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Finance\Specialist Finance\Client reporting\Monthly Reporting (Securitisation)\Precise\PMF 2018-2B Securitisation (Z1)\2019\3 March\Investor Reports\"/>
    </mc:Choice>
  </mc:AlternateContent>
  <bookViews>
    <workbookView xWindow="0" yWindow="0" windowWidth="28800" windowHeight="11535"/>
  </bookViews>
  <sheets>
    <sheet name="Sheet1" sheetId="2" r:id="rId1"/>
    <sheet name="_1" sheetId="1" r:id="rId2"/>
  </sheets>
  <externalReferences>
    <externalReference r:id="rId3"/>
    <externalReference r:id="rId4"/>
  </externalReferences>
  <definedNames>
    <definedName name="_Order1" hidden="1">0</definedName>
    <definedName name="_Order2" hidden="1">255</definedName>
    <definedName name="a" localSheetId="1" hidden="1">#REF!</definedName>
    <definedName name="a" hidden="1">#REF!</definedName>
    <definedName name="ah" localSheetId="1" hidden="1">#REF!</definedName>
    <definedName name="ah" hidden="1">#REF!</definedName>
    <definedName name="b" localSheetId="1" hidden="1">#REF!</definedName>
    <definedName name="b" hidden="1">#REF!</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OFFSET([1]GraphData!$G$2,0,0,COUNTA([1]GraphData!$G$2:$G$1316),1)</definedName>
    <definedName name="SeriesCEB">OFFSET([1]GraphData!$H$2,0,0,COUNTA([1]GraphData!$H$2:$H$1316),1)</definedName>
    <definedName name="SeriesCEC">OFFSET([1]GraphData!$I$2,0,0,COUNTA([1]GraphData!$I$2:$I$1316),1)</definedName>
    <definedName name="SeriesCED">OFFSET([1]GraphData!$J$2,0,0,COUNTA([1]GraphData!$J$2:$J$1316),1)</definedName>
    <definedName name="SeriesCEE">OFFSET([1]GraphData!$K$2,0,0,COUNTA([1]GraphData!$K$2:$K$1316),1)</definedName>
    <definedName name="SeriesCEZ">OFFSET([1]GraphData!$L$2,0,0,COUNTA([1]GraphData!$L$2:$L$1316),1)</definedName>
    <definedName name="SeriesCPR">OFFSET([1]GraphData!$E$2,0,0,COUNTA([1]GraphData!$E$2:$E$1316),1)</definedName>
    <definedName name="SeriesCumLoss">OFFSET([1]GraphData!$F$2,0,0,COUNTA([1]GraphData!$F$2:$F$1316),1)</definedName>
    <definedName name="SeriesDel120">OFFSET([1]GraphData!$O$2,0,0,COUNTA([1]GraphData!$O$2:$O$1316),1)</definedName>
    <definedName name="SeriesDel3060">OFFSET([1]GraphData!$L$2,0,0,COUNTA([1]GraphData!$L$2:$L$1316),1)</definedName>
    <definedName name="SeriesDel6090">OFFSET([1]GraphData!$M$2,0,0,COUNTA([1]GraphData!$M$2:$M$1316),1)</definedName>
    <definedName name="SeriesDel90120">OFFSET([1]GraphData!$N$2,0,0,COUNTA([1]GraphData!$N$2:$N$1316),1)</definedName>
    <definedName name="SeriesES">OFFSET([1]GraphData!$D$2,0,0,COUNTA([1]GraphData!$D$2:$D$1316),1)</definedName>
    <definedName name="SeriesMM">OFFSET([1]GraphData!$C$2,0,0,COUNTA([1]GraphData!$C$2:$C$1316),1)</definedName>
    <definedName name="SeriesRange">OFFSET([1]GraphData!$B$2,0,0,COUNTA([1]GraphData!$B$2:$B$1316),1)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1" i="1" l="1"/>
  <c r="AF1400" i="1"/>
  <c r="AF1399" i="1"/>
  <c r="AF1398" i="1"/>
  <c r="AF1397" i="1"/>
  <c r="AF1396" i="1"/>
  <c r="AF1395" i="1"/>
  <c r="AF1394"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I1284" i="1"/>
  <c r="AR1283" i="1"/>
  <c r="AI1283" i="1"/>
  <c r="AA1283" i="1"/>
  <c r="S1283" i="1"/>
  <c r="AR1282" i="1"/>
  <c r="AR1284" i="1" s="1"/>
  <c r="AI1282" i="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89" i="1"/>
  <c r="F1086" i="1"/>
  <c r="BD1060" i="1"/>
  <c r="AP1060" i="1"/>
  <c r="BD1059" i="1"/>
  <c r="AP1059" i="1"/>
  <c r="BD1058" i="1"/>
  <c r="AP1058" i="1"/>
  <c r="BD1057" i="1"/>
  <c r="AP1057" i="1"/>
  <c r="BD1056" i="1"/>
  <c r="AP1056" i="1"/>
  <c r="BD1055" i="1"/>
  <c r="AP1055" i="1"/>
  <c r="BD1054" i="1"/>
  <c r="BD1065" i="1" s="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1092" i="1" s="1"/>
  <c r="F1133" i="1" s="1"/>
  <c r="F1174" i="1" s="1"/>
  <c r="F1215" i="1" s="1"/>
  <c r="F1256" i="1" s="1"/>
  <c r="F1297" i="1" s="1"/>
  <c r="F1338" i="1" s="1"/>
  <c r="F1379" i="1" s="1"/>
  <c r="F923" i="1"/>
  <c r="F920" i="1"/>
  <c r="BB912" i="1"/>
  <c r="BB911" i="1"/>
  <c r="BB910" i="1"/>
  <c r="BB909" i="1"/>
  <c r="AU909" i="1"/>
  <c r="AU912" i="1" s="1"/>
  <c r="BB908" i="1"/>
  <c r="BB907" i="1"/>
  <c r="BB906" i="1"/>
  <c r="AU906" i="1"/>
  <c r="AU908" i="1" s="1"/>
  <c r="BB905" i="1"/>
  <c r="AU905" i="1"/>
  <c r="BB904" i="1"/>
  <c r="BB903" i="1"/>
  <c r="BB901" i="1"/>
  <c r="AU901" i="1"/>
  <c r="BB900" i="1"/>
  <c r="AU900" i="1"/>
  <c r="AU904" i="1" s="1"/>
  <c r="F882" i="1"/>
  <c r="F879" i="1"/>
  <c r="BG866" i="1"/>
  <c r="AK866" i="1"/>
  <c r="BG865" i="1"/>
  <c r="AK865" i="1"/>
  <c r="BG863" i="1"/>
  <c r="AZ863" i="1"/>
  <c r="AS863" i="1"/>
  <c r="AO863" i="1"/>
  <c r="AK863" i="1"/>
  <c r="AD863" i="1"/>
  <c r="W863" i="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S852" i="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H844" i="1"/>
  <c r="H885" i="1" s="1"/>
  <c r="H1092" i="1" s="1"/>
  <c r="H1133" i="1" s="1"/>
  <c r="H1174" i="1" s="1"/>
  <c r="H1215" i="1" s="1"/>
  <c r="H1256" i="1" s="1"/>
  <c r="H1297" i="1" s="1"/>
  <c r="H1338" i="1" s="1"/>
  <c r="H1379"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Q887" i="1" s="1"/>
  <c r="AS822" i="1"/>
  <c r="AO822" i="1"/>
  <c r="AK822" i="1"/>
  <c r="AD822" i="1"/>
  <c r="AH887" i="1" s="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Q888" i="1" s="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H803" i="1"/>
  <c r="F800" i="1"/>
  <c r="W804"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2" i="1" s="1"/>
  <c r="AQ660" i="1"/>
  <c r="F633" i="1"/>
  <c r="F630" i="1"/>
  <c r="AG611" i="1"/>
  <c r="AY609" i="1"/>
  <c r="AP608" i="1"/>
  <c r="AG607" i="1"/>
  <c r="AC639" i="1" s="1"/>
  <c r="AG606" i="1"/>
  <c r="AG601" i="1"/>
  <c r="AY599" i="1"/>
  <c r="AP598" i="1"/>
  <c r="AG597" i="1"/>
  <c r="BF639" i="1" s="1"/>
  <c r="AG596" i="1"/>
  <c r="F588" i="1"/>
  <c r="F585" i="1"/>
  <c r="AV566" i="1"/>
  <c r="AN566" i="1"/>
  <c r="AF566" i="1"/>
  <c r="X566" i="1"/>
  <c r="AV565" i="1"/>
  <c r="AN565" i="1"/>
  <c r="AF565" i="1"/>
  <c r="X565" i="1"/>
  <c r="AV564" i="1"/>
  <c r="AN564" i="1"/>
  <c r="AF564" i="1"/>
  <c r="X564" i="1"/>
  <c r="AV563" i="1"/>
  <c r="AN563" i="1"/>
  <c r="AF563" i="1"/>
  <c r="X563" i="1"/>
  <c r="AV562" i="1"/>
  <c r="AV569" i="1" s="1"/>
  <c r="AN562" i="1"/>
  <c r="AN569" i="1" s="1"/>
  <c r="AF562" i="1"/>
  <c r="AF569" i="1" s="1"/>
  <c r="X562" i="1"/>
  <c r="X569" i="1" s="1"/>
  <c r="F547" i="1"/>
  <c r="F544" i="1"/>
  <c r="AH526" i="1"/>
  <c r="AU523" i="1"/>
  <c r="AH523" i="1"/>
  <c r="AU522" i="1"/>
  <c r="AH522" i="1"/>
  <c r="AU521" i="1"/>
  <c r="AH521" i="1"/>
  <c r="AU520" i="1"/>
  <c r="AH520" i="1"/>
  <c r="AU519" i="1"/>
  <c r="AH519" i="1"/>
  <c r="AU518" i="1"/>
  <c r="AH518" i="1"/>
  <c r="AU517" i="1"/>
  <c r="AH517" i="1"/>
  <c r="AH513" i="1"/>
  <c r="AH511" i="1"/>
  <c r="AU510" i="1"/>
  <c r="AU513" i="1" s="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AA480" i="1" s="1"/>
  <c r="BB427" i="1" s="1"/>
  <c r="F463" i="1"/>
  <c r="F460" i="1"/>
  <c r="AA455" i="1"/>
  <c r="AA454" i="1"/>
  <c r="AA453" i="1"/>
  <c r="AA451" i="1"/>
  <c r="AB450" i="1"/>
  <c r="AA452" i="1" s="1"/>
  <c r="AB449" i="1"/>
  <c r="BB448" i="1"/>
  <c r="AB448" i="1"/>
  <c r="BB447" i="1"/>
  <c r="AB447" i="1"/>
  <c r="BB446" i="1"/>
  <c r="AB446" i="1"/>
  <c r="BB445" i="1"/>
  <c r="BB444" i="1"/>
  <c r="BB449" i="1" s="1"/>
  <c r="AA443" i="1"/>
  <c r="AB442" i="1"/>
  <c r="AB441" i="1"/>
  <c r="AB440" i="1"/>
  <c r="AB438" i="1"/>
  <c r="AB437" i="1"/>
  <c r="BB436" i="1"/>
  <c r="AB436" i="1"/>
  <c r="BB435" i="1"/>
  <c r="BB437" i="1" s="1"/>
  <c r="BB452" i="1" s="1"/>
  <c r="AB435" i="1"/>
  <c r="AB434" i="1"/>
  <c r="AB433" i="1"/>
  <c r="AB432" i="1"/>
  <c r="AB431" i="1"/>
  <c r="AB430" i="1"/>
  <c r="AA428" i="1"/>
  <c r="F421" i="1"/>
  <c r="F418" i="1"/>
  <c r="BF397" i="1"/>
  <c r="BB397" i="1"/>
  <c r="AV397" i="1"/>
  <c r="AR397"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O354" i="1"/>
  <c r="AQ354" i="1" s="1"/>
  <c r="AD352" i="1"/>
  <c r="O346" i="1"/>
  <c r="F339" i="1"/>
  <c r="F336" i="1"/>
  <c r="AG325" i="1"/>
  <c r="AY315" i="1"/>
  <c r="AM315" i="1"/>
  <c r="AG315" i="1"/>
  <c r="AA315" i="1"/>
  <c r="AY313" i="1"/>
  <c r="AM313" i="1"/>
  <c r="AG313" i="1"/>
  <c r="AA313" i="1"/>
  <c r="AY311" i="1"/>
  <c r="AM311" i="1"/>
  <c r="AG311" i="1"/>
  <c r="AA311" i="1"/>
  <c r="AY309" i="1"/>
  <c r="AM309" i="1"/>
  <c r="AG309" i="1"/>
  <c r="AA309" i="1"/>
  <c r="AY307" i="1"/>
  <c r="AM307" i="1"/>
  <c r="AG307" i="1"/>
  <c r="AA307" i="1"/>
  <c r="AA325" i="1" s="1"/>
  <c r="AY305" i="1"/>
  <c r="AY325" i="1" s="1"/>
  <c r="AM305" i="1"/>
  <c r="AM325" i="1" s="1"/>
  <c r="F298" i="1"/>
  <c r="F295" i="1"/>
  <c r="AE290" i="1"/>
  <c r="AW276" i="1"/>
  <c r="AP276" i="1"/>
  <c r="AL276" i="1"/>
  <c r="AE276" i="1"/>
  <c r="O356" i="1" s="1"/>
  <c r="AB276" i="1"/>
  <c r="BC274" i="1"/>
  <c r="AW274" i="1"/>
  <c r="AP274" i="1"/>
  <c r="AL274" i="1"/>
  <c r="AE274" i="1"/>
  <c r="AB274" i="1"/>
  <c r="N274" i="1"/>
  <c r="Q313" i="1" s="1"/>
  <c r="AW272" i="1"/>
  <c r="AP272" i="1"/>
  <c r="AL272" i="1"/>
  <c r="AE272" i="1"/>
  <c r="O352" i="1" s="1"/>
  <c r="AB272" i="1"/>
  <c r="BC270" i="1"/>
  <c r="AW270" i="1"/>
  <c r="AP270" i="1"/>
  <c r="AL270" i="1"/>
  <c r="AE270" i="1"/>
  <c r="O350" i="1" s="1"/>
  <c r="AQ350" i="1" s="1"/>
  <c r="AB270" i="1"/>
  <c r="N270" i="1"/>
  <c r="Q309" i="1" s="1"/>
  <c r="AW268" i="1"/>
  <c r="AW284" i="1" s="1"/>
  <c r="AP268" i="1"/>
  <c r="AL268" i="1"/>
  <c r="AE268" i="1"/>
  <c r="O348" i="1" s="1"/>
  <c r="AB268" i="1"/>
  <c r="BC266" i="1"/>
  <c r="AP266" i="1"/>
  <c r="AQ284" i="1" s="1"/>
  <c r="AL266" i="1"/>
  <c r="AE266" i="1"/>
  <c r="AB266" i="1"/>
  <c r="F259" i="1"/>
  <c r="F256" i="1"/>
  <c r="AM242" i="1"/>
  <c r="BC234" i="1"/>
  <c r="BC276" i="1" s="1"/>
  <c r="AS315" i="1" s="1"/>
  <c r="AU234" i="1"/>
  <c r="AM234" i="1"/>
  <c r="AD356" i="1" s="1"/>
  <c r="AG234" i="1"/>
  <c r="AA234" i="1"/>
  <c r="T234" i="1"/>
  <c r="K234" i="1"/>
  <c r="N276" i="1" s="1"/>
  <c r="Q315" i="1" s="1"/>
  <c r="BC232" i="1"/>
  <c r="AU232" i="1"/>
  <c r="AM232" i="1"/>
  <c r="AD354" i="1" s="1"/>
  <c r="AG232" i="1"/>
  <c r="AA232" i="1"/>
  <c r="T232" i="1"/>
  <c r="K232" i="1"/>
  <c r="BC230" i="1"/>
  <c r="BC272" i="1" s="1"/>
  <c r="AS311" i="1" s="1"/>
  <c r="AU230" i="1"/>
  <c r="AM230" i="1"/>
  <c r="AG230" i="1"/>
  <c r="AA230" i="1"/>
  <c r="T230" i="1"/>
  <c r="K230" i="1"/>
  <c r="N272" i="1" s="1"/>
  <c r="Q311" i="1" s="1"/>
  <c r="BC228" i="1"/>
  <c r="AU228" i="1"/>
  <c r="AM228" i="1"/>
  <c r="AD350" i="1" s="1"/>
  <c r="AG228" i="1"/>
  <c r="AA228" i="1"/>
  <c r="T228" i="1"/>
  <c r="K228" i="1"/>
  <c r="BC226" i="1"/>
  <c r="BC268" i="1" s="1"/>
  <c r="AS307" i="1" s="1"/>
  <c r="AU226" i="1"/>
  <c r="AM226" i="1"/>
  <c r="AD348" i="1" s="1"/>
  <c r="AG226" i="1"/>
  <c r="AA226" i="1"/>
  <c r="T226" i="1"/>
  <c r="K226" i="1"/>
  <c r="N268" i="1" s="1"/>
  <c r="Q307" i="1" s="1"/>
  <c r="BC224" i="1"/>
  <c r="AU224" i="1"/>
  <c r="AU242" i="1" s="1"/>
  <c r="AM224" i="1"/>
  <c r="AD346" i="1" s="1"/>
  <c r="AG224" i="1"/>
  <c r="AA224" i="1"/>
  <c r="T224" i="1"/>
  <c r="T242" i="1" s="1"/>
  <c r="K224" i="1"/>
  <c r="N266" i="1" s="1"/>
  <c r="Q305" i="1" s="1"/>
  <c r="F221" i="1"/>
  <c r="F262" i="1" s="1"/>
  <c r="F301" i="1" s="1"/>
  <c r="F342" i="1" s="1"/>
  <c r="F383" i="1" s="1"/>
  <c r="F218" i="1"/>
  <c r="F215" i="1"/>
  <c r="AY184" i="1"/>
  <c r="AV184" i="1"/>
  <c r="F172" i="1"/>
  <c r="F169" i="1"/>
  <c r="P178" i="1" s="1"/>
  <c r="F131" i="1"/>
  <c r="F128" i="1"/>
  <c r="F90" i="1"/>
  <c r="F87" i="1"/>
  <c r="AZ79" i="1"/>
  <c r="AJ79" i="1"/>
  <c r="AZ78" i="1"/>
  <c r="AJ78" i="1"/>
  <c r="T78" i="1"/>
  <c r="AZ64" i="1"/>
  <c r="AR64" i="1"/>
  <c r="AR79" i="1" s="1"/>
  <c r="AJ64" i="1"/>
  <c r="AB64" i="1"/>
  <c r="AB83" i="1" s="1"/>
  <c r="AY61" i="1"/>
  <c r="AW61" i="1"/>
  <c r="AD61" i="1"/>
  <c r="AK61" i="1" s="1"/>
  <c r="M61" i="1"/>
  <c r="BE60" i="1"/>
  <c r="BC60" i="1"/>
  <c r="AY60" i="1"/>
  <c r="AW60" i="1"/>
  <c r="AD60" i="1"/>
  <c r="AK60" i="1" s="1"/>
  <c r="M60" i="1"/>
  <c r="U58" i="1" s="1"/>
  <c r="BA350" i="1" s="1"/>
  <c r="BE59" i="1"/>
  <c r="BC59" i="1"/>
  <c r="AY59" i="1"/>
  <c r="AW59" i="1"/>
  <c r="AK59" i="1"/>
  <c r="AD59" i="1"/>
  <c r="M59" i="1"/>
  <c r="BE58" i="1"/>
  <c r="BC58" i="1"/>
  <c r="AY58" i="1"/>
  <c r="AW58" i="1"/>
  <c r="AD58" i="1"/>
  <c r="AK58" i="1" s="1"/>
  <c r="M58" i="1"/>
  <c r="U56" i="1" s="1"/>
  <c r="BA346" i="1" s="1"/>
  <c r="BE57" i="1"/>
  <c r="BC57" i="1"/>
  <c r="AY57" i="1"/>
  <c r="AW57" i="1"/>
  <c r="AK57" i="1"/>
  <c r="AD57" i="1"/>
  <c r="M57" i="1"/>
  <c r="BE56" i="1"/>
  <c r="BC56" i="1"/>
  <c r="AY56" i="1"/>
  <c r="AW56" i="1"/>
  <c r="AD56" i="1"/>
  <c r="AK56" i="1" s="1"/>
  <c r="M56" i="1"/>
  <c r="U60" i="1" s="1"/>
  <c r="BA354" i="1" s="1"/>
  <c r="F49" i="1"/>
  <c r="F46" i="1"/>
  <c r="AA33" i="1"/>
  <c r="AA31" i="1"/>
  <c r="AA29" i="1"/>
  <c r="AA27" i="1"/>
  <c r="AA25" i="1"/>
  <c r="AA23" i="1"/>
  <c r="AA21" i="1"/>
  <c r="AA19" i="1"/>
  <c r="H926" i="1" s="1"/>
  <c r="AB15" i="1"/>
  <c r="AG13" i="1"/>
  <c r="AG12" i="1"/>
  <c r="AG11" i="1"/>
  <c r="F8" i="1"/>
  <c r="F5" i="1"/>
  <c r="W845" i="1" l="1"/>
  <c r="AH886" i="1" s="1"/>
  <c r="AU895" i="1" s="1"/>
  <c r="AU972" i="1" s="1"/>
  <c r="AS804" i="1"/>
  <c r="AS845" i="1" s="1"/>
  <c r="AQ886" i="1" s="1"/>
  <c r="BB895" i="1" s="1"/>
  <c r="BB972" i="1" s="1"/>
  <c r="AQ56" i="1"/>
  <c r="BF346" i="1" s="1"/>
  <c r="U57" i="1"/>
  <c r="BA348" i="1" s="1"/>
  <c r="AQ58" i="1"/>
  <c r="BF350" i="1" s="1"/>
  <c r="U59" i="1"/>
  <c r="BA352" i="1" s="1"/>
  <c r="AQ60" i="1"/>
  <c r="BF354" i="1" s="1"/>
  <c r="AB66" i="1"/>
  <c r="AR66" i="1"/>
  <c r="AB67" i="1"/>
  <c r="AR67" i="1"/>
  <c r="AB68" i="1"/>
  <c r="AR68" i="1"/>
  <c r="AB69" i="1"/>
  <c r="AR69" i="1"/>
  <c r="AB71" i="1"/>
  <c r="AR71" i="1"/>
  <c r="AB72" i="1"/>
  <c r="AR72" i="1"/>
  <c r="AB74" i="1"/>
  <c r="AR74" i="1"/>
  <c r="AB75" i="1"/>
  <c r="AR75" i="1"/>
  <c r="AB77" i="1"/>
  <c r="AR77" i="1"/>
  <c r="AR81" i="1"/>
  <c r="AR83" i="1"/>
  <c r="AD364" i="1"/>
  <c r="O365" i="1"/>
  <c r="AA457" i="1"/>
  <c r="AU907" i="1"/>
  <c r="AU911" i="1"/>
  <c r="AQ57" i="1"/>
  <c r="BF348" i="1" s="1"/>
  <c r="AQ59" i="1"/>
  <c r="BF352" i="1" s="1"/>
  <c r="AJ83" i="1"/>
  <c r="AJ81" i="1"/>
  <c r="AZ83" i="1"/>
  <c r="AZ81" i="1"/>
  <c r="AJ66" i="1"/>
  <c r="AZ66" i="1"/>
  <c r="AJ67" i="1"/>
  <c r="AZ67" i="1"/>
  <c r="AJ68" i="1"/>
  <c r="AZ68" i="1"/>
  <c r="AJ69" i="1"/>
  <c r="AZ69" i="1"/>
  <c r="AJ71" i="1"/>
  <c r="AZ71" i="1"/>
  <c r="AJ72" i="1"/>
  <c r="AZ72" i="1"/>
  <c r="AJ74" i="1"/>
  <c r="AZ74" i="1"/>
  <c r="AJ75" i="1"/>
  <c r="AZ75" i="1"/>
  <c r="AJ77" i="1"/>
  <c r="AZ77" i="1"/>
  <c r="AB78" i="1"/>
  <c r="AR78" i="1"/>
  <c r="AB79" i="1"/>
  <c r="AB81" i="1"/>
  <c r="H221" i="1"/>
  <c r="H262" i="1" s="1"/>
  <c r="H301" i="1" s="1"/>
  <c r="H342" i="1" s="1"/>
  <c r="H383" i="1" s="1"/>
  <c r="BC242" i="1"/>
  <c r="AS305" i="1"/>
  <c r="BC284" i="1"/>
  <c r="AQ348" i="1"/>
  <c r="AS309" i="1"/>
  <c r="AQ352" i="1"/>
  <c r="AS313" i="1"/>
  <c r="AQ356" i="1"/>
  <c r="AE284" i="1"/>
  <c r="AQ346" i="1"/>
  <c r="AQ364" i="1" s="1"/>
  <c r="BC1042" i="1"/>
  <c r="AS325" i="1" l="1"/>
</calcChain>
</file>

<file path=xl/sharedStrings.xml><?xml version="1.0" encoding="utf-8"?>
<sst xmlns="http://schemas.openxmlformats.org/spreadsheetml/2006/main" count="1529" uniqueCount="746">
  <si>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</si>
  <si>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</si>
  <si>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</si>
  <si>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</si>
  <si>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</si>
  <si>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</si>
  <si>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</si>
  <si>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</si>
  <si>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</si>
  <si>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</si>
  <si>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</si>
  <si>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</si>
  <si>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</si>
  <si>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</si>
  <si>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</si>
  <si>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</si>
  <si>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</si>
  <si>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</si>
  <si>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</si>
  <si>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</si>
  <si>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</si>
  <si>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</si>
  <si>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</si>
  <si>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</si>
  <si>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</si>
  <si>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</si>
  <si>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</si>
  <si>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</si>
  <si>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</si>
  <si>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</si>
  <si>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</si>
  <si>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</si>
  <si>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</si>
  <si>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</si>
  <si>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</si>
  <si>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</si>
  <si>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</si>
  <si>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</si>
  <si>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</si>
  <si>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</si>
  <si>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</si>
  <si>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</si>
  <si>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</si>
  <si>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</si>
  <si>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</si>
  <si>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</si>
  <si>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</si>
  <si>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</si>
  <si>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</si>
  <si>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</si>
  <si>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</si>
  <si>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</si>
  <si>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</si>
  <si>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</si>
  <si>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</si>
  <si>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</si>
  <si>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</si>
  <si>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</si>
  <si>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</si>
  <si>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</si>
  <si>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</si>
  <si>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</si>
  <si>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</si>
  <si>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</si>
  <si>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</si>
  <si>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</si>
  <si>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</si>
  <si>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</si>
  <si>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</si>
  <si>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</si>
  <si>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</si>
  <si>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</si>
  <si>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</si>
  <si>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</si>
  <si>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</si>
  <si>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</si>
  <si>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</si>
  <si>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</si>
  <si>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</si>
  <si>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</si>
  <si>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</si>
  <si>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</si>
  <si>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</si>
  <si>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</si>
  <si>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</si>
  <si>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</si>
  <si>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</si>
  <si>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</si>
  <si>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</si>
  <si>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</si>
  <si>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</si>
  <si>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</si>
  <si>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</si>
  <si>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</si>
  <si>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</si>
  <si>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</si>
  <si>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</si>
  <si>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</si>
  <si>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</si>
  <si>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</si>
  <si>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</si>
  <si>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</si>
  <si>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</si>
  <si>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</si>
  <si>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</si>
  <si>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</si>
  <si>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</si>
  <si>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</si>
  <si>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</si>
  <si>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</si>
  <si>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</si>
  <si>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</si>
  <si>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</si>
  <si>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</si>
  <si>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</si>
  <si>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</si>
  <si>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</si>
  <si>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</si>
  <si>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</si>
  <si>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</si>
  <si>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</si>
  <si>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</si>
  <si>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</si>
  <si>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</si>
  <si>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</si>
  <si>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</si>
  <si>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</si>
  <si>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</si>
  <si>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</si>
  <si>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</si>
  <si>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</si>
  <si>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</si>
  <si>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</si>
  <si>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</si>
  <si>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</si>
  <si>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</si>
  <si>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</si>
  <si>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</si>
  <si>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</si>
  <si>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</si>
  <si>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</si>
  <si>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</si>
  <si>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</si>
  <si>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</si>
  <si>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</si>
  <si>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</si>
  <si>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</si>
  <si>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</si>
  <si>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</si>
  <si>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</si>
  <si>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</si>
  <si>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</si>
  <si>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</si>
  <si>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</si>
  <si>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</si>
  <si>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</si>
  <si>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</si>
  <si>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</si>
  <si>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</si>
  <si>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</si>
  <si>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</si>
  <si>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</si>
  <si>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</si>
  <si>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</si>
  <si>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</si>
  <si>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</si>
  <si>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</si>
  <si>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</si>
  <si>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</si>
  <si>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</si>
  <si>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</si>
  <si>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</si>
  <si>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</si>
  <si>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</si>
  <si>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</si>
  <si>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</si>
  <si>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</si>
  <si>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</si>
  <si>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</si>
  <si>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</si>
  <si>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</si>
  <si>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</si>
  <si>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</si>
  <si>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</si>
  <si>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</si>
  <si>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</si>
  <si>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</si>
  <si>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</si>
  <si>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</si>
  <si>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</si>
  <si>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</si>
  <si>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</si>
  <si>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</si>
  <si>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</si>
  <si>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</si>
  <si>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</si>
  <si>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</si>
  <si>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</si>
  <si>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</si>
  <si>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</si>
  <si>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</si>
  <si>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</si>
  <si>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</si>
  <si>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</si>
  <si>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</si>
  <si>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</si>
  <si>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</si>
  <si>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</si>
  <si>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</si>
  <si>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</si>
  <si>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</si>
  <si>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</si>
  <si>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</si>
  <si>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</si>
  <si>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</si>
  <si>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</si>
  <si>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</si>
  <si>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</si>
  <si>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</si>
  <si>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</si>
  <si>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</si>
  <si>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</si>
  <si>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</si>
  <si>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</si>
  <si>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</si>
  <si>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</si>
  <si>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</si>
  <si>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</si>
  <si>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</si>
  <si>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</si>
  <si>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</si>
  <si>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</si>
  <si>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</si>
  <si>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</si>
  <si>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</si>
  <si>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</si>
  <si>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</si>
  <si>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</si>
  <si>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</si>
  <si>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</si>
  <si>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</si>
  <si>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</si>
  <si>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</si>
  <si>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</si>
  <si>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</si>
  <si>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</si>
  <si>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</si>
  <si>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</si>
  <si>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</si>
  <si>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</si>
  <si>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</si>
  <si>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</si>
  <si>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</si>
  <si>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</si>
  <si>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</si>
  <si>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</si>
  <si>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</si>
  <si>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</si>
  <si>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</si>
  <si>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</si>
  <si>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</si>
  <si>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</si>
  <si>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</si>
  <si>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</si>
  <si>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</si>
  <si>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</si>
  <si>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</si>
  <si>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</si>
  <si>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</si>
  <si>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</si>
  <si>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</si>
  <si>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</si>
  <si>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</si>
  <si>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</si>
  <si>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</si>
  <si>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</si>
  <si>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</si>
  <si>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</si>
  <si>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</si>
  <si>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</si>
  <si>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</si>
  <si>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</si>
  <si>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</si>
  <si>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</si>
  <si>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</si>
  <si>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</si>
  <si>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</si>
  <si>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</si>
  <si>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</si>
  <si>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</si>
  <si>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</si>
  <si>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</si>
  <si>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</si>
  <si>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</si>
  <si>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</si>
  <si>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</si>
  <si>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</si>
  <si>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</si>
  <si>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</si>
  <si>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</si>
  <si>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</si>
  <si>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</si>
  <si>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</si>
  <si>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</si>
  <si>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</si>
  <si>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</si>
  <si>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</si>
  <si>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</si>
  <si>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</si>
  <si>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</si>
  <si>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</si>
  <si>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</si>
  <si>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</si>
  <si>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</si>
  <si>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</si>
  <si>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</si>
  <si>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</si>
  <si>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</si>
  <si>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</si>
  <si>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</si>
  <si>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</si>
  <si>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</si>
  <si>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</si>
  <si>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</si>
  <si>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</si>
  <si>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</si>
  <si>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</si>
  <si>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</si>
  <si>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</si>
  <si>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</si>
  <si>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</si>
  <si>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</si>
  <si>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</si>
  <si>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</si>
  <si>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</si>
  <si>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</si>
  <si>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</si>
  <si>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</si>
  <si>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</si>
  <si>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</si>
  <si>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</si>
  <si>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</si>
  <si>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</si>
  <si>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</si>
  <si>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</si>
  <si>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</si>
  <si>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</si>
  <si>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</si>
  <si>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</si>
  <si>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</si>
  <si>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</si>
  <si>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</si>
  <si>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</si>
  <si>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</si>
  <si>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</si>
  <si>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</si>
  <si>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</si>
  <si>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</si>
  <si>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</si>
  <si>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</si>
  <si>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</si>
  <si>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</si>
  <si>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</si>
  <si>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</si>
  <si>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</si>
  <si>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</si>
  <si>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</si>
  <si>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</si>
  <si>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</si>
  <si>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</si>
  <si>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</si>
  <si>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</si>
  <si>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</si>
  <si>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</si>
  <si>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</si>
  <si>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</si>
  <si>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</si>
  <si>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</si>
  <si>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</si>
  <si>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</si>
  <si>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</si>
  <si>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</si>
  <si>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</si>
  <si>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</si>
  <si>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</si>
  <si>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</si>
  <si>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</si>
  <si>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</si>
  <si>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</si>
  <si>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</si>
  <si>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</si>
  <si>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</si>
  <si>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</si>
  <si>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</si>
  <si>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</si>
  <si>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</si>
  <si>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</si>
  <si>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</si>
  <si>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</si>
  <si>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</si>
  <si>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</si>
  <si>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</si>
  <si>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</si>
  <si>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</si>
  <si>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</si>
  <si>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</si>
  <si>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</si>
  <si>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</si>
  <si>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</si>
  <si>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</si>
  <si>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</si>
  <si>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</si>
  <si>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</si>
  <si>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</si>
  <si>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</si>
  <si>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</si>
  <si>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</si>
  <si>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</si>
  <si>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</si>
  <si>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</si>
  <si>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</si>
  <si>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</si>
  <si>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</si>
  <si>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</si>
  <si>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</si>
  <si>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</si>
  <si>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</si>
  <si>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</si>
  <si>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</si>
  <si>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</si>
  <si>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</si>
  <si>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</si>
  <si>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</si>
  <si>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</si>
  <si>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</si>
  <si>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</si>
  <si>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</si>
  <si>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</si>
  <si>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</si>
  <si>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</si>
  <si>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</si>
  <si>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</si>
  <si>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</si>
  <si>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</si>
  <si>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</si>
  <si>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</si>
  <si>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</si>
  <si>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</si>
  <si>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</si>
  <si>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</si>
  <si>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</si>
  <si>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</si>
  <si>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</si>
  <si>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</si>
  <si>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</si>
  <si>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</si>
  <si>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</si>
  <si>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</si>
  <si>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</si>
  <si>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</si>
  <si>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</si>
  <si>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</si>
  <si>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</si>
  <si>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</si>
  <si>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</si>
  <si>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</si>
  <si>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</si>
  <si>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</si>
  <si>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</si>
  <si>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</si>
  <si>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</si>
  <si>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</si>
  <si>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</si>
  <si>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</si>
  <si>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</si>
  <si>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</si>
  <si>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</si>
  <si>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</si>
  <si>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</si>
  <si>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</si>
  <si>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</si>
  <si>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</si>
  <si>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</si>
  <si>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</si>
  <si>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</si>
  <si>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</si>
  <si>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</si>
  <si>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</si>
  <si>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</si>
  <si>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</si>
  <si>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</si>
  <si>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</si>
  <si>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</si>
  <si>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</si>
  <si>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</si>
  <si>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</si>
  <si>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</si>
  <si>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</si>
  <si>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</si>
  <si>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</si>
  <si>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</si>
  <si>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</si>
  <si>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</si>
  <si>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</si>
  <si>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</si>
  <si>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</si>
  <si>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</si>
  <si>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</si>
  <si>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</si>
  <si>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</si>
  <si>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</si>
  <si>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</si>
  <si>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</si>
  <si>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</si>
  <si>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</si>
  <si>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</si>
  <si>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</si>
  <si>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</si>
  <si>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</si>
  <si>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</si>
  <si>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</si>
  <si>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</si>
  <si>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</si>
  <si>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</si>
  <si>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</si>
  <si>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</si>
  <si>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</si>
  <si>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</si>
  <si>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</si>
  <si>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</si>
  <si>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</si>
  <si>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</si>
  <si>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</si>
  <si>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</si>
  <si>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</si>
  <si>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</si>
  <si>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</si>
  <si>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</si>
  <si>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</si>
  <si>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</si>
  <si>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</si>
  <si>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</si>
  <si>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</si>
  <si>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</si>
  <si>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</si>
  <si>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</si>
  <si>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</si>
  <si>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</si>
  <si>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</si>
  <si>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</si>
  <si>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</si>
  <si>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</si>
  <si>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</si>
  <si>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</si>
  <si>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</si>
  <si>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</si>
  <si>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</si>
  <si>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</si>
  <si>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</si>
  <si>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</si>
  <si>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</si>
  <si>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</si>
  <si>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</si>
  <si>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</si>
  <si>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</si>
  <si>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</si>
  <si>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</si>
  <si>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</si>
  <si>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</si>
  <si>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</si>
  <si>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</si>
  <si>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</si>
  <si>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</si>
  <si>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</si>
  <si>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</si>
  <si>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</si>
  <si>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</si>
  <si>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</si>
  <si>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</si>
  <si>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</si>
  <si>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</si>
  <si>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</si>
  <si>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</si>
  <si>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</si>
  <si>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</si>
  <si>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</si>
  <si>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</si>
  <si>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</si>
  <si>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</si>
  <si>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</si>
  <si>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</si>
  <si>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</si>
  <si>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</si>
  <si>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</si>
  <si>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</si>
  <si>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</si>
  <si>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</si>
  <si>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</si>
  <si>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</si>
  <si>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</si>
  <si>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</si>
  <si>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</si>
  <si>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</si>
  <si>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</si>
  <si>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</si>
  <si>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</si>
  <si>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</si>
  <si>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</si>
  <si>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</si>
  <si>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</si>
  <si>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</si>
  <si>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</si>
  <si>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</si>
  <si>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</si>
  <si>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</si>
  <si>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</si>
  <si>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</si>
  <si>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</si>
  <si>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</si>
  <si>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</si>
  <si>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</si>
  <si>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</si>
  <si>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0"/>
        <rFont val="Arial"/>
      </rPr>
      <t>The following applies to this</t>
    </r>
  </si>
  <si>
    <t>document and all information contained herein or provided in connection herewith (together,</t>
  </si>
  <si>
    <r>
      <t xml:space="preserve">the </t>
    </r>
    <r>
      <rPr>
        <b/>
        <sz val="11"/>
        <color indexed="8"/>
        <rFont val="Calibri-Bold"/>
      </rPr>
      <t>Report</t>
    </r>
    <r>
      <rPr>
        <sz val="10"/>
        <rFont val="Arial"/>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</si>
  <si>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</si>
  <si>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indexed="8"/>
        <rFont val="Calibri-Bold"/>
      </rPr>
      <t>Terms and Conditions</t>
    </r>
    <r>
      <rPr>
        <sz val="10"/>
        <rFont val="Arial"/>
      </rPr>
      <t>) and agree to</t>
    </r>
  </si>
  <si>
    <t>be bound by the Terms and Conditions. If you do not agree to the Terms and Conditions, do not</t>
  </si>
  <si>
    <r>
      <t xml:space="preserve">access or read this Report or any of its information (the </t>
    </r>
    <r>
      <rPr>
        <b/>
        <sz val="11"/>
        <color indexed="8"/>
        <rFont val="Calibri-Bold"/>
      </rPr>
      <t>Information</t>
    </r>
    <r>
      <rPr>
        <sz val="10"/>
        <rFont val="Arial"/>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</si>
  <si>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</si>
  <si>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</si>
  <si>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</si>
  <si>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indexed="8"/>
        <rFont val="Calibri-Bold"/>
      </rPr>
      <t>Securities</t>
    </r>
    <r>
      <rPr>
        <sz val="10"/>
        <rFont val="Arial"/>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</si>
  <si>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</si>
  <si>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</si>
  <si>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</si>
  <si>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</si>
  <si>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</si>
  <si>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0"/>
        <rFont val="Arial"/>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</si>
  <si>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</si>
  <si>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</si>
  <si>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</si>
  <si>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</si>
  <si>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</si>
  <si>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</si>
  <si>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indexed="8"/>
        <rFont val="Calibri-Bold"/>
      </rPr>
      <t xml:space="preserve">Permitted </t>
    </r>
    <r>
      <rPr>
        <b/>
        <sz val="11"/>
        <color indexed="8"/>
        <rFont val="Calibri-Bold"/>
      </rPr>
      <t>Persons</t>
    </r>
    <r>
      <rPr>
        <sz val="10"/>
        <rFont val="Arial"/>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</si>
  <si>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</si>
  <si>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</si>
  <si>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</si>
  <si>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</si>
  <si>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</si>
  <si>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</si>
  <si>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indexed="8"/>
        <rFont val="Calibri-Bold"/>
      </rPr>
      <t>Qualified Investors</t>
    </r>
    <r>
      <rPr>
        <sz val="10"/>
        <rFont val="Arial"/>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</si>
  <si>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</si>
  <si>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</si>
  <si>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</si>
  <si>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indexed="8"/>
        <rFont val="Calibri-Bold"/>
      </rPr>
      <t>FPO</t>
    </r>
    <r>
      <rPr>
        <sz val="10"/>
        <rFont val="Arial"/>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</si>
  <si>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</si>
  <si>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</si>
  <si>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</si>
  <si>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</si>
  <si>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indexed="8"/>
        <rFont val="Calibri-Bold"/>
      </rPr>
      <t>CCFS</t>
    </r>
    <r>
      <rPr>
        <sz val="10"/>
        <rFont val="Arial"/>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</si>
  <si>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</si>
  <si>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</si>
  <si>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</si>
  <si>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</si>
  <si>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</si>
  <si>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</si>
  <si>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</si>
  <si>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indexed="8"/>
        <rFont val="Calibri-Italic"/>
      </rPr>
      <t xml:space="preserve">No duty to update or correct the Information. </t>
    </r>
    <r>
      <rPr>
        <sz val="10"/>
        <rFont val="Arial"/>
      </rPr>
      <t>The Information included in the Report is</t>
    </r>
  </si>
  <si>
    <t>historical in nature and only current as of the date of such Information. Neither CCFS</t>
  </si>
  <si>
    <r>
      <t xml:space="preserve">nor any other party has any duty to maintain or update the Information. </t>
    </r>
    <r>
      <rPr>
        <b/>
        <sz val="11"/>
        <color indexed="8"/>
        <rFont val="Calibri-Bold"/>
      </rPr>
      <t>Historic</t>
    </r>
  </si>
  <si>
    <t>performance information with regard to any Security is no indication of its future</t>
  </si>
  <si>
    <r>
      <t xml:space="preserve">performance. </t>
    </r>
    <r>
      <rPr>
        <sz val="10"/>
        <rFont val="Arial"/>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</si>
  <si>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</si>
  <si>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</si>
  <si>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indexed="8"/>
        <rFont val="Calibri-Italic"/>
      </rPr>
      <t>Changes to the Information</t>
    </r>
    <r>
      <rPr>
        <sz val="10"/>
        <rFont val="Arial"/>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</si>
  <si>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</si>
  <si>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</si>
  <si>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</si>
  <si>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</si>
  <si>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indexed="8"/>
        <rFont val="Calibri-Italic"/>
      </rPr>
      <t xml:space="preserve">Third party materials. </t>
    </r>
    <r>
      <rPr>
        <sz val="10"/>
        <rFont val="Arial"/>
      </rPr>
      <t>Information in the Report which is sourced from third parties</t>
    </r>
  </si>
  <si>
    <r>
      <t>(</t>
    </r>
    <r>
      <rPr>
        <b/>
        <sz val="11"/>
        <color indexed="8"/>
        <rFont val="Calibri-Bold"/>
      </rPr>
      <t>Third Party Information</t>
    </r>
    <r>
      <rPr>
        <sz val="10"/>
        <rFont val="Arial"/>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</si>
  <si>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</si>
  <si>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</si>
  <si>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</si>
  <si>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</si>
  <si>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</si>
  <si>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</si>
  <si>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</si>
  <si>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</si>
  <si>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</si>
  <si>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indexed="8"/>
        <rFont val="Calibri-Italic"/>
      </rPr>
      <t>Offering documents and research reports</t>
    </r>
    <r>
      <rPr>
        <sz val="10"/>
        <rFont val="Arial"/>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</si>
  <si>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</si>
  <si>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</si>
  <si>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</si>
  <si>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</si>
  <si>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</si>
  <si>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</si>
  <si>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</si>
  <si>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</si>
  <si>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</si>
  <si>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</si>
  <si>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indexed="8"/>
        <rFont val="Calibri-Italic"/>
      </rPr>
      <t xml:space="preserve">Disclaimer of Advice. </t>
    </r>
    <r>
      <rPr>
        <sz val="10"/>
        <rFont val="Arial"/>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</si>
  <si>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</si>
  <si>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</si>
  <si>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</si>
  <si>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</si>
  <si>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</si>
  <si>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</si>
  <si>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</si>
  <si>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</si>
  <si>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indexed="8"/>
        <rFont val="Calibri-Bold"/>
      </rPr>
      <t>Third Party</t>
    </r>
  </si>
  <si>
    <r>
      <t>Data Providers</t>
    </r>
    <r>
      <rPr>
        <sz val="10"/>
        <rFont val="Arial"/>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</si>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</sst>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7">
    <font>
      <sz val="10"/>
      <name val="Arial"/>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sz val="11"/>
      <name val="Calibri"/>
      <family val="2"/>
    </font>
    <font>
      <b/>
      <sz val="11"/>
      <color indexed="8"/>
      <name val="Calibri-Bold"/>
    </font>
    <font>
      <b/>
      <sz val="12"/>
      <color indexed="8"/>
      <name val="Calibri-Bold"/>
    </font>
    <font>
      <i/>
      <sz val="11"/>
      <color indexed="8"/>
      <name val="Calibri-Italic"/>
    </font>
    <font>
      <sz val="8"/>
      <color rgb="FF000000"/>
      <name val="ArialMT"/>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6" fillId="0" borderId="0" applyNumberFormat="0" applyFont="0" applyFill="0" applyBorder="0" applyAlignment="0" applyProtection="0"/>
    <xf numFmtId="0" fontId="2" fillId="0" borderId="0"/>
    <xf numFmtId="0" fontId="6" fillId="0" borderId="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901">
    <xf numFmtId="0" fontId="0" fillId="0" borderId="0" xfId="0"/>
    <xf numFmtId="0" fontId="2" fillId="2" borderId="0" xfId="3" applyFill="1"/>
    <xf numFmtId="0" fontId="2" fillId="2" borderId="0" xfId="3" applyFill="1" applyBorder="1"/>
    <xf numFmtId="0" fontId="3" fillId="2" borderId="0" xfId="3" applyFont="1" applyFill="1"/>
    <xf numFmtId="0" fontId="2" fillId="0" borderId="0" xfId="3" applyFill="1" applyBorder="1"/>
    <xf numFmtId="0" fontId="7" fillId="0" borderId="0" xfId="3" applyFont="1" applyFill="1" applyBorder="1" applyAlignment="1"/>
    <xf numFmtId="0" fontId="8" fillId="0" borderId="0" xfId="3" applyFont="1" applyFill="1" applyBorder="1"/>
    <xf numFmtId="0" fontId="2" fillId="3" borderId="0" xfId="3" applyFill="1" applyBorder="1"/>
    <xf numFmtId="0" fontId="9" fillId="3" borderId="0" xfId="3" applyFont="1" applyFill="1" applyBorder="1" applyAlignment="1">
      <alignment horizontal="right"/>
    </xf>
    <xf numFmtId="0" fontId="2" fillId="3" borderId="0" xfId="3" applyFill="1"/>
    <xf numFmtId="0" fontId="9" fillId="3" borderId="0" xfId="4" applyFont="1" applyFill="1" applyBorder="1" applyAlignment="1">
      <alignment horizontal="right"/>
    </xf>
    <xf numFmtId="0" fontId="8" fillId="3" borderId="0" xfId="3" applyFont="1" applyFill="1" applyBorder="1"/>
    <xf numFmtId="0" fontId="2" fillId="0" borderId="0" xfId="3" applyFill="1"/>
    <xf numFmtId="0" fontId="10" fillId="0" borderId="0" xfId="3" applyFont="1" applyFill="1" applyBorder="1" applyAlignment="1">
      <alignment horizontal="right"/>
    </xf>
    <xf numFmtId="0" fontId="9" fillId="3" borderId="0" xfId="2" applyFont="1" applyFill="1" applyBorder="1" applyAlignment="1">
      <alignment horizontal="right"/>
    </xf>
    <xf numFmtId="0" fontId="9" fillId="0" borderId="0" xfId="3" applyFont="1" applyFill="1" applyBorder="1" applyAlignment="1">
      <alignment horizontal="right"/>
    </xf>
    <xf numFmtId="0" fontId="8" fillId="2" borderId="0" xfId="3" applyFont="1" applyFill="1" applyBorder="1"/>
    <xf numFmtId="0" fontId="9" fillId="2" borderId="0" xfId="3" applyFont="1" applyFill="1" applyBorder="1" applyAlignment="1">
      <alignment horizontal="right"/>
    </xf>
    <xf numFmtId="0" fontId="2" fillId="0" borderId="0" xfId="3" applyFill="1" applyBorder="1" applyAlignment="1"/>
    <xf numFmtId="0" fontId="2" fillId="3" borderId="0" xfId="3" applyFill="1" applyBorder="1" applyAlignment="1"/>
    <xf numFmtId="165" fontId="10" fillId="3" borderId="0" xfId="3" applyNumberFormat="1" applyFont="1" applyFill="1" applyBorder="1" applyAlignment="1"/>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2" fillId="0" borderId="5" xfId="3" applyFill="1" applyBorder="1"/>
    <xf numFmtId="0" fontId="2" fillId="0" borderId="6" xfId="3" applyFill="1" applyBorder="1"/>
    <xf numFmtId="0" fontId="10" fillId="0" borderId="0" xfId="3" applyFont="1" applyFill="1" applyBorder="1"/>
    <xf numFmtId="165" fontId="10" fillId="0" borderId="0" xfId="3" applyNumberFormat="1" applyFont="1" applyFill="1" applyBorder="1" applyAlignment="1">
      <alignment horizontal="right"/>
    </xf>
    <xf numFmtId="0" fontId="9" fillId="3" borderId="0" xfId="3" applyFont="1" applyFill="1" applyBorder="1" applyAlignment="1"/>
    <xf numFmtId="0" fontId="10" fillId="3" borderId="0" xfId="3" applyFont="1" applyFill="1" applyBorder="1" applyAlignment="1">
      <alignment horizontal="left"/>
    </xf>
    <xf numFmtId="0" fontId="10" fillId="0" borderId="0" xfId="3" applyFont="1" applyFill="1" applyBorder="1" applyAlignment="1">
      <alignment horizontal="left"/>
    </xf>
    <xf numFmtId="0" fontId="10" fillId="0" borderId="6" xfId="3" applyFont="1" applyFill="1" applyBorder="1" applyAlignment="1">
      <alignment horizontal="left"/>
    </xf>
    <xf numFmtId="0" fontId="8" fillId="0" borderId="4" xfId="3" applyFont="1" applyFill="1" applyBorder="1" applyAlignment="1"/>
    <xf numFmtId="0" fontId="10" fillId="2" borderId="0" xfId="3" applyFont="1" applyFill="1" applyBorder="1"/>
    <xf numFmtId="165" fontId="10" fillId="0" borderId="0" xfId="3" applyNumberFormat="1" applyFont="1" applyFill="1" applyBorder="1" applyAlignment="1">
      <alignment horizontal="left"/>
    </xf>
    <xf numFmtId="168" fontId="10" fillId="2" borderId="0" xfId="3" applyNumberFormat="1" applyFont="1" applyFill="1" applyBorder="1"/>
    <xf numFmtId="167" fontId="10" fillId="2" borderId="0" xfId="3" applyNumberFormat="1" applyFont="1" applyFill="1" applyBorder="1"/>
    <xf numFmtId="168" fontId="2" fillId="2" borderId="0" xfId="3" applyNumberFormat="1" applyFill="1" applyBorder="1"/>
    <xf numFmtId="167" fontId="2" fillId="2" borderId="0" xfId="3" applyNumberFormat="1" applyFill="1" applyBorder="1"/>
    <xf numFmtId="0" fontId="10" fillId="2" borderId="0" xfId="3" applyFont="1" applyFill="1" applyBorder="1" applyAlignment="1">
      <alignment wrapText="1"/>
    </xf>
    <xf numFmtId="0" fontId="2" fillId="0" borderId="0" xfId="3" applyFill="1" applyAlignment="1">
      <alignment horizontal="left"/>
    </xf>
    <xf numFmtId="165" fontId="10" fillId="0" borderId="0" xfId="3" quotePrefix="1" applyNumberFormat="1" applyFont="1" applyFill="1" applyBorder="1" applyAlignment="1">
      <alignment horizontal="right"/>
    </xf>
    <xf numFmtId="165" fontId="10" fillId="0" borderId="0" xfId="3" quotePrefix="1" applyNumberFormat="1" applyFont="1" applyFill="1" applyBorder="1" applyAlignment="1">
      <alignment horizontal="left"/>
    </xf>
    <xf numFmtId="0" fontId="10" fillId="3" borderId="0" xfId="3" quotePrefix="1" applyFont="1" applyFill="1" applyBorder="1" applyAlignment="1">
      <alignment horizontal="left"/>
    </xf>
    <xf numFmtId="165" fontId="10" fillId="0" borderId="0" xfId="3" applyNumberFormat="1" applyFont="1" applyFill="1" applyBorder="1" applyAlignment="1"/>
    <xf numFmtId="0" fontId="2" fillId="0" borderId="7" xfId="3" applyFill="1" applyBorder="1"/>
    <xf numFmtId="0" fontId="2" fillId="0" borderId="8" xfId="3" applyFill="1" applyBorder="1"/>
    <xf numFmtId="0" fontId="2" fillId="0" borderId="9" xfId="3" applyFill="1" applyBorder="1"/>
    <xf numFmtId="0" fontId="2" fillId="3" borderId="5" xfId="3" applyFill="1" applyBorder="1"/>
    <xf numFmtId="0" fontId="2" fillId="3" borderId="6" xfId="3" applyFill="1" applyBorder="1"/>
    <xf numFmtId="0" fontId="10" fillId="2" borderId="0" xfId="3" quotePrefix="1" applyFont="1" applyFill="1" applyBorder="1"/>
    <xf numFmtId="0" fontId="2" fillId="3" borderId="7" xfId="3" applyFill="1" applyBorder="1"/>
    <xf numFmtId="0" fontId="2" fillId="3" borderId="8" xfId="3" applyFill="1" applyBorder="1"/>
    <xf numFmtId="0" fontId="2" fillId="3" borderId="9" xfId="3" applyFill="1" applyBorder="1"/>
    <xf numFmtId="0" fontId="2" fillId="0" borderId="1" xfId="3" applyFill="1" applyBorder="1"/>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0" fontId="8" fillId="3" borderId="0" xfId="3" applyFont="1" applyFill="1"/>
    <xf numFmtId="0" fontId="8" fillId="0" borderId="0" xfId="3" applyFont="1" applyFill="1" applyBorder="1" applyAlignment="1">
      <alignment vertical="top"/>
    </xf>
    <xf numFmtId="0" fontId="10" fillId="3" borderId="0" xfId="3" applyFont="1" applyFill="1"/>
    <xf numFmtId="0" fontId="8" fillId="3" borderId="0" xfId="3" applyFont="1" applyFill="1" applyBorder="1" applyAlignment="1"/>
    <xf numFmtId="0" fontId="10" fillId="3" borderId="0" xfId="3" applyFont="1" applyFill="1" applyBorder="1" applyAlignment="1"/>
    <xf numFmtId="0" fontId="8" fillId="3" borderId="0" xfId="3" applyFont="1" applyFill="1" applyBorder="1" applyAlignment="1">
      <alignment wrapText="1"/>
    </xf>
    <xf numFmtId="0" fontId="8" fillId="0" borderId="0" xfId="3" applyFont="1" applyFill="1" applyBorder="1" applyAlignment="1">
      <alignment wrapText="1"/>
    </xf>
    <xf numFmtId="0" fontId="10" fillId="0" borderId="8" xfId="3" applyFont="1" applyFill="1" applyBorder="1" applyAlignment="1"/>
    <xf numFmtId="0" fontId="10" fillId="0" borderId="10" xfId="3" applyFont="1" applyFill="1" applyBorder="1" applyAlignment="1"/>
    <xf numFmtId="0" fontId="10" fillId="0" borderId="10" xfId="3" applyFont="1" applyFill="1" applyBorder="1" applyAlignment="1">
      <alignment horizontal="center"/>
    </xf>
    <xf numFmtId="0" fontId="10" fillId="0" borderId="10" xfId="3" applyFont="1" applyFill="1" applyBorder="1"/>
    <xf numFmtId="14" fontId="10" fillId="0" borderId="10" xfId="3" applyNumberFormat="1" applyFont="1" applyFill="1" applyBorder="1" applyAlignment="1">
      <alignment horizontal="center"/>
    </xf>
    <xf numFmtId="14" fontId="10" fillId="0" borderId="10" xfId="3" applyNumberFormat="1" applyFont="1" applyFill="1" applyBorder="1" applyAlignment="1">
      <alignment horizontal="left"/>
    </xf>
    <xf numFmtId="0" fontId="10" fillId="0" borderId="10" xfId="3" applyFont="1" applyFill="1" applyBorder="1" applyAlignment="1">
      <alignment horizontal="left"/>
    </xf>
    <xf numFmtId="0" fontId="10" fillId="0" borderId="8" xfId="3" applyFont="1" applyFill="1" applyBorder="1" applyAlignment="1">
      <alignment horizontal="center"/>
    </xf>
    <xf numFmtId="10" fontId="10" fillId="0" borderId="3" xfId="3" applyNumberFormat="1" applyFont="1" applyFill="1" applyBorder="1"/>
    <xf numFmtId="10" fontId="10" fillId="0" borderId="10" xfId="3" applyNumberFormat="1" applyFont="1" applyFill="1" applyBorder="1"/>
    <xf numFmtId="0" fontId="10" fillId="0" borderId="3" xfId="3" applyFont="1" applyFill="1" applyBorder="1"/>
    <xf numFmtId="4" fontId="10" fillId="0" borderId="3" xfId="3" applyNumberFormat="1" applyFont="1" applyFill="1" applyBorder="1"/>
    <xf numFmtId="10" fontId="10" fillId="0" borderId="0" xfId="3" applyNumberFormat="1" applyFont="1" applyFill="1" applyBorder="1" applyAlignment="1">
      <alignment horizontal="right"/>
    </xf>
    <xf numFmtId="10" fontId="10" fillId="0" borderId="0" xfId="3" applyNumberFormat="1" applyFont="1" applyFill="1" applyBorder="1"/>
    <xf numFmtId="0" fontId="10" fillId="0" borderId="1" xfId="3" applyFont="1" applyFill="1" applyBorder="1" applyAlignment="1"/>
    <xf numFmtId="0" fontId="2" fillId="5" borderId="0" xfId="3" applyFill="1" applyBorder="1"/>
    <xf numFmtId="0" fontId="13" fillId="0" borderId="1" xfId="3" applyFont="1" applyFill="1" applyBorder="1"/>
    <xf numFmtId="0" fontId="10" fillId="0" borderId="0" xfId="3" applyFont="1" applyFill="1"/>
    <xf numFmtId="0" fontId="10" fillId="0" borderId="0" xfId="3" applyFont="1" applyFill="1" applyBorder="1" applyAlignment="1"/>
    <xf numFmtId="0" fontId="10" fillId="0" borderId="8" xfId="3" applyFont="1" applyFill="1" applyBorder="1"/>
    <xf numFmtId="0" fontId="10" fillId="0" borderId="0" xfId="3" applyFont="1" applyFill="1" applyBorder="1" applyAlignment="1">
      <alignment wrapText="1"/>
    </xf>
    <xf numFmtId="0" fontId="10" fillId="3" borderId="8" xfId="3" applyFont="1" applyFill="1" applyBorder="1"/>
    <xf numFmtId="0" fontId="10" fillId="0" borderId="8" xfId="3" applyFont="1" applyFill="1" applyBorder="1" applyAlignment="1">
      <alignment wrapText="1"/>
    </xf>
    <xf numFmtId="0" fontId="10" fillId="3" borderId="0" xfId="3" applyFont="1" applyFill="1" applyBorder="1"/>
    <xf numFmtId="0" fontId="10" fillId="3" borderId="0" xfId="3" applyFont="1" applyFill="1" applyBorder="1" applyAlignment="1">
      <alignment horizontal="center"/>
    </xf>
    <xf numFmtId="0" fontId="10" fillId="3" borderId="0" xfId="3" applyFont="1" applyFill="1" applyBorder="1" applyAlignment="1">
      <alignment horizontal="right"/>
    </xf>
    <xf numFmtId="0" fontId="10" fillId="3" borderId="0" xfId="3" applyFont="1" applyFill="1" applyAlignment="1">
      <alignment horizontal="left"/>
    </xf>
    <xf numFmtId="0" fontId="10" fillId="0" borderId="0" xfId="3" applyFont="1" applyFill="1" applyBorder="1" applyAlignment="1">
      <alignment horizontal="center"/>
    </xf>
    <xf numFmtId="38" fontId="10" fillId="0" borderId="0" xfId="3" applyNumberFormat="1" applyFont="1" applyFill="1" applyBorder="1" applyAlignment="1">
      <alignment horizontal="center"/>
    </xf>
    <xf numFmtId="0" fontId="14" fillId="3" borderId="0" xfId="6" applyFont="1" applyFill="1"/>
    <xf numFmtId="0" fontId="9" fillId="3" borderId="0" xfId="3" applyFont="1" applyFill="1" applyBorder="1"/>
    <xf numFmtId="0" fontId="10" fillId="0" borderId="0" xfId="3" applyFont="1" applyFill="1" applyBorder="1" applyAlignment="1">
      <alignment vertical="top" wrapText="1"/>
    </xf>
    <xf numFmtId="0" fontId="14" fillId="0" borderId="0" xfId="6" applyFont="1" applyFill="1"/>
    <xf numFmtId="40" fontId="10" fillId="0" borderId="0" xfId="3" applyNumberFormat="1" applyFont="1" applyFill="1" applyBorder="1"/>
    <xf numFmtId="0" fontId="10" fillId="0" borderId="0" xfId="3" applyFont="1" applyFill="1" applyAlignment="1"/>
    <xf numFmtId="0" fontId="9" fillId="0" borderId="0" xfId="8" applyFont="1" applyFill="1" applyAlignment="1">
      <alignment vertical="top"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8" xfId="8" applyFont="1" applyFill="1" applyBorder="1" applyAlignment="1">
      <alignment vertical="top" wrapText="1"/>
    </xf>
    <xf numFmtId="0" fontId="9" fillId="0" borderId="0" xfId="8" applyFont="1" applyFill="1" applyBorder="1" applyAlignment="1">
      <alignment horizontal="center" vertical="top" wrapText="1"/>
    </xf>
    <xf numFmtId="0" fontId="10" fillId="0" borderId="3" xfId="3" applyFont="1" applyFill="1" applyBorder="1" applyAlignment="1">
      <alignment vertical="center"/>
    </xf>
    <xf numFmtId="0" fontId="10" fillId="0" borderId="3" xfId="3" applyFont="1" applyFill="1" applyBorder="1" applyAlignment="1">
      <alignment horizontal="center" vertical="center" wrapText="1"/>
    </xf>
    <xf numFmtId="171" fontId="10" fillId="0" borderId="3" xfId="9" applyNumberFormat="1" applyFont="1" applyFill="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3" applyFont="1" applyFill="1" applyBorder="1" applyAlignment="1">
      <alignment vertical="center"/>
    </xf>
    <xf numFmtId="0" fontId="10" fillId="0" borderId="8" xfId="3" applyFont="1" applyFill="1" applyBorder="1" applyAlignment="1">
      <alignment horizontal="center" vertical="center" wrapText="1"/>
    </xf>
    <xf numFmtId="174" fontId="10" fillId="0" borderId="8" xfId="9" applyNumberFormat="1" applyFont="1" applyFill="1" applyBorder="1" applyAlignment="1">
      <alignment horizontal="center" vertical="center"/>
    </xf>
    <xf numFmtId="0" fontId="6" fillId="0" borderId="8" xfId="8" applyFill="1" applyBorder="1" applyAlignment="1">
      <alignment horizontal="right" vertical="center"/>
    </xf>
    <xf numFmtId="175" fontId="10" fillId="0" borderId="0" xfId="9" applyNumberFormat="1" applyFont="1" applyFill="1" applyBorder="1" applyAlignment="1">
      <alignment horizontal="right"/>
    </xf>
    <xf numFmtId="176" fontId="10" fillId="0" borderId="0" xfId="9" applyNumberFormat="1" applyFont="1" applyFill="1" applyBorder="1" applyAlignment="1">
      <alignment horizontal="right"/>
    </xf>
    <xf numFmtId="0" fontId="10" fillId="0" borderId="0" xfId="3" applyFont="1" applyFill="1" applyBorder="1" applyAlignment="1">
      <alignment vertical="center"/>
    </xf>
    <xf numFmtId="0" fontId="10" fillId="0" borderId="0" xfId="3" applyFont="1" applyFill="1" applyBorder="1" applyAlignment="1">
      <alignment horizontal="center" vertical="center" wrapText="1"/>
    </xf>
    <xf numFmtId="0" fontId="10" fillId="0" borderId="0" xfId="3"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3" applyNumberFormat="1" applyFont="1" applyFill="1" applyBorder="1" applyAlignment="1">
      <alignment horizontal="center"/>
    </xf>
    <xf numFmtId="0" fontId="10" fillId="3" borderId="0" xfId="3" applyFont="1" applyFill="1" applyBorder="1" applyAlignment="1">
      <alignment wrapText="1"/>
    </xf>
    <xf numFmtId="4" fontId="10" fillId="3" borderId="0" xfId="9" applyNumberFormat="1" applyFont="1" applyFill="1" applyBorder="1" applyAlignment="1"/>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2" fillId="3" borderId="0" xfId="3" applyNumberFormat="1" applyFill="1"/>
    <xf numFmtId="40" fontId="10" fillId="3" borderId="0" xfId="3" applyNumberFormat="1" applyFont="1" applyFill="1" applyBorder="1" applyAlignment="1">
      <alignment horizontal="right"/>
    </xf>
    <xf numFmtId="0" fontId="10" fillId="3" borderId="0" xfId="3"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3"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3"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3" applyNumberFormat="1" applyFont="1" applyFill="1" applyBorder="1" applyAlignment="1">
      <alignment horizontal="right"/>
    </xf>
    <xf numFmtId="0" fontId="13" fillId="0" borderId="0" xfId="3" applyFont="1" applyFill="1" applyBorder="1"/>
    <xf numFmtId="0" fontId="13" fillId="0" borderId="0" xfId="3" applyFont="1" applyFill="1" applyBorder="1" applyAlignment="1">
      <alignment horizontal="center" wrapText="1"/>
    </xf>
    <xf numFmtId="0" fontId="13" fillId="0" borderId="0" xfId="3"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3" applyFont="1" applyFill="1"/>
    <xf numFmtId="40" fontId="13" fillId="0" borderId="0" xfId="3" applyNumberFormat="1" applyFont="1" applyFill="1" applyBorder="1" applyAlignment="1"/>
    <xf numFmtId="40" fontId="10" fillId="0" borderId="0" xfId="3" applyNumberFormat="1" applyFont="1" applyFill="1" applyBorder="1" applyAlignment="1"/>
    <xf numFmtId="0" fontId="10" fillId="0" borderId="0" xfId="3" applyFont="1" applyFill="1" applyAlignment="1">
      <alignment wrapText="1"/>
    </xf>
    <xf numFmtId="0" fontId="2" fillId="0" borderId="0" xfId="3" applyFill="1" applyAlignment="1"/>
    <xf numFmtId="40" fontId="10" fillId="0" borderId="0" xfId="3" applyNumberFormat="1" applyFont="1" applyFill="1" applyBorder="1" applyAlignment="1">
      <alignment wrapText="1"/>
    </xf>
    <xf numFmtId="40" fontId="10" fillId="0" borderId="3"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0" fontId="2" fillId="0" borderId="3" xfId="3" applyFill="1" applyBorder="1" applyAlignment="1">
      <alignment horizontal="center" vertical="center"/>
    </xf>
    <xf numFmtId="40" fontId="10" fillId="0" borderId="3" xfId="3" applyNumberFormat="1" applyFont="1" applyFill="1" applyBorder="1" applyAlignment="1">
      <alignment horizontal="right"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right" vertical="center"/>
    </xf>
    <xf numFmtId="180" fontId="2" fillId="0" borderId="0" xfId="3" applyNumberFormat="1" applyFill="1" applyBorder="1" applyAlignment="1">
      <alignment horizontal="center"/>
    </xf>
    <xf numFmtId="180" fontId="10" fillId="0" borderId="0" xfId="3" applyNumberFormat="1" applyFont="1" applyFill="1" applyBorder="1" applyAlignment="1">
      <alignment horizontal="center"/>
    </xf>
    <xf numFmtId="4" fontId="10" fillId="0" borderId="0" xfId="3" applyNumberFormat="1" applyFont="1" applyFill="1" applyBorder="1" applyAlignment="1">
      <alignment horizontal="right"/>
    </xf>
    <xf numFmtId="180" fontId="10" fillId="0" borderId="0" xfId="3" applyNumberFormat="1" applyFont="1" applyFill="1" applyBorder="1" applyAlignment="1">
      <alignment horizontal="center" vertical="center"/>
    </xf>
    <xf numFmtId="38" fontId="10" fillId="0" borderId="0" xfId="3" applyNumberFormat="1" applyFont="1" applyFill="1" applyBorder="1" applyAlignment="1"/>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alignment wrapText="1"/>
    </xf>
    <xf numFmtId="4" fontId="10" fillId="0" borderId="3" xfId="3" applyNumberFormat="1" applyFont="1" applyFill="1" applyBorder="1" applyAlignment="1">
      <alignment horizontal="center" vertical="center"/>
    </xf>
    <xf numFmtId="173" fontId="10" fillId="0" borderId="3" xfId="3" applyNumberFormat="1" applyFont="1" applyFill="1" applyBorder="1" applyAlignment="1">
      <alignment horizontal="center" vertical="center"/>
    </xf>
    <xf numFmtId="4" fontId="10" fillId="0" borderId="0" xfId="3" applyNumberFormat="1" applyFont="1" applyFill="1" applyBorder="1" applyAlignment="1">
      <alignment horizontal="center" vertical="center"/>
    </xf>
    <xf numFmtId="40" fontId="10" fillId="0" borderId="0" xfId="3" applyNumberFormat="1" applyFont="1" applyFill="1" applyBorder="1" applyAlignment="1">
      <alignment horizontal="center" vertical="center"/>
    </xf>
    <xf numFmtId="173" fontId="10" fillId="0" borderId="0" xfId="3" applyNumberFormat="1" applyFont="1" applyFill="1" applyBorder="1" applyAlignment="1">
      <alignment horizontal="center" vertical="center"/>
    </xf>
    <xf numFmtId="177"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177" fontId="10" fillId="0" borderId="8" xfId="3" applyNumberFormat="1" applyFont="1" applyFill="1" applyBorder="1" applyAlignment="1">
      <alignment horizontal="center" vertical="center"/>
    </xf>
    <xf numFmtId="173" fontId="10" fillId="0" borderId="0" xfId="3" applyNumberFormat="1" applyFont="1" applyFill="1" applyBorder="1"/>
    <xf numFmtId="4" fontId="10" fillId="0" borderId="0" xfId="3" applyNumberFormat="1" applyFont="1" applyFill="1" applyBorder="1" applyAlignment="1"/>
    <xf numFmtId="173" fontId="10" fillId="0" borderId="0" xfId="3" applyNumberFormat="1" applyFont="1" applyFill="1" applyBorder="1" applyAlignment="1"/>
    <xf numFmtId="177" fontId="10" fillId="0" borderId="0" xfId="3" applyNumberFormat="1" applyFont="1" applyFill="1" applyBorder="1" applyAlignment="1"/>
    <xf numFmtId="40" fontId="10" fillId="0" borderId="1" xfId="3" applyNumberFormat="1" applyFont="1" applyFill="1" applyBorder="1"/>
    <xf numFmtId="0" fontId="2" fillId="0" borderId="1" xfId="3" applyFill="1" applyBorder="1" applyAlignment="1">
      <alignment wrapText="1"/>
    </xf>
    <xf numFmtId="0" fontId="10" fillId="0" borderId="0" xfId="3"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wrapText="1"/>
    </xf>
    <xf numFmtId="0" fontId="2" fillId="0" borderId="0" xfId="3"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3" applyNumberFormat="1" applyFont="1" applyFill="1" applyBorder="1"/>
    <xf numFmtId="40" fontId="10" fillId="0" borderId="3" xfId="3" applyNumberFormat="1" applyFont="1" applyFill="1" applyBorder="1" applyAlignment="1"/>
    <xf numFmtId="0" fontId="2" fillId="0" borderId="3" xfId="3" applyFill="1" applyBorder="1" applyAlignment="1"/>
    <xf numFmtId="171" fontId="10" fillId="0" borderId="3" xfId="3" applyNumberFormat="1" applyFont="1" applyFill="1" applyBorder="1" applyAlignment="1">
      <alignment horizontal="center" vertical="center"/>
    </xf>
    <xf numFmtId="171"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40" fontId="10" fillId="0" borderId="8" xfId="3" applyNumberFormat="1" applyFont="1" applyFill="1" applyBorder="1"/>
    <xf numFmtId="0" fontId="2" fillId="0" borderId="8" xfId="3" applyFill="1" applyBorder="1" applyAlignment="1"/>
    <xf numFmtId="0" fontId="2" fillId="0" borderId="8" xfId="3" applyFill="1" applyBorder="1" applyAlignment="1">
      <alignment horizontal="center" vertical="center"/>
    </xf>
    <xf numFmtId="171"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1" fontId="8" fillId="0" borderId="0" xfId="3" applyNumberFormat="1" applyFont="1" applyFill="1" applyBorder="1" applyAlignment="1"/>
    <xf numFmtId="171" fontId="8" fillId="0" borderId="0" xfId="3" applyNumberFormat="1" applyFont="1" applyFill="1" applyBorder="1" applyAlignment="1">
      <alignment horizontal="right"/>
    </xf>
    <xf numFmtId="171" fontId="12" fillId="0" borderId="0" xfId="3" applyNumberFormat="1" applyFont="1" applyFill="1" applyBorder="1" applyAlignment="1">
      <alignment horizontal="right"/>
    </xf>
    <xf numFmtId="0" fontId="2" fillId="0" borderId="0" xfId="3" applyFill="1" applyBorder="1" applyAlignment="1">
      <alignment horizontal="right"/>
    </xf>
    <xf numFmtId="171" fontId="10" fillId="0" borderId="0" xfId="3" applyNumberFormat="1" applyFont="1" applyFill="1" applyBorder="1" applyAlignment="1">
      <alignment horizontal="right"/>
    </xf>
    <xf numFmtId="171" fontId="2" fillId="0" borderId="0" xfId="3" applyNumberFormat="1" applyFill="1" applyBorder="1" applyAlignment="1">
      <alignment horizontal="right"/>
    </xf>
    <xf numFmtId="4" fontId="2" fillId="0" borderId="0" xfId="3" applyNumberFormat="1" applyFill="1" applyBorder="1" applyAlignment="1">
      <alignment horizontal="right"/>
    </xf>
    <xf numFmtId="4" fontId="2" fillId="0" borderId="0" xfId="3" applyNumberFormat="1" applyFill="1" applyBorder="1" applyAlignment="1">
      <alignment horizontal="right" wrapText="1"/>
    </xf>
    <xf numFmtId="40" fontId="10" fillId="3" borderId="0" xfId="3" applyNumberFormat="1" applyFont="1" applyFill="1" applyBorder="1" applyAlignment="1"/>
    <xf numFmtId="40" fontId="10" fillId="3" borderId="8" xfId="3" applyNumberFormat="1" applyFont="1" applyFill="1" applyBorder="1" applyAlignment="1"/>
    <xf numFmtId="40" fontId="10" fillId="3" borderId="0" xfId="3" applyNumberFormat="1" applyFont="1" applyFill="1" applyBorder="1"/>
    <xf numFmtId="40" fontId="10" fillId="3" borderId="10" xfId="3" applyNumberFormat="1" applyFont="1" applyFill="1" applyBorder="1" applyAlignment="1"/>
    <xf numFmtId="0" fontId="2" fillId="3" borderId="10" xfId="3" applyFill="1" applyBorder="1"/>
    <xf numFmtId="40" fontId="10" fillId="3" borderId="3" xfId="3" applyNumberFormat="1" applyFont="1" applyFill="1" applyBorder="1" applyAlignment="1">
      <alignment vertical="center"/>
    </xf>
    <xf numFmtId="40" fontId="10" fillId="0" borderId="3" xfId="3" applyNumberFormat="1" applyFont="1" applyFill="1" applyBorder="1" applyAlignment="1">
      <alignment vertical="center"/>
    </xf>
    <xf numFmtId="40" fontId="10" fillId="3" borderId="3" xfId="3" applyNumberFormat="1" applyFont="1" applyFill="1" applyBorder="1" applyAlignment="1"/>
    <xf numFmtId="40" fontId="10" fillId="3" borderId="3" xfId="3" applyNumberFormat="1" applyFont="1" applyFill="1" applyBorder="1"/>
    <xf numFmtId="15" fontId="10" fillId="3" borderId="3" xfId="3" applyNumberFormat="1" applyFont="1" applyFill="1" applyBorder="1" applyAlignment="1"/>
    <xf numFmtId="0" fontId="2" fillId="0" borderId="0" xfId="3" applyFill="1" applyAlignment="1">
      <alignment horizontal="center" vertical="center"/>
    </xf>
    <xf numFmtId="15" fontId="10" fillId="3" borderId="0" xfId="3" applyNumberFormat="1" applyFont="1" applyFill="1" applyBorder="1" applyAlignment="1"/>
    <xf numFmtId="40" fontId="10" fillId="3" borderId="8" xfId="3" applyNumberFormat="1" applyFont="1" applyFill="1" applyBorder="1" applyAlignment="1">
      <alignment vertical="center"/>
    </xf>
    <xf numFmtId="40" fontId="10" fillId="0" borderId="8" xfId="3" applyNumberFormat="1" applyFont="1" applyFill="1" applyBorder="1" applyAlignment="1">
      <alignment vertical="center"/>
    </xf>
    <xf numFmtId="40" fontId="10" fillId="3" borderId="8" xfId="3" applyNumberFormat="1" applyFont="1" applyFill="1" applyBorder="1"/>
    <xf numFmtId="15" fontId="10" fillId="3" borderId="8" xfId="3" applyNumberFormat="1" applyFont="1" applyFill="1" applyBorder="1" applyAlignment="1"/>
    <xf numFmtId="15" fontId="10" fillId="0" borderId="0" xfId="3" applyNumberFormat="1" applyFont="1" applyFill="1" applyBorder="1" applyAlignment="1"/>
    <xf numFmtId="15" fontId="10" fillId="0" borderId="0" xfId="3" applyNumberFormat="1" applyFont="1" applyFill="1" applyBorder="1" applyAlignment="1">
      <alignment horizontal="center"/>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0" fontId="18" fillId="0" borderId="0" xfId="11" applyFont="1" applyFill="1" applyBorder="1" applyAlignment="1">
      <alignment horizontal="left"/>
    </xf>
    <xf numFmtId="4" fontId="10" fillId="0" borderId="0" xfId="3" applyNumberFormat="1" applyFont="1" applyFill="1"/>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3" applyFont="1" applyFill="1"/>
    <xf numFmtId="0" fontId="8" fillId="3" borderId="0" xfId="3" applyFont="1" applyFill="1" applyAlignment="1"/>
    <xf numFmtId="4" fontId="2" fillId="0" borderId="0" xfId="3" applyNumberFormat="1" applyFill="1"/>
    <xf numFmtId="0" fontId="8" fillId="3" borderId="0" xfId="3" applyFont="1" applyFill="1" applyAlignment="1">
      <alignment wrapText="1"/>
    </xf>
    <xf numFmtId="4" fontId="10" fillId="3" borderId="0" xfId="10" applyNumberFormat="1" applyFont="1" applyFill="1" applyBorder="1" applyAlignment="1">
      <alignment horizontal="right"/>
    </xf>
    <xf numFmtId="39" fontId="10" fillId="0" borderId="0" xfId="3"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0" fontId="8" fillId="0" borderId="0" xfId="3" applyNumberFormat="1" applyFont="1" applyFill="1" applyBorder="1"/>
    <xf numFmtId="40" fontId="8" fillId="3" borderId="0" xfId="3" applyNumberFormat="1" applyFont="1" applyFill="1" applyBorder="1"/>
    <xf numFmtId="39" fontId="9" fillId="3" borderId="0" xfId="11" applyNumberFormat="1" applyFont="1" applyFill="1" applyBorder="1" applyAlignment="1">
      <alignment wrapText="1"/>
    </xf>
    <xf numFmtId="0" fontId="2" fillId="3" borderId="0" xfId="3" applyFill="1" applyBorder="1" applyAlignment="1">
      <alignment horizontal="right"/>
    </xf>
    <xf numFmtId="0" fontId="13" fillId="3" borderId="0" xfId="3" applyFont="1" applyFill="1" applyBorder="1" applyAlignment="1"/>
    <xf numFmtId="39" fontId="9" fillId="3" borderId="0" xfId="10" applyNumberFormat="1" applyFont="1" applyFill="1" applyBorder="1" applyAlignment="1">
      <alignment horizontal="right"/>
    </xf>
    <xf numFmtId="39" fontId="2" fillId="3" borderId="0" xfId="3" applyNumberFormat="1" applyFill="1" applyAlignment="1"/>
    <xf numFmtId="0" fontId="13" fillId="0" borderId="1" xfId="3" applyFont="1" applyFill="1" applyBorder="1" applyAlignment="1"/>
    <xf numFmtId="0" fontId="2" fillId="0" borderId="1" xfId="3" applyFill="1" applyBorder="1" applyAlignment="1"/>
    <xf numFmtId="0" fontId="10" fillId="0" borderId="0" xfId="3" applyFont="1" applyFill="1" applyAlignment="1">
      <alignment horizontal="right"/>
    </xf>
    <xf numFmtId="40" fontId="8"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 fontId="2" fillId="0" borderId="0" xfId="3" applyNumberFormat="1" applyFill="1" applyBorder="1" applyAlignment="1"/>
    <xf numFmtId="4" fontId="10" fillId="0" borderId="0" xfId="3" applyNumberFormat="1" applyFont="1" applyFill="1" applyBorder="1"/>
    <xf numFmtId="0" fontId="2" fillId="3" borderId="0" xfId="3" applyFill="1" applyAlignment="1">
      <alignment horizontal="right"/>
    </xf>
    <xf numFmtId="0" fontId="10" fillId="3" borderId="0" xfId="3" applyFont="1" applyFill="1" applyAlignment="1">
      <alignment horizontal="right"/>
    </xf>
    <xf numFmtId="40" fontId="8" fillId="3" borderId="0" xfId="3" applyNumberFormat="1" applyFont="1" applyFill="1" applyBorder="1" applyAlignment="1"/>
    <xf numFmtId="0" fontId="10" fillId="0" borderId="0" xfId="3" applyNumberFormat="1" applyFont="1" applyFill="1" applyBorder="1" applyAlignment="1"/>
    <xf numFmtId="40" fontId="10" fillId="0" borderId="0" xfId="4" applyNumberFormat="1" applyFont="1" applyFill="1" applyBorder="1" applyAlignment="1"/>
    <xf numFmtId="0" fontId="2" fillId="3" borderId="0" xfId="3" applyFill="1" applyBorder="1" applyAlignment="1">
      <alignment wrapText="1"/>
    </xf>
    <xf numFmtId="0" fontId="2" fillId="3" borderId="0" xfId="3" applyFill="1" applyBorder="1" applyAlignment="1">
      <alignment horizontal="right" wrapText="1"/>
    </xf>
    <xf numFmtId="0" fontId="2" fillId="0" borderId="0" xfId="3" applyFill="1" applyBorder="1" applyAlignment="1">
      <alignment horizontal="right" wrapText="1"/>
    </xf>
    <xf numFmtId="171" fontId="10" fillId="3" borderId="0" xfId="3" applyNumberFormat="1" applyFont="1" applyFill="1" applyBorder="1" applyAlignment="1">
      <alignment horizontal="right" wrapText="1"/>
    </xf>
    <xf numFmtId="171" fontId="10" fillId="0" borderId="0" xfId="3" applyNumberFormat="1" applyFont="1" applyFill="1" applyBorder="1" applyAlignment="1">
      <alignment horizontal="right" wrapText="1"/>
    </xf>
    <xf numFmtId="171" fontId="10" fillId="3" borderId="0" xfId="3" applyNumberFormat="1" applyFont="1" applyFill="1" applyBorder="1" applyAlignment="1">
      <alignment horizontal="left" wrapText="1"/>
    </xf>
    <xf numFmtId="4" fontId="2" fillId="3" borderId="0" xfId="3" applyNumberFormat="1" applyFill="1" applyBorder="1" applyAlignment="1">
      <alignment horizontal="left" wrapText="1"/>
    </xf>
    <xf numFmtId="4" fontId="2" fillId="3" borderId="0" xfId="3" applyNumberFormat="1" applyFill="1" applyBorder="1" applyAlignment="1">
      <alignment horizontal="right" wrapText="1"/>
    </xf>
    <xf numFmtId="0" fontId="6" fillId="3" borderId="0" xfId="8" applyFill="1" applyAlignment="1"/>
    <xf numFmtId="4" fontId="10" fillId="3" borderId="0" xfId="3" applyNumberFormat="1" applyFont="1" applyFill="1" applyBorder="1" applyAlignment="1">
      <alignment horizontal="right" wrapText="1"/>
    </xf>
    <xf numFmtId="4" fontId="10" fillId="3" borderId="0" xfId="3" applyNumberFormat="1" applyFont="1" applyFill="1" applyBorder="1" applyAlignment="1">
      <alignment horizontal="right"/>
    </xf>
    <xf numFmtId="4" fontId="2" fillId="3" borderId="0" xfId="3" applyNumberFormat="1" applyFill="1" applyBorder="1" applyAlignment="1">
      <alignment horizontal="right"/>
    </xf>
    <xf numFmtId="0" fontId="20" fillId="3" borderId="0" xfId="8" applyFont="1" applyFill="1" applyAlignment="1"/>
    <xf numFmtId="0" fontId="2" fillId="3" borderId="0" xfId="3" applyFill="1" applyAlignment="1"/>
    <xf numFmtId="40" fontId="21" fillId="0" borderId="0" xfId="3" applyNumberFormat="1" applyFont="1" applyFill="1" applyBorder="1" applyAlignment="1"/>
    <xf numFmtId="0" fontId="10" fillId="0" borderId="0" xfId="0" applyFont="1" applyAlignment="1">
      <alignment horizontal="left" vertical="center" indent="5"/>
    </xf>
    <xf numFmtId="40" fontId="10" fillId="0" borderId="1" xfId="3" applyNumberFormat="1" applyFont="1" applyFill="1" applyBorder="1" applyAlignment="1"/>
    <xf numFmtId="40" fontId="10" fillId="0" borderId="0" xfId="8" applyNumberFormat="1" applyFont="1" applyFill="1" applyBorder="1"/>
    <xf numFmtId="0" fontId="10" fillId="0" borderId="0" xfId="8" applyFont="1" applyFill="1"/>
    <xf numFmtId="0" fontId="6" fillId="0" borderId="0" xfId="8" applyFill="1"/>
    <xf numFmtId="0" fontId="10" fillId="3" borderId="0" xfId="8" applyFont="1" applyFill="1"/>
    <xf numFmtId="0" fontId="2" fillId="3" borderId="0" xfId="3"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3"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4"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3" applyFont="1" applyFill="1"/>
    <xf numFmtId="39" fontId="10" fillId="0" borderId="0" xfId="3" applyNumberFormat="1" applyFont="1" applyFill="1"/>
    <xf numFmtId="170" fontId="10" fillId="0" borderId="0" xfId="3" applyNumberFormat="1" applyFont="1" applyFill="1"/>
    <xf numFmtId="39" fontId="10" fillId="0" borderId="0" xfId="3" applyNumberFormat="1" applyFont="1" applyFill="1" applyAlignment="1">
      <alignment horizontal="right"/>
    </xf>
    <xf numFmtId="170" fontId="10" fillId="0" borderId="0" xfId="3" applyNumberFormat="1" applyFont="1" applyFill="1" applyAlignment="1">
      <alignment horizontal="right"/>
    </xf>
    <xf numFmtId="0" fontId="1" fillId="0" borderId="0" xfId="12" applyFill="1" applyAlignment="1">
      <alignment horizontal="right"/>
    </xf>
    <xf numFmtId="0" fontId="1" fillId="0" borderId="0" xfId="12"/>
    <xf numFmtId="170" fontId="10" fillId="0" borderId="0" xfId="3" applyNumberFormat="1" applyFont="1" applyFill="1" applyBorder="1" applyAlignment="1">
      <alignment horizontal="right"/>
    </xf>
    <xf numFmtId="0" fontId="1" fillId="3" borderId="0" xfId="12" applyFill="1"/>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3" applyNumberFormat="1" applyFill="1" applyAlignment="1">
      <alignment horizontal="right"/>
    </xf>
    <xf numFmtId="39" fontId="2" fillId="0" borderId="0" xfId="3" applyNumberFormat="1" applyFill="1" applyAlignment="1">
      <alignment horizontal="right"/>
    </xf>
    <xf numFmtId="39" fontId="2" fillId="3" borderId="0" xfId="3" applyNumberFormat="1" applyFill="1" applyAlignment="1">
      <alignment horizontal="right"/>
    </xf>
    <xf numFmtId="170" fontId="2" fillId="3" borderId="0" xfId="3" applyNumberFormat="1" applyFill="1" applyAlignment="1">
      <alignment horizontal="right"/>
    </xf>
    <xf numFmtId="0" fontId="8" fillId="0" borderId="0" xfId="0" applyFont="1"/>
    <xf numFmtId="0" fontId="10" fillId="0" borderId="0" xfId="0" applyFont="1"/>
    <xf numFmtId="40" fontId="8" fillId="0" borderId="0" xfId="3" applyNumberFormat="1" applyFont="1" applyFill="1" applyBorder="1" applyAlignment="1"/>
    <xf numFmtId="170" fontId="10" fillId="3" borderId="0" xfId="3" applyNumberFormat="1" applyFont="1" applyFill="1" applyAlignment="1">
      <alignment horizontal="right"/>
    </xf>
    <xf numFmtId="0" fontId="23" fillId="3" borderId="0" xfId="12" applyFont="1" applyFill="1"/>
    <xf numFmtId="170" fontId="2" fillId="3" borderId="0" xfId="3" applyNumberFormat="1" applyFill="1"/>
    <xf numFmtId="170" fontId="2" fillId="0" borderId="0" xfId="3" applyNumberFormat="1" applyFill="1"/>
    <xf numFmtId="0" fontId="21" fillId="0" borderId="0" xfId="3" applyFont="1" applyFill="1" applyBorder="1" applyAlignment="1"/>
    <xf numFmtId="39" fontId="10" fillId="0" borderId="0" xfId="3" applyNumberFormat="1" applyFont="1" applyFill="1" applyBorder="1"/>
    <xf numFmtId="170" fontId="10" fillId="0" borderId="0" xfId="3" applyNumberFormat="1" applyFont="1" applyFill="1" applyBorder="1"/>
    <xf numFmtId="0" fontId="10" fillId="0" borderId="0" xfId="0" applyFont="1" applyAlignment="1">
      <alignment vertical="top"/>
    </xf>
    <xf numFmtId="39" fontId="2" fillId="3" borderId="0" xfId="3" applyNumberFormat="1" applyFill="1" applyBorder="1"/>
    <xf numFmtId="0" fontId="1" fillId="0" borderId="0" xfId="12" applyBorder="1"/>
    <xf numFmtId="0" fontId="1" fillId="3" borderId="0" xfId="12" applyFill="1" applyBorder="1"/>
    <xf numFmtId="170" fontId="2" fillId="3" borderId="0" xfId="3" applyNumberFormat="1" applyFill="1" applyBorder="1"/>
    <xf numFmtId="0" fontId="21" fillId="0" borderId="0" xfId="3" applyFont="1" applyFill="1" applyBorder="1"/>
    <xf numFmtId="170" fontId="10" fillId="0" borderId="0" xfId="3" applyNumberFormat="1" applyFont="1" applyFill="1" applyBorder="1" applyAlignment="1"/>
    <xf numFmtId="0" fontId="6" fillId="0" borderId="0" xfId="8" applyFill="1" applyBorder="1" applyAlignment="1"/>
    <xf numFmtId="39" fontId="10" fillId="0" borderId="0" xfId="3" applyNumberFormat="1" applyFont="1" applyFill="1" applyBorder="1" applyAlignment="1">
      <alignment horizontal="center"/>
    </xf>
    <xf numFmtId="0" fontId="8" fillId="0" borderId="0" xfId="3" applyFont="1" applyFill="1" applyBorder="1" applyAlignment="1"/>
    <xf numFmtId="170" fontId="10" fillId="0" borderId="0" xfId="8" applyNumberFormat="1" applyFont="1" applyFill="1" applyBorder="1" applyAlignment="1"/>
    <xf numFmtId="170" fontId="2" fillId="0" borderId="0" xfId="3"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3"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3" applyNumberFormat="1" applyFont="1" applyFill="1" applyBorder="1"/>
    <xf numFmtId="40" fontId="25" fillId="0" borderId="0" xfId="3" applyNumberFormat="1" applyFont="1" applyFill="1" applyBorder="1"/>
    <xf numFmtId="10" fontId="8" fillId="0" borderId="0" xfId="13" applyNumberFormat="1" applyFont="1" applyFill="1" applyBorder="1" applyAlignment="1"/>
    <xf numFmtId="4" fontId="10" fillId="0" borderId="0" xfId="10" applyNumberFormat="1" applyFont="1" applyFill="1" applyBorder="1" applyAlignment="1"/>
    <xf numFmtId="0" fontId="10" fillId="0" borderId="0" xfId="3" applyFont="1" applyFill="1" applyAlignment="1">
      <alignment vertical="top"/>
    </xf>
    <xf numFmtId="0" fontId="10" fillId="0" borderId="0" xfId="3" applyFont="1" applyFill="1" applyAlignment="1">
      <alignment vertical="justify"/>
    </xf>
    <xf numFmtId="10" fontId="10" fillId="3" borderId="0" xfId="13" applyNumberFormat="1" applyFont="1" applyFill="1" applyBorder="1" applyAlignment="1"/>
    <xf numFmtId="39" fontId="2" fillId="0" borderId="0" xfId="3" applyNumberFormat="1" applyFill="1" applyBorder="1"/>
    <xf numFmtId="10" fontId="10" fillId="0" borderId="0" xfId="13" applyNumberFormat="1" applyFont="1" applyFill="1" applyBorder="1" applyAlignment="1"/>
    <xf numFmtId="10" fontId="8" fillId="3" borderId="0" xfId="13" applyNumberFormat="1" applyFont="1" applyFill="1" applyBorder="1" applyAlignment="1"/>
    <xf numFmtId="40" fontId="25" fillId="0" borderId="0" xfId="3" applyNumberFormat="1" applyFont="1" applyFill="1" applyBorder="1" applyAlignment="1"/>
    <xf numFmtId="0" fontId="21" fillId="0" borderId="0" xfId="3" applyFont="1" applyFill="1" applyAlignment="1"/>
    <xf numFmtId="10" fontId="10" fillId="0" borderId="0" xfId="3"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3" applyFont="1" applyFill="1" applyAlignment="1">
      <alignment vertical="top"/>
    </xf>
    <xf numFmtId="41" fontId="8" fillId="3" borderId="0" xfId="13" applyNumberFormat="1" applyFont="1" applyFill="1" applyBorder="1" applyAlignment="1"/>
    <xf numFmtId="9" fontId="10" fillId="0" borderId="0" xfId="3" applyNumberFormat="1" applyFont="1" applyFill="1" applyBorder="1" applyAlignment="1"/>
    <xf numFmtId="39" fontId="2" fillId="0" borderId="0" xfId="3" applyNumberFormat="1" applyFill="1" applyBorder="1" applyAlignment="1"/>
    <xf numFmtId="171" fontId="10" fillId="0" borderId="0" xfId="3" applyNumberFormat="1" applyFont="1" applyFill="1" applyAlignment="1"/>
    <xf numFmtId="4" fontId="10" fillId="0" borderId="0" xfId="3" applyNumberFormat="1" applyFont="1" applyFill="1" applyAlignment="1"/>
    <xf numFmtId="9" fontId="10" fillId="0" borderId="0" xfId="13" applyNumberFormat="1" applyFont="1" applyFill="1" applyAlignment="1"/>
    <xf numFmtId="0" fontId="10" fillId="3" borderId="0" xfId="3" applyFont="1" applyFill="1" applyAlignment="1"/>
    <xf numFmtId="9" fontId="10" fillId="0" borderId="0" xfId="3" applyNumberFormat="1" applyFont="1" applyFill="1" applyAlignment="1"/>
    <xf numFmtId="0" fontId="8" fillId="0" borderId="0" xfId="3" applyFont="1" applyFill="1" applyAlignment="1"/>
    <xf numFmtId="40" fontId="10" fillId="0" borderId="0" xfId="7" applyNumberFormat="1" applyFont="1" applyBorder="1" applyAlignment="1"/>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40" fontId="10" fillId="0" borderId="3" xfId="7" applyNumberFormat="1" applyFont="1" applyBorder="1" applyAlignment="1"/>
    <xf numFmtId="0" fontId="8" fillId="0" borderId="0" xfId="7" applyFont="1" applyAlignment="1"/>
    <xf numFmtId="40" fontId="10" fillId="3" borderId="0" xfId="7" applyNumberFormat="1" applyFont="1" applyFill="1" applyBorder="1" applyAlignment="1">
      <alignment horizontal="right"/>
    </xf>
    <xf numFmtId="0" fontId="2" fillId="3" borderId="0" xfId="7" applyFont="1" applyFill="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40" fontId="10" fillId="0" borderId="8" xfId="7" applyNumberFormat="1" applyFont="1" applyBorder="1" applyAlignment="1">
      <alignment horizontal="center"/>
    </xf>
    <xf numFmtId="0" fontId="2" fillId="3" borderId="0" xfId="7" applyFont="1" applyFill="1" applyBorder="1" applyAlignment="1"/>
    <xf numFmtId="0" fontId="8" fillId="0" borderId="0" xfId="7" applyFont="1" applyBorder="1" applyAlignment="1"/>
    <xf numFmtId="40" fontId="8" fillId="0" borderId="0" xfId="7" applyNumberFormat="1" applyFont="1" applyBorder="1" applyAlignment="1">
      <alignment horizontal="center"/>
    </xf>
    <xf numFmtId="10" fontId="10" fillId="0" borderId="0" xfId="14" applyNumberFormat="1" applyFont="1" applyBorder="1" applyAlignment="1">
      <alignment horizontal="right"/>
    </xf>
    <xf numFmtId="40" fontId="26" fillId="0" borderId="0" xfId="7" applyNumberFormat="1" applyFont="1" applyBorder="1" applyAlignment="1"/>
    <xf numFmtId="0" fontId="8" fillId="0" borderId="8" xfId="3" applyFont="1" applyFill="1" applyBorder="1" applyAlignment="1">
      <alignment horizontal="center"/>
    </xf>
    <xf numFmtId="40" fontId="10" fillId="2" borderId="0" xfId="3" applyNumberFormat="1" applyFont="1" applyFill="1" applyBorder="1"/>
    <xf numFmtId="39" fontId="10" fillId="0" borderId="0" xfId="3" applyNumberFormat="1" applyFont="1" applyFill="1" applyAlignment="1"/>
    <xf numFmtId="40" fontId="10" fillId="0" borderId="0" xfId="3" applyNumberFormat="1" applyFont="1" applyFill="1" applyAlignment="1"/>
    <xf numFmtId="183" fontId="10" fillId="3" borderId="0" xfId="10" applyNumberFormat="1" applyFont="1" applyFill="1" applyAlignment="1">
      <alignment horizontal="right"/>
    </xf>
    <xf numFmtId="1" fontId="10" fillId="0" borderId="0" xfId="3" applyNumberFormat="1" applyFont="1" applyFill="1" applyAlignment="1">
      <alignment horizontal="right"/>
    </xf>
    <xf numFmtId="40" fontId="13" fillId="0" borderId="1" xfId="3" applyNumberFormat="1" applyFont="1" applyFill="1" applyBorder="1"/>
    <xf numFmtId="0" fontId="8" fillId="0" borderId="0" xfId="3" applyFont="1" applyFill="1"/>
    <xf numFmtId="3" fontId="10" fillId="0" borderId="0" xfId="3" applyNumberFormat="1" applyFont="1" applyFill="1" applyAlignment="1"/>
    <xf numFmtId="3" fontId="10" fillId="0" borderId="0" xfId="3" applyNumberFormat="1" applyFont="1" applyFill="1" applyAlignment="1">
      <alignment horizontal="right"/>
    </xf>
    <xf numFmtId="3" fontId="10" fillId="3" borderId="0" xfId="3" applyNumberFormat="1" applyFont="1" applyFill="1" applyAlignment="1">
      <alignment horizontal="right"/>
    </xf>
    <xf numFmtId="3" fontId="10" fillId="0" borderId="0" xfId="3" applyNumberFormat="1" applyFont="1" applyFill="1" applyBorder="1" applyAlignment="1">
      <alignment horizontal="center"/>
    </xf>
    <xf numFmtId="10" fontId="10" fillId="0" borderId="0" xfId="3" applyNumberFormat="1" applyFont="1" applyFill="1" applyAlignment="1"/>
    <xf numFmtId="4" fontId="10" fillId="3" borderId="0" xfId="3" applyNumberFormat="1" applyFont="1" applyFill="1" applyAlignment="1">
      <alignment horizontal="right"/>
    </xf>
    <xf numFmtId="10" fontId="2" fillId="3" borderId="0" xfId="3" applyNumberFormat="1" applyFill="1" applyAlignment="1">
      <alignment horizontal="right"/>
    </xf>
    <xf numFmtId="10" fontId="2" fillId="0" borderId="0" xfId="3" applyNumberFormat="1" applyFill="1" applyAlignment="1">
      <alignment horizontal="right"/>
    </xf>
    <xf numFmtId="4" fontId="2" fillId="3" borderId="0" xfId="3" applyNumberFormat="1" applyFill="1" applyAlignment="1">
      <alignment horizontal="right"/>
    </xf>
    <xf numFmtId="0" fontId="21" fillId="0" borderId="0" xfId="3" applyFont="1" applyFill="1" applyAlignment="1">
      <alignment horizontal="center"/>
    </xf>
    <xf numFmtId="4" fontId="10" fillId="0" borderId="0" xfId="3" applyNumberFormat="1" applyFont="1" applyFill="1" applyAlignment="1">
      <alignment horizontal="right"/>
    </xf>
    <xf numFmtId="1" fontId="2" fillId="3" borderId="0" xfId="3" applyNumberFormat="1" applyFill="1" applyAlignment="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0" fontId="10" fillId="0" borderId="0" xfId="7" applyFont="1" applyAlignment="1"/>
    <xf numFmtId="0" fontId="10" fillId="0" borderId="0" xfId="7" applyFont="1" applyBorder="1" applyAlignment="1"/>
    <xf numFmtId="10" fontId="10" fillId="0" borderId="0" xfId="14" applyNumberFormat="1"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0" fontId="10" fillId="3" borderId="0" xfId="7" applyFont="1" applyFill="1" applyBorder="1" applyAlignment="1"/>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3" applyNumberFormat="1" applyFont="1" applyFill="1" applyBorder="1" applyAlignment="1">
      <alignment wrapText="1"/>
    </xf>
    <xf numFmtId="0" fontId="10" fillId="0" borderId="0" xfId="3" applyFont="1" applyFill="1" applyAlignment="1">
      <alignment horizontal="left"/>
    </xf>
    <xf numFmtId="0" fontId="10" fillId="0" borderId="0" xfId="3" applyFont="1" applyFill="1" applyAlignment="1">
      <alignment horizontal="center"/>
    </xf>
    <xf numFmtId="0" fontId="10" fillId="3" borderId="0" xfId="3" applyFont="1" applyFill="1" applyAlignment="1">
      <alignment horizontal="center"/>
    </xf>
    <xf numFmtId="4" fontId="10" fillId="0" borderId="0" xfId="3" applyNumberFormat="1" applyFont="1" applyFill="1" applyAlignment="1">
      <alignment wrapText="1"/>
    </xf>
    <xf numFmtId="0" fontId="2" fillId="3" borderId="1" xfId="3" applyFill="1" applyBorder="1" applyAlignment="1">
      <alignment wrapText="1"/>
    </xf>
    <xf numFmtId="0" fontId="2" fillId="3" borderId="1" xfId="3" applyFill="1" applyBorder="1" applyAlignment="1"/>
    <xf numFmtId="4" fontId="6" fillId="0" borderId="0" xfId="8" applyNumberFormat="1" applyFill="1" applyAlignment="1"/>
    <xf numFmtId="4" fontId="10" fillId="3" borderId="0" xfId="3" applyNumberFormat="1" applyFont="1" applyFill="1" applyAlignment="1"/>
    <xf numFmtId="4" fontId="6" fillId="3" borderId="0" xfId="8" applyNumberFormat="1" applyFill="1" applyAlignment="1"/>
    <xf numFmtId="4" fontId="6" fillId="3" borderId="0" xfId="8" applyNumberFormat="1" applyFill="1" applyAlignment="1">
      <alignment horizontal="right"/>
    </xf>
    <xf numFmtId="10" fontId="10" fillId="3" borderId="0" xfId="3" applyNumberFormat="1" applyFont="1" applyFill="1" applyAlignment="1">
      <alignment horizontal="right"/>
    </xf>
    <xf numFmtId="4" fontId="6" fillId="3" borderId="0" xfId="8" applyNumberFormat="1" applyFont="1" applyFill="1" applyAlignment="1"/>
    <xf numFmtId="4" fontId="2" fillId="0" borderId="0" xfId="3" applyNumberFormat="1" applyFill="1" applyAlignment="1">
      <alignment horizontal="right"/>
    </xf>
    <xf numFmtId="0" fontId="6" fillId="0" borderId="0" xfId="8"/>
    <xf numFmtId="0" fontId="6" fillId="0" borderId="0" xfId="8" applyAlignment="1">
      <alignment horizontal="right"/>
    </xf>
    <xf numFmtId="0" fontId="8" fillId="0" borderId="12" xfId="3" applyFont="1" applyFill="1" applyBorder="1" applyAlignment="1"/>
    <xf numFmtId="0" fontId="8" fillId="0" borderId="12" xfId="3" applyFont="1" applyFill="1" applyBorder="1" applyAlignment="1">
      <alignment horizontal="center"/>
    </xf>
    <xf numFmtId="0" fontId="8" fillId="0" borderId="12" xfId="3"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1" fontId="10" fillId="0" borderId="13" xfId="3" applyNumberFormat="1" applyFont="1" applyFill="1" applyBorder="1" applyAlignment="1">
      <alignment horizontal="right"/>
    </xf>
    <xf numFmtId="0" fontId="9" fillId="0" borderId="0" xfId="8" applyFont="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1" fontId="10" fillId="0" borderId="0" xfId="3" applyNumberFormat="1" applyFont="1" applyFill="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0" fontId="14" fillId="0" borderId="3" xfId="8" applyFont="1" applyBorder="1" applyAlignment="1">
      <alignment horizontal="right"/>
    </xf>
    <xf numFmtId="0" fontId="6" fillId="0" borderId="12" xfId="8" applyBorder="1"/>
    <xf numFmtId="0" fontId="9" fillId="3" borderId="4" xfId="15" applyFont="1" applyFill="1" applyBorder="1" applyAlignment="1">
      <alignment vertical="center"/>
    </xf>
    <xf numFmtId="0" fontId="9" fillId="3" borderId="6" xfId="15" applyFont="1" applyFill="1" applyBorder="1" applyAlignment="1">
      <alignment vertical="center"/>
    </xf>
    <xf numFmtId="0" fontId="9" fillId="0" borderId="0" xfId="15" applyFont="1" applyFill="1" applyBorder="1" applyAlignment="1">
      <alignment vertical="center"/>
    </xf>
    <xf numFmtId="0" fontId="27" fillId="0" borderId="0" xfId="16" applyFont="1" applyBorder="1"/>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14" fillId="0" borderId="12" xfId="8" applyFont="1" applyBorder="1" applyAlignment="1"/>
    <xf numFmtId="170" fontId="10" fillId="0" borderId="13" xfId="10" applyFont="1" applyFill="1" applyBorder="1" applyAlignment="1">
      <alignment horizontal="right"/>
    </xf>
    <xf numFmtId="0" fontId="6" fillId="0" borderId="0" xfId="8" applyFill="1" applyAlignment="1">
      <alignment horizontal="right"/>
    </xf>
    <xf numFmtId="0" fontId="9" fillId="0" borderId="0" xfId="8" applyFont="1" applyFill="1" applyAlignment="1">
      <alignment horizontal="right"/>
    </xf>
    <xf numFmtId="0" fontId="1" fillId="0" borderId="0" xfId="16" applyFill="1"/>
    <xf numFmtId="0" fontId="9"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9" fillId="0" borderId="3" xfId="8" applyFont="1" applyBorder="1" applyAlignment="1">
      <alignment horizontal="right"/>
    </xf>
    <xf numFmtId="0" fontId="10" fillId="0" borderId="0" xfId="16" applyFont="1"/>
    <xf numFmtId="4" fontId="14" fillId="0" borderId="3" xfId="8"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0" fontId="9" fillId="0" borderId="0" xfId="2" applyFont="1"/>
    <xf numFmtId="0" fontId="30" fillId="0" borderId="0" xfId="0" applyFont="1" applyAlignment="1">
      <alignment horizontal="left"/>
    </xf>
    <xf numFmtId="0" fontId="4" fillId="0" borderId="0" xfId="3" applyFont="1" applyFill="1" applyBorder="1" applyAlignment="1">
      <alignment horizontal="center"/>
    </xf>
    <xf numFmtId="0" fontId="5" fillId="0" borderId="0" xfId="3" applyFont="1" applyFill="1" applyBorder="1" applyAlignment="1">
      <alignment horizontal="center"/>
    </xf>
    <xf numFmtId="164" fontId="6" fillId="0" borderId="1" xfId="4" applyNumberFormat="1" applyFill="1" applyBorder="1" applyAlignment="1">
      <alignment horizontal="right"/>
    </xf>
    <xf numFmtId="0" fontId="7" fillId="2" borderId="0" xfId="3" applyFont="1" applyFill="1" applyBorder="1" applyAlignment="1">
      <alignment horizontal="center"/>
    </xf>
    <xf numFmtId="0" fontId="10" fillId="2" borderId="0" xfId="3" applyFont="1" applyFill="1" applyBorder="1" applyAlignment="1">
      <alignment horizontal="center" wrapText="1"/>
    </xf>
    <xf numFmtId="0" fontId="10" fillId="2" borderId="0" xfId="3" applyFont="1" applyFill="1" applyBorder="1" applyAlignment="1">
      <alignment horizontal="right"/>
    </xf>
    <xf numFmtId="0" fontId="2" fillId="2" borderId="0" xfId="3" applyFill="1" applyBorder="1" applyAlignment="1">
      <alignment horizontal="right"/>
    </xf>
    <xf numFmtId="165" fontId="10" fillId="0" borderId="0" xfId="3" applyNumberFormat="1" applyFont="1" applyFill="1" applyBorder="1" applyAlignment="1">
      <alignment horizontal="lef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3" applyNumberFormat="1" applyFont="1" applyFill="1" applyBorder="1" applyAlignment="1">
      <alignment horizontal="left"/>
    </xf>
    <xf numFmtId="0" fontId="10" fillId="0" borderId="0" xfId="3" applyNumberFormat="1" applyFont="1" applyFill="1" applyBorder="1" applyAlignment="1">
      <alignment horizontal="left"/>
    </xf>
    <xf numFmtId="15" fontId="10" fillId="2" borderId="0" xfId="3" applyNumberFormat="1" applyFont="1" applyFill="1" applyBorder="1" applyAlignment="1"/>
    <xf numFmtId="15" fontId="2" fillId="2" borderId="0" xfId="3" applyNumberFormat="1" applyFill="1" applyBorder="1" applyAlignment="1"/>
    <xf numFmtId="0" fontId="10" fillId="2" borderId="0" xfId="3" applyFont="1" applyFill="1" applyBorder="1" applyAlignment="1">
      <alignment horizontal="center" vertical="center"/>
    </xf>
    <xf numFmtId="167" fontId="10" fillId="2" borderId="0" xfId="3" applyNumberFormat="1" applyFont="1" applyFill="1" applyBorder="1" applyAlignment="1"/>
    <xf numFmtId="167" fontId="2" fillId="2" borderId="0" xfId="3" applyNumberFormat="1" applyFill="1" applyBorder="1" applyAlignment="1"/>
    <xf numFmtId="165" fontId="10" fillId="3" borderId="0" xfId="3" applyNumberFormat="1" applyFont="1" applyFill="1" applyBorder="1" applyAlignment="1">
      <alignment horizontal="right"/>
    </xf>
    <xf numFmtId="0" fontId="8" fillId="0" borderId="2" xfId="3" applyFont="1" applyFill="1" applyBorder="1" applyAlignment="1">
      <alignment horizontal="center"/>
    </xf>
    <xf numFmtId="0" fontId="8" fillId="0" borderId="3" xfId="3" applyFont="1" applyFill="1" applyBorder="1" applyAlignment="1">
      <alignment horizontal="center"/>
    </xf>
    <xf numFmtId="0" fontId="8" fillId="0" borderId="4" xfId="3" applyFont="1" applyFill="1" applyBorder="1" applyAlignment="1">
      <alignment horizontal="center"/>
    </xf>
    <xf numFmtId="3" fontId="10" fillId="2" borderId="0" xfId="3" applyNumberFormat="1" applyFont="1" applyFill="1" applyBorder="1" applyAlignment="1"/>
    <xf numFmtId="3" fontId="2" fillId="2" borderId="0" xfId="3" applyNumberFormat="1" applyFill="1" applyBorder="1" applyAlignment="1"/>
    <xf numFmtId="40" fontId="10" fillId="2" borderId="0" xfId="3" applyNumberFormat="1" applyFont="1" applyFill="1" applyBorder="1" applyAlignment="1">
      <alignment horizontal="center" wrapText="1"/>
    </xf>
    <xf numFmtId="0" fontId="2" fillId="2" borderId="0" xfId="3" applyFill="1" applyBorder="1" applyAlignment="1">
      <alignment horizontal="center" wrapText="1"/>
    </xf>
    <xf numFmtId="166" fontId="10" fillId="2" borderId="0" xfId="5" applyNumberFormat="1" applyFont="1" applyFill="1" applyBorder="1" applyAlignment="1"/>
    <xf numFmtId="166" fontId="2" fillId="2" borderId="0" xfId="3" applyNumberFormat="1" applyFill="1" applyBorder="1" applyAlignment="1"/>
    <xf numFmtId="0" fontId="2" fillId="2" borderId="0" xfId="3" applyFill="1" applyBorder="1" applyAlignment="1"/>
    <xf numFmtId="40" fontId="10" fillId="2" borderId="0" xfId="3" applyNumberFormat="1" applyFont="1" applyFill="1" applyBorder="1" applyAlignment="1"/>
    <xf numFmtId="0" fontId="7" fillId="4" borderId="0" xfId="3" applyFont="1" applyFill="1" applyBorder="1" applyAlignment="1">
      <alignment horizontal="center"/>
    </xf>
    <xf numFmtId="0" fontId="8" fillId="3" borderId="0" xfId="3" applyFont="1" applyFill="1" applyBorder="1" applyAlignment="1">
      <alignment horizontal="right"/>
    </xf>
    <xf numFmtId="0" fontId="8" fillId="3" borderId="0" xfId="3" applyFont="1" applyFill="1" applyBorder="1" applyAlignment="1">
      <alignment horizontal="center" wrapText="1"/>
    </xf>
    <xf numFmtId="0" fontId="8" fillId="3" borderId="0" xfId="3" applyFont="1" applyFill="1" applyAlignment="1">
      <alignment horizontal="center"/>
    </xf>
    <xf numFmtId="0" fontId="8" fillId="0" borderId="0" xfId="3" applyFont="1" applyFill="1" applyBorder="1" applyAlignment="1">
      <alignment horizontal="center" wrapText="1"/>
    </xf>
    <xf numFmtId="0" fontId="10" fillId="2" borderId="0" xfId="3" applyFont="1" applyFill="1" applyBorder="1" applyAlignment="1">
      <alignment horizontal="center"/>
    </xf>
    <xf numFmtId="4" fontId="10" fillId="0" borderId="10" xfId="3" applyNumberFormat="1" applyFont="1" applyFill="1" applyBorder="1" applyAlignment="1"/>
    <xf numFmtId="10" fontId="10" fillId="0" borderId="10" xfId="3" applyNumberFormat="1" applyFont="1" applyFill="1" applyBorder="1" applyAlignment="1"/>
    <xf numFmtId="0" fontId="10" fillId="0" borderId="10" xfId="3" applyFont="1" applyFill="1" applyBorder="1" applyAlignment="1">
      <alignment horizontal="center"/>
    </xf>
    <xf numFmtId="169" fontId="10" fillId="0" borderId="10" xfId="3" applyNumberFormat="1" applyFont="1" applyFill="1" applyBorder="1" applyAlignment="1"/>
    <xf numFmtId="10" fontId="10" fillId="3" borderId="10" xfId="3" applyNumberFormat="1" applyFont="1" applyFill="1" applyBorder="1" applyAlignment="1"/>
    <xf numFmtId="10" fontId="10" fillId="0" borderId="10" xfId="3" applyNumberFormat="1" applyFont="1" applyFill="1" applyBorder="1" applyAlignment="1">
      <alignment horizontal="right"/>
    </xf>
    <xf numFmtId="10" fontId="10" fillId="3" borderId="10" xfId="3" applyNumberFormat="1" applyFont="1" applyFill="1" applyBorder="1" applyAlignment="1">
      <alignment horizontal="right"/>
    </xf>
    <xf numFmtId="4" fontId="10" fillId="0" borderId="10" xfId="3" applyNumberFormat="1" applyFont="1" applyFill="1" applyBorder="1" applyAlignment="1">
      <alignment horizontal="right"/>
    </xf>
    <xf numFmtId="0" fontId="8" fillId="0" borderId="0" xfId="3" applyFont="1" applyFill="1" applyBorder="1" applyAlignment="1">
      <alignment horizontal="center"/>
    </xf>
    <xf numFmtId="0" fontId="10" fillId="0" borderId="0" xfId="3" applyFont="1" applyFill="1" applyBorder="1" applyAlignment="1">
      <alignment horizontal="center"/>
    </xf>
    <xf numFmtId="4" fontId="10" fillId="0" borderId="0" xfId="3" applyNumberFormat="1" applyFont="1" applyFill="1" applyBorder="1" applyAlignment="1">
      <alignment horizontal="center"/>
    </xf>
    <xf numFmtId="0" fontId="10" fillId="0" borderId="8" xfId="3" applyFont="1" applyFill="1" applyBorder="1" applyAlignment="1">
      <alignment horizontal="center"/>
    </xf>
    <xf numFmtId="0" fontId="10" fillId="0" borderId="0" xfId="3" applyFont="1" applyFill="1" applyBorder="1" applyAlignment="1">
      <alignment horizontal="left" wrapText="1"/>
    </xf>
    <xf numFmtId="0" fontId="10" fillId="0" borderId="8" xfId="3" applyFont="1" applyFill="1" applyBorder="1" applyAlignment="1">
      <alignment horizontal="left" wrapText="1"/>
    </xf>
    <xf numFmtId="0" fontId="6" fillId="0" borderId="0" xfId="4" applyAlignment="1">
      <alignment horizontal="left" wrapText="1"/>
    </xf>
    <xf numFmtId="0" fontId="6" fillId="0" borderId="8" xfId="4" applyBorder="1" applyAlignment="1">
      <alignment horizontal="left" wrapText="1"/>
    </xf>
    <xf numFmtId="0" fontId="10" fillId="0" borderId="0" xfId="3" applyFont="1" applyFill="1" applyBorder="1" applyAlignment="1">
      <alignment horizontal="left" vertical="top" wrapText="1"/>
    </xf>
    <xf numFmtId="38" fontId="10" fillId="0" borderId="0" xfId="3" applyNumberFormat="1" applyFont="1" applyFill="1" applyBorder="1" applyAlignment="1">
      <alignment horizontal="center"/>
    </xf>
    <xf numFmtId="0" fontId="10" fillId="3" borderId="0" xfId="3" applyFont="1" applyFill="1" applyBorder="1" applyAlignment="1">
      <alignment horizontal="center"/>
    </xf>
    <xf numFmtId="165" fontId="10" fillId="0" borderId="3" xfId="3" quotePrefix="1" applyNumberFormat="1" applyFont="1" applyFill="1" applyBorder="1" applyAlignment="1">
      <alignment horizontal="left" wrapText="1"/>
    </xf>
    <xf numFmtId="4" fontId="10" fillId="0" borderId="3" xfId="9" applyNumberFormat="1" applyFont="1" applyBorder="1" applyAlignment="1">
      <alignment horizontal="center" vertical="center"/>
    </xf>
    <xf numFmtId="4" fontId="10" fillId="0" borderId="8" xfId="9" applyNumberFormat="1" applyFont="1" applyBorder="1" applyAlignment="1">
      <alignment horizontal="center" vertical="center"/>
    </xf>
    <xf numFmtId="4" fontId="10" fillId="0" borderId="3" xfId="9" applyNumberFormat="1" applyFont="1" applyFill="1" applyBorder="1" applyAlignment="1">
      <alignment horizontal="center" vertical="center"/>
    </xf>
    <xf numFmtId="4" fontId="10" fillId="0" borderId="8" xfId="9" applyNumberFormat="1" applyFont="1" applyFill="1" applyBorder="1" applyAlignment="1">
      <alignment horizontal="center"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3" borderId="3" xfId="3" applyFont="1" applyFill="1" applyBorder="1" applyAlignment="1">
      <alignment horizontal="center" vertical="center" wrapText="1"/>
    </xf>
    <xf numFmtId="0" fontId="10" fillId="3" borderId="8" xfId="3" applyFont="1" applyFill="1" applyBorder="1" applyAlignment="1">
      <alignment horizontal="center" vertical="center" wrapText="1"/>
    </xf>
    <xf numFmtId="3" fontId="10" fillId="0" borderId="3" xfId="10"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172" fontId="10" fillId="0" borderId="8" xfId="9" applyNumberFormat="1" applyFont="1" applyBorder="1" applyAlignment="1">
      <alignment horizontal="center" vertical="center"/>
    </xf>
    <xf numFmtId="0" fontId="10" fillId="0" borderId="10" xfId="3" applyFont="1" applyFill="1" applyBorder="1" applyAlignment="1">
      <alignment horizontal="center" vertical="center"/>
    </xf>
    <xf numFmtId="15" fontId="10" fillId="0" borderId="0" xfId="7" applyNumberFormat="1" applyFont="1" applyFill="1" applyBorder="1" applyAlignment="1">
      <alignment horizontal="left"/>
    </xf>
    <xf numFmtId="0" fontId="10" fillId="0" borderId="0" xfId="3" applyFont="1" applyFill="1" applyBorder="1" applyAlignment="1">
      <alignment horizontal="center" wrapText="1"/>
    </xf>
    <xf numFmtId="0" fontId="10" fillId="0" borderId="8" xfId="3" applyFont="1" applyFill="1" applyBorder="1" applyAlignment="1">
      <alignment horizontal="center" wrapText="1"/>
    </xf>
    <xf numFmtId="0" fontId="10" fillId="0" borderId="0" xfId="3" applyFont="1" applyFill="1" applyAlignment="1">
      <alignment horizontal="center" wrapText="1"/>
    </xf>
    <xf numFmtId="0" fontId="9" fillId="0" borderId="0" xfId="8" applyFont="1" applyFill="1" applyAlignment="1">
      <alignment horizontal="center" vertical="center" wrapText="1"/>
    </xf>
    <xf numFmtId="0" fontId="9" fillId="0" borderId="8" xfId="8" applyFont="1" applyFill="1" applyBorder="1" applyAlignment="1">
      <alignment horizontal="center" vertical="center" wrapText="1"/>
    </xf>
    <xf numFmtId="0" fontId="9" fillId="0" borderId="0" xfId="8" applyFont="1" applyFill="1" applyAlignment="1">
      <alignment horizontal="right"/>
    </xf>
    <xf numFmtId="0" fontId="9" fillId="0" borderId="8" xfId="8" applyFont="1" applyFill="1" applyBorder="1" applyAlignment="1">
      <alignment horizontal="right"/>
    </xf>
    <xf numFmtId="0" fontId="9" fillId="0" borderId="0" xfId="8" applyFont="1" applyFill="1" applyAlignment="1">
      <alignment horizontal="center" wrapText="1"/>
    </xf>
    <xf numFmtId="0" fontId="9" fillId="0" borderId="8" xfId="8" applyFont="1" applyFill="1" applyBorder="1" applyAlignment="1">
      <alignment horizontal="center" wrapText="1"/>
    </xf>
    <xf numFmtId="0" fontId="9" fillId="0" borderId="0" xfId="8" applyFont="1" applyFill="1" applyAlignment="1">
      <alignment horizontal="center" vertical="top" wrapText="1"/>
    </xf>
    <xf numFmtId="0" fontId="9" fillId="0" borderId="8" xfId="8" applyFont="1" applyFill="1" applyBorder="1" applyAlignment="1">
      <alignment horizontal="center" vertical="top" wrapText="1"/>
    </xf>
    <xf numFmtId="173" fontId="10" fillId="3" borderId="0" xfId="9" applyNumberFormat="1" applyFont="1" applyFill="1" applyBorder="1" applyAlignment="1">
      <alignment horizontal="right"/>
    </xf>
    <xf numFmtId="4" fontId="10" fillId="3" borderId="0" xfId="9" applyNumberFormat="1" applyFont="1" applyFill="1" applyBorder="1" applyAlignment="1">
      <alignment horizontal="center" vertical="center"/>
    </xf>
    <xf numFmtId="4" fontId="10" fillId="3" borderId="0" xfId="9" applyNumberFormat="1" applyFont="1" applyFill="1" applyBorder="1" applyAlignment="1">
      <alignment horizontal="right"/>
    </xf>
    <xf numFmtId="4" fontId="10" fillId="0" borderId="0" xfId="9" applyNumberFormat="1" applyFont="1" applyBorder="1" applyAlignment="1">
      <alignment horizontal="center" vertical="center"/>
    </xf>
    <xf numFmtId="4" fontId="10" fillId="3" borderId="0" xfId="9" applyNumberFormat="1" applyFont="1" applyFill="1" applyBorder="1" applyAlignment="1">
      <alignment horizontal="center"/>
    </xf>
    <xf numFmtId="4" fontId="10" fillId="3" borderId="0" xfId="10" applyNumberFormat="1" applyFont="1" applyFill="1" applyBorder="1" applyAlignment="1">
      <alignment horizontal="center"/>
    </xf>
    <xf numFmtId="4"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40" fontId="10" fillId="0" borderId="3" xfId="3" applyNumberFormat="1" applyFont="1" applyFill="1" applyBorder="1" applyAlignment="1">
      <alignment horizontal="center" vertical="center"/>
    </xf>
    <xf numFmtId="40" fontId="10" fillId="0" borderId="8" xfId="3" applyNumberFormat="1" applyFont="1" applyFill="1" applyBorder="1" applyAlignment="1">
      <alignment horizontal="center" vertical="center"/>
    </xf>
    <xf numFmtId="4" fontId="2" fillId="0" borderId="3" xfId="3" applyNumberFormat="1" applyFill="1" applyBorder="1" applyAlignment="1">
      <alignment horizontal="center" vertical="center"/>
    </xf>
    <xf numFmtId="4" fontId="2" fillId="0" borderId="8" xfId="3" applyNumberFormat="1" applyFill="1" applyBorder="1" applyAlignment="1">
      <alignment horizontal="center" vertical="center"/>
    </xf>
    <xf numFmtId="0" fontId="10" fillId="0" borderId="3" xfId="3" applyFont="1" applyFill="1" applyBorder="1" applyAlignment="1">
      <alignment horizontal="center" vertical="center" wrapText="1"/>
    </xf>
    <xf numFmtId="0" fontId="10" fillId="0" borderId="8" xfId="3" applyFont="1" applyFill="1" applyBorder="1" applyAlignment="1">
      <alignment horizontal="center" vertical="center" wrapText="1"/>
    </xf>
    <xf numFmtId="40" fontId="10" fillId="0" borderId="3" xfId="3" applyNumberFormat="1" applyFont="1" applyFill="1" applyBorder="1" applyAlignment="1">
      <alignment horizontal="center" vertical="center" wrapText="1"/>
    </xf>
    <xf numFmtId="40" fontId="10" fillId="0" borderId="8" xfId="3" applyNumberFormat="1" applyFont="1" applyFill="1" applyBorder="1" applyAlignment="1">
      <alignment horizontal="center" vertical="center" wrapText="1"/>
    </xf>
    <xf numFmtId="38" fontId="10" fillId="0" borderId="3" xfId="3" applyNumberFormat="1" applyFont="1" applyFill="1" applyBorder="1" applyAlignment="1">
      <alignment horizontal="center" vertical="center"/>
    </xf>
    <xf numFmtId="38" fontId="10" fillId="0" borderId="8" xfId="3" applyNumberFormat="1" applyFont="1"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3" applyNumberFormat="1" applyFill="1" applyBorder="1" applyAlignment="1">
      <alignment horizontal="center" vertical="center"/>
    </xf>
    <xf numFmtId="179" fontId="2" fillId="0" borderId="8" xfId="3" applyNumberFormat="1" applyFill="1" applyBorder="1" applyAlignment="1">
      <alignment horizontal="center" vertical="center"/>
    </xf>
    <xf numFmtId="40" fontId="10" fillId="0" borderId="0" xfId="3" applyNumberFormat="1" applyFont="1" applyFill="1" applyBorder="1" applyAlignment="1">
      <alignment horizontal="center"/>
    </xf>
    <xf numFmtId="40" fontId="10" fillId="0" borderId="8" xfId="3" applyNumberFormat="1" applyFont="1" applyFill="1" applyBorder="1" applyAlignment="1">
      <alignment horizontal="center"/>
    </xf>
    <xf numFmtId="40" fontId="10" fillId="0" borderId="0" xfId="3" applyNumberFormat="1" applyFont="1" applyFill="1" applyBorder="1" applyAlignment="1">
      <alignment horizontal="center" wrapText="1"/>
    </xf>
    <xf numFmtId="40" fontId="10" fillId="0" borderId="8" xfId="3" applyNumberFormat="1" applyFont="1" applyFill="1" applyBorder="1" applyAlignment="1">
      <alignment horizontal="center" wrapText="1"/>
    </xf>
    <xf numFmtId="0" fontId="10" fillId="0" borderId="0" xfId="3" applyFont="1" applyFill="1" applyBorder="1" applyAlignment="1">
      <alignment horizontal="center" vertical="center"/>
    </xf>
    <xf numFmtId="180" fontId="10" fillId="0" borderId="0" xfId="5" applyNumberFormat="1" applyFont="1" applyFill="1" applyBorder="1" applyAlignment="1">
      <alignment horizontal="center"/>
    </xf>
    <xf numFmtId="180" fontId="2" fillId="0" borderId="0" xfId="3" applyNumberFormat="1" applyFill="1" applyBorder="1" applyAlignment="1">
      <alignment horizontal="center"/>
    </xf>
    <xf numFmtId="4" fontId="10" fillId="0" borderId="0" xfId="3" applyNumberFormat="1" applyFont="1" applyFill="1" applyBorder="1" applyAlignment="1">
      <alignment horizontal="center" vertical="center"/>
    </xf>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xf numFmtId="40" fontId="10" fillId="0" borderId="0" xfId="3" applyNumberFormat="1" applyFont="1" applyFill="1" applyBorder="1" applyAlignment="1"/>
    <xf numFmtId="177" fontId="10" fillId="0" borderId="0" xfId="3" applyNumberFormat="1" applyFont="1" applyFill="1" applyBorder="1" applyAlignment="1"/>
    <xf numFmtId="0" fontId="8" fillId="0" borderId="0" xfId="3" applyFont="1" applyFill="1" applyBorder="1" applyAlignment="1">
      <alignment horizontal="right" wrapText="1"/>
    </xf>
    <xf numFmtId="179" fontId="10" fillId="0" borderId="0" xfId="3" applyNumberFormat="1" applyFont="1" applyFill="1" applyBorder="1" applyAlignment="1">
      <alignment horizontal="center"/>
    </xf>
    <xf numFmtId="0" fontId="6" fillId="0" borderId="0" xfId="8" applyFill="1" applyAlignment="1">
      <alignment horizontal="center"/>
    </xf>
    <xf numFmtId="0" fontId="6" fillId="0" borderId="0" xfId="8" applyFill="1" applyAlignment="1">
      <alignment horizontal="center" wrapText="1"/>
    </xf>
    <xf numFmtId="0" fontId="10" fillId="0" borderId="0" xfId="3" quotePrefix="1" applyFont="1" applyFill="1" applyAlignment="1">
      <alignment horizontal="center"/>
    </xf>
    <xf numFmtId="0" fontId="10" fillId="0" borderId="0" xfId="3" applyFont="1" applyFill="1" applyAlignment="1">
      <alignment horizontal="center"/>
    </xf>
    <xf numFmtId="0" fontId="8" fillId="0" borderId="0" xfId="3" applyFont="1" applyFill="1" applyBorder="1" applyAlignment="1">
      <alignment horizontal="center" vertical="center" wrapText="1"/>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177" fontId="2" fillId="0" borderId="0" xfId="3"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4" fontId="2" fillId="0" borderId="0" xfId="3" applyNumberFormat="1" applyFill="1" applyBorder="1" applyAlignment="1">
      <alignment horizontal="center"/>
    </xf>
    <xf numFmtId="40" fontId="10" fillId="0" borderId="0" xfId="3" applyNumberFormat="1" applyFont="1" applyFill="1" applyBorder="1" applyAlignment="1">
      <alignment wrapText="1"/>
    </xf>
    <xf numFmtId="0" fontId="2" fillId="0" borderId="0" xfId="3" applyFill="1" applyBorder="1" applyAlignment="1">
      <alignment wrapText="1"/>
    </xf>
    <xf numFmtId="40" fontId="10" fillId="3" borderId="8" xfId="3" applyNumberFormat="1" applyFont="1" applyFill="1" applyBorder="1" applyAlignment="1">
      <alignment horizontal="center"/>
    </xf>
    <xf numFmtId="15" fontId="10" fillId="0" borderId="3" xfId="3" applyNumberFormat="1" applyFont="1" applyFill="1" applyBorder="1" applyAlignment="1">
      <alignment horizontal="center"/>
    </xf>
    <xf numFmtId="15" fontId="10" fillId="0" borderId="8" xfId="3" applyNumberFormat="1" applyFont="1" applyFill="1" applyBorder="1" applyAlignment="1">
      <alignment horizontal="center"/>
    </xf>
    <xf numFmtId="40" fontId="10" fillId="3" borderId="3" xfId="3" applyNumberFormat="1" applyFont="1" applyFill="1" applyBorder="1" applyAlignment="1">
      <alignment horizontal="center" vertical="center"/>
    </xf>
    <xf numFmtId="40" fontId="10" fillId="3" borderId="8" xfId="3" applyNumberFormat="1" applyFont="1" applyFill="1" applyBorder="1" applyAlignment="1">
      <alignment horizontal="center" vertical="center"/>
    </xf>
    <xf numFmtId="40" fontId="10" fillId="0" borderId="0" xfId="3" quotePrefix="1" applyNumberFormat="1" applyFont="1" applyFill="1" applyBorder="1" applyAlignment="1">
      <alignment horizontal="center"/>
    </xf>
    <xf numFmtId="40" fontId="10" fillId="3" borderId="0" xfId="3" quotePrefix="1" applyNumberFormat="1" applyFont="1" applyFill="1" applyBorder="1" applyAlignment="1">
      <alignment horizontal="center"/>
    </xf>
    <xf numFmtId="14" fontId="10" fillId="0" borderId="3" xfId="3" applyNumberFormat="1" applyFont="1" applyFill="1" applyBorder="1" applyAlignment="1">
      <alignment horizontal="center" vertical="center"/>
    </xf>
    <xf numFmtId="14" fontId="10" fillId="0" borderId="8" xfId="3" applyNumberFormat="1" applyFont="1" applyFill="1" applyBorder="1" applyAlignment="1">
      <alignment horizontal="center" vertical="center"/>
    </xf>
    <xf numFmtId="15" fontId="10" fillId="0" borderId="0" xfId="3" applyNumberFormat="1" applyFont="1" applyFill="1" applyBorder="1" applyAlignment="1">
      <alignment horizontal="center"/>
    </xf>
    <xf numFmtId="4" fontId="9" fillId="0" borderId="0" xfId="11" applyNumberFormat="1" applyFont="1" applyFill="1" applyBorder="1" applyAlignment="1">
      <alignment horizontal="right"/>
    </xf>
    <xf numFmtId="4" fontId="9" fillId="3" borderId="0" xfId="10" applyNumberFormat="1" applyFont="1" applyFill="1" applyBorder="1" applyAlignment="1">
      <alignment horizontal="right"/>
    </xf>
    <xf numFmtId="39" fontId="18" fillId="3" borderId="0" xfId="11" applyNumberFormat="1" applyFont="1" applyFill="1" applyBorder="1" applyAlignment="1">
      <alignment horizontal="left"/>
    </xf>
    <xf numFmtId="0" fontId="9" fillId="0" borderId="0" xfId="11" applyNumberFormat="1" applyFont="1" applyFill="1" applyBorder="1" applyAlignment="1">
      <alignment horizontal="left" wrapText="1"/>
    </xf>
    <xf numFmtId="0" fontId="2" fillId="0" borderId="0" xfId="3" applyFill="1" applyAlignment="1">
      <alignment wrapText="1"/>
    </xf>
    <xf numFmtId="0" fontId="2" fillId="0" borderId="1" xfId="3" applyFill="1" applyBorder="1" applyAlignment="1">
      <alignment wrapText="1"/>
    </xf>
    <xf numFmtId="4" fontId="9" fillId="3" borderId="3" xfId="10"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170" fontId="9" fillId="3" borderId="0" xfId="11" applyNumberFormat="1" applyFont="1" applyFill="1" applyBorder="1" applyAlignment="1">
      <alignment horizontal="right"/>
    </xf>
    <xf numFmtId="4" fontId="9" fillId="3" borderId="11" xfId="10" applyNumberFormat="1" applyFont="1" applyFill="1" applyBorder="1" applyAlignment="1">
      <alignment horizontal="right"/>
    </xf>
    <xf numFmtId="4" fontId="10"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0" fontId="10" fillId="0" borderId="0" xfId="3" applyNumberFormat="1" applyFont="1" applyFill="1" applyBorder="1" applyAlignment="1">
      <alignment horizontal="right" wrapText="1"/>
    </xf>
    <xf numFmtId="4" fontId="10" fillId="0" borderId="3" xfId="3" applyNumberFormat="1" applyFont="1" applyFill="1" applyBorder="1" applyAlignment="1">
      <alignment horizontal="right"/>
    </xf>
    <xf numFmtId="0" fontId="9" fillId="3" borderId="0" xfId="8" applyFont="1" applyFill="1" applyAlignment="1">
      <alignment horizontal="left" wrapText="1"/>
    </xf>
    <xf numFmtId="4" fontId="10" fillId="3" borderId="0" xfId="3" applyNumberFormat="1" applyFont="1" applyFill="1" applyBorder="1" applyAlignment="1">
      <alignment horizontal="right"/>
    </xf>
    <xf numFmtId="39" fontId="14" fillId="0" borderId="0" xfId="11" applyNumberFormat="1" applyFont="1" applyFill="1" applyBorder="1" applyAlignment="1">
      <alignment wrapText="1"/>
    </xf>
    <xf numFmtId="0" fontId="6" fillId="0" borderId="0" xfId="8" applyFill="1" applyAlignment="1">
      <alignment wrapText="1"/>
    </xf>
    <xf numFmtId="4" fontId="10" fillId="0" borderId="11" xfId="3" applyNumberFormat="1" applyFont="1" applyFill="1" applyBorder="1" applyAlignment="1">
      <alignment horizontal="right"/>
    </xf>
    <xf numFmtId="170" fontId="10" fillId="0" borderId="0" xfId="3" applyNumberFormat="1" applyFont="1" applyFill="1" applyBorder="1" applyAlignment="1">
      <alignment horizontal="right"/>
    </xf>
    <xf numFmtId="170" fontId="10" fillId="3" borderId="0" xfId="3" applyNumberFormat="1" applyFont="1" applyFill="1" applyBorder="1" applyAlignment="1">
      <alignment horizontal="right"/>
    </xf>
    <xf numFmtId="0" fontId="6" fillId="3" borderId="0" xfId="8" applyFill="1" applyAlignment="1">
      <alignment horizontal="left" wrapText="1"/>
    </xf>
    <xf numFmtId="0" fontId="13" fillId="0" borderId="1" xfId="3" applyFont="1" applyFill="1" applyBorder="1" applyAlignment="1">
      <alignment horizontal="left" wrapText="1"/>
    </xf>
    <xf numFmtId="4" fontId="10" fillId="3" borderId="11" xfId="3" applyNumberFormat="1" applyFont="1" applyFill="1" applyBorder="1" applyAlignment="1">
      <alignment horizontal="right"/>
    </xf>
    <xf numFmtId="40" fontId="10" fillId="3" borderId="0" xfId="3" applyNumberFormat="1" applyFont="1" applyFill="1" applyBorder="1" applyAlignment="1">
      <alignment wrapText="1"/>
    </xf>
    <xf numFmtId="0" fontId="6" fillId="3" borderId="0" xfId="8" applyFill="1" applyAlignment="1">
      <alignment wrapText="1"/>
    </xf>
    <xf numFmtId="4" fontId="10" fillId="3" borderId="0" xfId="3" applyNumberFormat="1" applyFont="1" applyFill="1" applyBorder="1" applyAlignment="1">
      <alignment horizontal="right" wrapText="1"/>
    </xf>
    <xf numFmtId="4" fontId="10" fillId="0" borderId="0" xfId="3" applyNumberFormat="1" applyFont="1" applyFill="1" applyBorder="1" applyAlignment="1">
      <alignment horizontal="right" wrapText="1"/>
    </xf>
    <xf numFmtId="40" fontId="8" fillId="0" borderId="0" xfId="3" applyNumberFormat="1" applyFont="1" applyFill="1" applyBorder="1" applyAlignment="1">
      <alignment wrapText="1"/>
    </xf>
    <xf numFmtId="0" fontId="20" fillId="0" borderId="0" xfId="8" applyFont="1" applyFill="1" applyAlignment="1">
      <alignment wrapText="1"/>
    </xf>
    <xf numFmtId="4" fontId="10" fillId="3" borderId="11" xfId="3" applyNumberFormat="1" applyFont="1" applyFill="1" applyBorder="1" applyAlignment="1">
      <alignment horizontal="right" wrapText="1"/>
    </xf>
    <xf numFmtId="4" fontId="10" fillId="0" borderId="11" xfId="3" applyNumberFormat="1" applyFont="1" applyFill="1" applyBorder="1" applyAlignment="1">
      <alignment horizontal="right" wrapText="1"/>
    </xf>
    <xf numFmtId="4" fontId="10" fillId="0" borderId="0" xfId="3" applyNumberFormat="1" applyFont="1" applyFill="1" applyBorder="1" applyAlignment="1">
      <alignment horizontal="center" wrapText="1"/>
    </xf>
    <xf numFmtId="0" fontId="8" fillId="0" borderId="0" xfId="8" applyFont="1" applyFill="1" applyAlignment="1">
      <alignment wrapText="1"/>
    </xf>
    <xf numFmtId="0" fontId="12" fillId="0" borderId="0" xfId="3"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4" fontId="10" fillId="0" borderId="11" xfId="3" applyNumberFormat="1" applyFont="1" applyFill="1" applyBorder="1" applyAlignment="1">
      <alignment horizontal="center" wrapText="1"/>
    </xf>
    <xf numFmtId="0" fontId="10" fillId="0" borderId="0" xfId="3" applyFont="1" applyFill="1" applyAlignment="1">
      <alignment wrapText="1"/>
    </xf>
    <xf numFmtId="0" fontId="6" fillId="0" borderId="0" xfId="8" applyFill="1" applyAlignment="1"/>
    <xf numFmtId="170" fontId="10" fillId="0" borderId="0" xfId="3" applyNumberFormat="1" applyFont="1" applyFill="1" applyAlignment="1">
      <alignment horizontal="right"/>
    </xf>
    <xf numFmtId="170" fontId="10" fillId="0" borderId="0" xfId="3" applyNumberFormat="1" applyFont="1" applyFill="1" applyBorder="1" applyAlignment="1"/>
    <xf numFmtId="39" fontId="10" fillId="0" borderId="0" xfId="3" applyNumberFormat="1" applyFont="1" applyFill="1" applyAlignment="1"/>
    <xf numFmtId="0" fontId="10" fillId="0" borderId="0" xfId="3" applyFont="1" applyFill="1" applyAlignment="1"/>
    <xf numFmtId="170" fontId="10" fillId="3" borderId="0" xfId="3" applyNumberFormat="1" applyFont="1" applyFill="1" applyAlignment="1">
      <alignment horizontal="right"/>
    </xf>
    <xf numFmtId="0" fontId="8" fillId="3" borderId="0" xfId="3" applyFont="1" applyFill="1" applyAlignment="1"/>
    <xf numFmtId="4" fontId="10" fillId="0" borderId="11" xfId="3" applyNumberFormat="1" applyFont="1" applyFill="1" applyBorder="1" applyAlignment="1">
      <alignment horizontal="right" vertical="center" wrapText="1"/>
    </xf>
    <xf numFmtId="0" fontId="24" fillId="3" borderId="0" xfId="3" applyFont="1" applyFill="1" applyAlignment="1">
      <alignment horizontal="left" wrapText="1"/>
    </xf>
    <xf numFmtId="170" fontId="10" fillId="3" borderId="0" xfId="3" applyNumberFormat="1" applyFont="1" applyFill="1" applyBorder="1" applyAlignment="1">
      <alignment horizontal="center"/>
    </xf>
    <xf numFmtId="0" fontId="22" fillId="0" borderId="0" xfId="0" applyFont="1" applyAlignment="1">
      <alignment horizontal="left" vertical="center" wrapText="1"/>
    </xf>
    <xf numFmtId="0" fontId="10" fillId="0" borderId="0" xfId="0" applyFont="1" applyAlignment="1">
      <alignment horizontal="center"/>
    </xf>
    <xf numFmtId="0" fontId="8"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10" fillId="0" borderId="0" xfId="0" applyFont="1" applyAlignment="1">
      <alignment horizontal="left" vertical="top" wrapText="1"/>
    </xf>
    <xf numFmtId="0" fontId="9" fillId="0" borderId="0" xfId="0" applyFont="1" applyFill="1" applyAlignment="1">
      <alignment horizontal="center" vertical="top"/>
    </xf>
    <xf numFmtId="4" fontId="9" fillId="0" borderId="0" xfId="0" applyNumberFormat="1" applyFont="1" applyAlignment="1">
      <alignment horizontal="center"/>
    </xf>
    <xf numFmtId="0" fontId="21" fillId="0" borderId="0" xfId="3" applyFont="1" applyFill="1" applyBorder="1" applyAlignment="1">
      <alignment horizontal="left"/>
    </xf>
    <xf numFmtId="0" fontId="10" fillId="0" borderId="0" xfId="3" applyFont="1" applyFill="1" applyBorder="1" applyAlignment="1">
      <alignment horizontal="left"/>
    </xf>
    <xf numFmtId="165" fontId="10" fillId="0" borderId="0" xfId="3" applyNumberFormat="1" applyFont="1" applyFill="1" applyBorder="1" applyAlignment="1">
      <alignment horizontal="right" wrapText="1"/>
    </xf>
    <xf numFmtId="181" fontId="10" fillId="0" borderId="0" xfId="3" applyNumberFormat="1" applyFont="1" applyFill="1" applyBorder="1" applyAlignment="1">
      <alignment horizontal="right" wrapText="1"/>
    </xf>
    <xf numFmtId="0" fontId="8" fillId="0" borderId="0" xfId="3" applyFont="1" applyFill="1" applyBorder="1" applyAlignment="1">
      <alignment horizontal="left"/>
    </xf>
    <xf numFmtId="39" fontId="10" fillId="0" borderId="0" xfId="3" applyNumberFormat="1" applyFont="1" applyFill="1" applyBorder="1" applyAlignment="1">
      <alignment horizontal="right"/>
    </xf>
    <xf numFmtId="179" fontId="10" fillId="0" borderId="0" xfId="3" applyNumberFormat="1" applyFont="1" applyFill="1" applyBorder="1" applyAlignment="1">
      <alignment horizontal="right" wrapText="1"/>
    </xf>
    <xf numFmtId="179" fontId="9" fillId="0" borderId="0" xfId="1" applyNumberFormat="1" applyFont="1" applyFill="1" applyBorder="1" applyAlignment="1">
      <alignment horizontal="right"/>
    </xf>
    <xf numFmtId="4" fontId="8" fillId="0" borderId="0" xfId="10" applyNumberFormat="1" applyFont="1" applyFill="1" applyBorder="1" applyAlignment="1">
      <alignment horizontal="center"/>
    </xf>
    <xf numFmtId="0" fontId="10" fillId="0" borderId="0" xfId="3" applyFont="1" applyFill="1" applyAlignment="1">
      <alignment horizontal="justify" vertical="top" wrapText="1"/>
    </xf>
    <xf numFmtId="10" fontId="10" fillId="3" borderId="0" xfId="13" applyNumberFormat="1" applyFont="1" applyFill="1" applyBorder="1" applyAlignment="1">
      <alignment horizontal="center"/>
    </xf>
    <xf numFmtId="40" fontId="25" fillId="0" borderId="0" xfId="3" applyNumberFormat="1" applyFont="1" applyFill="1" applyBorder="1" applyAlignment="1">
      <alignment horizontal="center"/>
    </xf>
    <xf numFmtId="10" fontId="10" fillId="0" borderId="0" xfId="3" applyNumberFormat="1" applyFont="1" applyFill="1" applyBorder="1" applyAlignment="1">
      <alignment horizontal="center"/>
    </xf>
    <xf numFmtId="10" fontId="8" fillId="0" borderId="0" xfId="13" applyNumberFormat="1" applyFont="1" applyFill="1" applyBorder="1" applyAlignment="1">
      <alignment horizontal="center"/>
    </xf>
    <xf numFmtId="0" fontId="10" fillId="0" borderId="0" xfId="3" applyFont="1" applyFill="1" applyAlignment="1">
      <alignment horizontal="justify" vertical="top"/>
    </xf>
    <xf numFmtId="9" fontId="10" fillId="0" borderId="0" xfId="3" applyNumberFormat="1" applyFont="1" applyFill="1" applyBorder="1" applyAlignment="1">
      <alignment horizontal="center"/>
    </xf>
    <xf numFmtId="171" fontId="10" fillId="0" borderId="0" xfId="3" applyNumberFormat="1" applyFont="1" applyFill="1" applyAlignment="1">
      <alignment horizontal="center"/>
    </xf>
    <xf numFmtId="4" fontId="10" fillId="0" borderId="0" xfId="3" applyNumberFormat="1" applyFont="1" applyFill="1" applyAlignment="1">
      <alignment horizontal="right"/>
    </xf>
    <xf numFmtId="0" fontId="10" fillId="0" borderId="0" xfId="7" applyNumberFormat="1" applyFont="1" applyBorder="1" applyAlignment="1" applyProtection="1">
      <alignment horizontal="left"/>
    </xf>
    <xf numFmtId="4" fontId="10" fillId="0" borderId="0" xfId="3" applyNumberFormat="1" applyFont="1" applyFill="1" applyAlignment="1">
      <alignment horizontal="left" vertical="top"/>
    </xf>
    <xf numFmtId="9" fontId="10" fillId="0" borderId="0" xfId="13" applyNumberFormat="1" applyFont="1" applyFill="1" applyAlignment="1">
      <alignment horizontal="right"/>
    </xf>
    <xf numFmtId="9" fontId="10" fillId="0" borderId="0" xfId="3" applyNumberFormat="1" applyFont="1" applyFill="1" applyAlignment="1">
      <alignment horizontal="right"/>
    </xf>
    <xf numFmtId="0" fontId="10" fillId="0" borderId="0" xfId="3" applyFont="1" applyFill="1" applyAlignment="1">
      <alignment horizontal="right"/>
    </xf>
    <xf numFmtId="0" fontId="8" fillId="0" borderId="0" xfId="3" applyFont="1" applyFill="1" applyAlignment="1">
      <alignment horizontal="center"/>
    </xf>
    <xf numFmtId="40" fontId="10" fillId="0" borderId="10" xfId="7" applyNumberFormat="1" applyFont="1" applyBorder="1" applyAlignment="1">
      <alignment horizontal="center" wrapText="1"/>
    </xf>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3" borderId="0" xfId="7" applyNumberFormat="1" applyFont="1" applyFill="1" applyBorder="1" applyAlignment="1">
      <alignment horizontal="right"/>
    </xf>
    <xf numFmtId="10" fontId="10" fillId="3" borderId="0" xfId="1" applyNumberFormat="1" applyFont="1" applyFill="1" applyBorder="1" applyAlignment="1">
      <alignment horizontal="right"/>
    </xf>
    <xf numFmtId="10" fontId="10" fillId="3" borderId="0" xfId="14" applyNumberFormat="1" applyFont="1" applyFill="1" applyBorder="1" applyAlignment="1">
      <alignment horizontal="right"/>
    </xf>
    <xf numFmtId="164" fontId="14" fillId="0" borderId="8" xfId="4" applyNumberFormat="1" applyFont="1" applyFill="1" applyBorder="1" applyAlignment="1">
      <alignment horizontal="center"/>
    </xf>
    <xf numFmtId="164" fontId="14" fillId="0" borderId="8" xfId="4" applyNumberFormat="1" applyFont="1" applyFill="1" applyBorder="1" applyAlignment="1" applyProtection="1">
      <alignment horizontal="center"/>
    </xf>
    <xf numFmtId="14" fontId="10" fillId="0" borderId="0" xfId="7" applyNumberFormat="1" applyFont="1" applyBorder="1" applyAlignment="1">
      <alignment horizontal="left"/>
    </xf>
    <xf numFmtId="8" fontId="10" fillId="3" borderId="0" xfId="14" applyNumberFormat="1" applyFont="1" applyFill="1" applyBorder="1" applyAlignment="1">
      <alignment horizontal="right"/>
    </xf>
    <xf numFmtId="0" fontId="10" fillId="0" borderId="0" xfId="7" applyNumberFormat="1" applyFont="1" applyBorder="1" applyAlignment="1">
      <alignment horizontal="right"/>
    </xf>
    <xf numFmtId="40" fontId="10" fillId="0" borderId="0" xfId="7" applyNumberFormat="1" applyFont="1" applyBorder="1" applyAlignment="1">
      <alignment horizontal="center"/>
    </xf>
    <xf numFmtId="10" fontId="10" fillId="0" borderId="0" xfId="14" applyNumberFormat="1" applyFont="1" applyBorder="1" applyAlignment="1">
      <alignment horizontal="center"/>
    </xf>
    <xf numFmtId="0" fontId="10" fillId="0" borderId="0" xfId="7" applyNumberFormat="1" applyFont="1" applyBorder="1" applyAlignment="1">
      <alignment horizontal="center"/>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164" fontId="8" fillId="0" borderId="8" xfId="7" applyNumberFormat="1" applyFont="1" applyBorder="1" applyAlignment="1">
      <alignment horizontal="center"/>
    </xf>
    <xf numFmtId="0" fontId="8" fillId="0" borderId="8" xfId="7" applyFont="1" applyBorder="1" applyAlignment="1">
      <alignment horizontal="center"/>
    </xf>
    <xf numFmtId="40" fontId="10" fillId="3" borderId="0" xfId="3" applyNumberFormat="1" applyFont="1" applyFill="1" applyAlignment="1">
      <alignment horizontal="right"/>
    </xf>
    <xf numFmtId="38" fontId="10" fillId="0" borderId="0" xfId="3" applyNumberFormat="1" applyFont="1" applyFill="1" applyAlignment="1">
      <alignment horizontal="right"/>
    </xf>
    <xf numFmtId="1" fontId="10" fillId="0" borderId="0" xfId="3" applyNumberFormat="1" applyFont="1" applyFill="1" applyAlignment="1">
      <alignment horizontal="right"/>
    </xf>
    <xf numFmtId="40" fontId="10" fillId="0" borderId="0" xfId="3" applyNumberFormat="1" applyFont="1" applyFill="1" applyAlignment="1">
      <alignment horizontal="right"/>
    </xf>
    <xf numFmtId="38" fontId="10" fillId="3" borderId="0" xfId="3" applyNumberFormat="1" applyFont="1" applyFill="1" applyAlignment="1">
      <alignment horizontal="right"/>
    </xf>
    <xf numFmtId="3" fontId="10" fillId="3" borderId="0" xfId="10" applyNumberFormat="1" applyFont="1" applyFill="1" applyAlignment="1">
      <alignment horizontal="right"/>
    </xf>
    <xf numFmtId="164" fontId="8" fillId="0" borderId="8" xfId="3" applyNumberFormat="1" applyFont="1" applyFill="1" applyBorder="1" applyAlignment="1">
      <alignment horizontal="center"/>
    </xf>
    <xf numFmtId="0" fontId="8" fillId="0" borderId="8" xfId="3" applyFont="1" applyFill="1" applyBorder="1" applyAlignment="1">
      <alignment horizontal="center"/>
    </xf>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10" fontId="10" fillId="0" borderId="0" xfId="3" applyNumberFormat="1" applyFont="1" applyFill="1" applyAlignment="1">
      <alignment horizontal="right"/>
    </xf>
    <xf numFmtId="10" fontId="10" fillId="0" borderId="0" xfId="1" applyNumberFormat="1" applyFont="1" applyFill="1" applyAlignment="1">
      <alignment horizontal="right"/>
    </xf>
    <xf numFmtId="37" fontId="10" fillId="3" borderId="0" xfId="10" applyNumberFormat="1" applyFont="1" applyFill="1" applyAlignment="1">
      <alignment horizontal="right"/>
    </xf>
    <xf numFmtId="4" fontId="10" fillId="3" borderId="0" xfId="10" applyNumberFormat="1" applyFont="1" applyFill="1" applyAlignment="1">
      <alignment horizontal="right"/>
    </xf>
    <xf numFmtId="3" fontId="10" fillId="0" borderId="0" xfId="3" applyNumberFormat="1" applyFont="1" applyFill="1" applyBorder="1" applyAlignment="1">
      <alignment horizontal="center"/>
    </xf>
    <xf numFmtId="0" fontId="10" fillId="0" borderId="0" xfId="3" applyFont="1" applyFill="1" applyBorder="1" applyAlignment="1"/>
    <xf numFmtId="0" fontId="21" fillId="0" borderId="0" xfId="3" applyFont="1" applyFill="1" applyAlignment="1">
      <alignment horizontal="center"/>
    </xf>
    <xf numFmtId="3" fontId="10" fillId="0" borderId="8" xfId="3" applyNumberFormat="1" applyFont="1" applyFill="1" applyBorder="1" applyAlignment="1">
      <alignment horizontal="center"/>
    </xf>
    <xf numFmtId="10" fontId="10" fillId="3" borderId="0" xfId="1" applyNumberFormat="1" applyFont="1" applyFill="1" applyAlignment="1">
      <alignment horizontal="right"/>
    </xf>
    <xf numFmtId="10" fontId="10" fillId="0" borderId="0" xfId="3" applyNumberFormat="1" applyFont="1" applyFill="1" applyAlignment="1"/>
    <xf numFmtId="184" fontId="10" fillId="0" borderId="0" xfId="3" applyNumberFormat="1" applyFont="1" applyFill="1" applyBorder="1" applyAlignment="1"/>
    <xf numFmtId="40" fontId="10" fillId="0" borderId="0" xfId="3" applyNumberFormat="1" applyFont="1" applyFill="1" applyAlignment="1"/>
    <xf numFmtId="1" fontId="10" fillId="0" borderId="3" xfId="3" applyNumberFormat="1" applyFont="1" applyFill="1" applyBorder="1" applyAlignment="1">
      <alignment horizontal="right"/>
    </xf>
    <xf numFmtId="10" fontId="10" fillId="3" borderId="0" xfId="1" applyNumberFormat="1" applyFont="1" applyFill="1" applyAlignment="1" applyProtection="1">
      <alignment horizontal="right"/>
    </xf>
    <xf numFmtId="4" fontId="10" fillId="0" borderId="0" xfId="3" applyNumberFormat="1" applyFont="1" applyFill="1" applyAlignment="1" applyProtection="1">
      <alignment horizontal="right"/>
    </xf>
    <xf numFmtId="0" fontId="10" fillId="0" borderId="0" xfId="7" applyFont="1" applyBorder="1" applyAlignment="1">
      <alignment horizontal="center"/>
    </xf>
    <xf numFmtId="165" fontId="8" fillId="0" borderId="0" xfId="3" applyNumberFormat="1" applyFont="1" applyFill="1" applyBorder="1" applyAlignment="1">
      <alignment horizontal="center" wrapText="1"/>
    </xf>
    <xf numFmtId="0" fontId="10" fillId="0" borderId="0" xfId="7" applyFont="1" applyAlignment="1">
      <alignment horizontal="left" vertical="top" wrapText="1"/>
    </xf>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4" fontId="10" fillId="0" borderId="0" xfId="3" applyNumberFormat="1" applyFont="1" applyFill="1" applyAlignment="1">
      <alignment horizontal="right" wrapText="1"/>
    </xf>
    <xf numFmtId="0" fontId="10" fillId="3" borderId="0" xfId="3" applyFont="1" applyFill="1" applyAlignment="1">
      <alignment horizontal="center"/>
    </xf>
    <xf numFmtId="4" fontId="10" fillId="3" borderId="0" xfId="3" applyNumberFormat="1" applyFont="1" applyFill="1" applyAlignment="1">
      <alignment horizontal="right"/>
    </xf>
    <xf numFmtId="10" fontId="10" fillId="0" borderId="0" xfId="3" applyNumberFormat="1" applyFont="1" applyFill="1" applyAlignment="1">
      <alignment horizontal="right" wrapText="1"/>
    </xf>
    <xf numFmtId="0" fontId="8" fillId="0" borderId="0" xfId="3" applyFont="1" applyFill="1" applyAlignment="1">
      <alignment wrapText="1"/>
    </xf>
    <xf numFmtId="0" fontId="10" fillId="0" borderId="0" xfId="3" applyFont="1" applyFill="1" applyAlignment="1">
      <alignment horizontal="left" wrapText="1"/>
    </xf>
    <xf numFmtId="4" fontId="6" fillId="0" borderId="0" xfId="8" applyNumberFormat="1" applyFont="1" applyFill="1" applyAlignment="1">
      <alignment horizontal="right"/>
    </xf>
    <xf numFmtId="4" fontId="6" fillId="3" borderId="0" xfId="8" applyNumberFormat="1" applyFill="1" applyAlignment="1">
      <alignment horizontal="right"/>
    </xf>
    <xf numFmtId="0" fontId="14" fillId="0" borderId="12" xfId="8" applyFont="1" applyBorder="1" applyAlignment="1">
      <alignment horizontal="right"/>
    </xf>
    <xf numFmtId="4" fontId="10" fillId="0" borderId="13" xfId="10" applyNumberFormat="1" applyFont="1" applyFill="1" applyBorder="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10" fontId="6" fillId="0" borderId="0" xfId="8" applyNumberFormat="1" applyFont="1" applyFill="1" applyAlignment="1">
      <alignment horizontal="right"/>
    </xf>
    <xf numFmtId="4" fontId="10" fillId="0" borderId="0" xfId="10" applyNumberFormat="1" applyFont="1" applyFill="1" applyBorder="1" applyAlignment="1">
      <alignment horizontal="right"/>
    </xf>
    <xf numFmtId="10" fontId="9" fillId="0" borderId="0" xfId="14" applyNumberFormat="1" applyFont="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165" fontId="8" fillId="0" borderId="0" xfId="3" applyNumberFormat="1" applyFont="1" applyFill="1" applyBorder="1" applyAlignment="1">
      <alignment horizontal="right" wrapText="1"/>
    </xf>
    <xf numFmtId="4" fontId="8" fillId="0" borderId="3" xfId="10" applyNumberFormat="1" applyFont="1" applyFill="1" applyBorder="1" applyAlignment="1">
      <alignment horizontal="right"/>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0" fontId="8" fillId="0" borderId="3" xfId="3" applyNumberFormat="1" applyFont="1" applyFill="1" applyBorder="1" applyAlignment="1">
      <alignment horizontal="right"/>
    </xf>
    <xf numFmtId="10" fontId="20" fillId="0" borderId="3" xfId="8" applyNumberFormat="1" applyFont="1" applyFill="1" applyBorder="1" applyAlignment="1">
      <alignment horizontal="right"/>
    </xf>
    <xf numFmtId="4" fontId="10" fillId="0" borderId="0" xfId="3" applyNumberFormat="1" applyFont="1" applyFill="1" applyAlignment="1"/>
    <xf numFmtId="4" fontId="10" fillId="0" borderId="0" xfId="10" applyNumberFormat="1" applyFont="1" applyFill="1" applyBorder="1" applyAlignment="1" applyProtection="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9" fillId="0" borderId="8" xfId="8" applyNumberFormat="1" applyFont="1" applyBorder="1" applyAlignment="1">
      <alignment horizontal="right"/>
    </xf>
    <xf numFmtId="0" fontId="9" fillId="0" borderId="8" xfId="8" applyFont="1" applyBorder="1" applyAlignment="1">
      <alignment horizontal="right"/>
    </xf>
    <xf numFmtId="0" fontId="9" fillId="3" borderId="13" xfId="15" applyFont="1" applyFill="1" applyBorder="1" applyAlignment="1">
      <alignment horizontal="left" vertical="center"/>
    </xf>
    <xf numFmtId="10" fontId="9" fillId="0" borderId="0" xfId="14" applyNumberFormat="1" applyFont="1" applyFill="1" applyBorder="1" applyAlignment="1">
      <alignment horizontal="right"/>
    </xf>
    <xf numFmtId="38" fontId="9" fillId="0" borderId="13" xfId="8" applyNumberFormat="1" applyFont="1" applyFill="1" applyBorder="1" applyAlignment="1">
      <alignment horizontal="right"/>
    </xf>
    <xf numFmtId="10" fontId="9" fillId="0" borderId="13" xfId="14" applyNumberFormat="1" applyFont="1" applyFill="1" applyBorder="1" applyAlignment="1">
      <alignment horizontal="right"/>
    </xf>
    <xf numFmtId="0" fontId="9" fillId="3" borderId="0" xfId="15" applyFont="1" applyFill="1" applyBorder="1" applyAlignment="1">
      <alignment horizontal="left" vertical="center"/>
    </xf>
    <xf numFmtId="38" fontId="9" fillId="0" borderId="0" xfId="8" applyNumberFormat="1" applyFont="1" applyFill="1" applyBorder="1" applyAlignment="1">
      <alignment horizontal="right"/>
    </xf>
    <xf numFmtId="0" fontId="8" fillId="0" borderId="12" xfId="3"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0" fillId="0" borderId="12" xfId="0" applyBorder="1" applyAlignment="1">
      <alignment horizontal="right"/>
    </xf>
    <xf numFmtId="0" fontId="8" fillId="0" borderId="12" xfId="3" applyFont="1" applyFill="1" applyBorder="1" applyAlignment="1">
      <alignment wrapText="1"/>
    </xf>
    <xf numFmtId="0" fontId="1" fillId="0" borderId="12" xfId="16" applyBorder="1" applyAlignment="1"/>
    <xf numFmtId="0" fontId="10" fillId="0" borderId="0" xfId="16" applyFont="1" applyAlignment="1">
      <alignment wrapText="1"/>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10" fontId="14" fillId="0" borderId="3" xfId="8" applyNumberFormat="1" applyFont="1" applyBorder="1" applyAlignment="1">
      <alignment horizontal="right"/>
    </xf>
    <xf numFmtId="14" fontId="10" fillId="0" borderId="0" xfId="7" applyNumberFormat="1" applyFont="1" applyBorder="1" applyAlignment="1" applyProtection="1">
      <alignment horizontal="left"/>
    </xf>
    <xf numFmtId="15" fontId="10" fillId="0" borderId="0" xfId="7" applyNumberFormat="1" applyFont="1" applyBorder="1" applyAlignment="1">
      <alignment horizontal="right"/>
    </xf>
    <xf numFmtId="40" fontId="9" fillId="0" borderId="0" xfId="8" applyNumberFormat="1" applyFont="1" applyBorder="1" applyAlignment="1">
      <alignment horizontal="right"/>
    </xf>
    <xf numFmtId="185" fontId="9" fillId="0" borderId="0" xfId="10" applyNumberFormat="1" applyFont="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10" fillId="3" borderId="0" xfId="16" applyFont="1" applyFill="1" applyBorder="1" applyAlignment="1">
      <alignment horizontal="left" vertical="center"/>
    </xf>
    <xf numFmtId="0" fontId="1" fillId="0" borderId="0" xfId="16" applyBorder="1" applyAlignment="1"/>
    <xf numFmtId="0" fontId="31" fillId="3" borderId="0" xfId="0" applyFont="1" applyFill="1" applyBorder="1" applyAlignment="1">
      <alignment horizontal="left"/>
    </xf>
    <xf numFmtId="0" fontId="32" fillId="3" borderId="0" xfId="0" applyFont="1" applyFill="1" applyBorder="1"/>
    <xf numFmtId="0" fontId="0" fillId="3" borderId="0" xfId="0" applyFont="1" applyFill="1" applyBorder="1" applyAlignment="1">
      <alignment horizontal="left"/>
    </xf>
    <xf numFmtId="0" fontId="36" fillId="3" borderId="0" xfId="0" applyFont="1" applyFill="1" applyBorder="1" applyAlignment="1">
      <alignment horizontal="left"/>
    </xf>
    <xf numFmtId="0" fontId="32" fillId="3" borderId="0" xfId="0" applyFont="1" applyFill="1" applyBorder="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6"/>
    <cellStyle name="Normal 37" xfId="4"/>
    <cellStyle name="Normal 6 10" xfId="7"/>
    <cellStyle name="Normal 6 17" xfId="3"/>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[2]!SeriesMM</c:f>
              <c:numCache>
                <c:formatCode>0.00%</c:formatCode>
                <c:ptCount val="5"/>
                <c:pt idx="0">
                  <c:v>3.531618616133371E-2</c:v>
                </c:pt>
                <c:pt idx="1">
                  <c:v>3.5014565764850056E-2</c:v>
                </c:pt>
                <c:pt idx="2" formatCode="0.0%">
                  <c:v>3.5367927221314474E-2</c:v>
                </c:pt>
                <c:pt idx="3" formatCode="0.0%">
                  <c:v>3.5735437968540312E-2</c:v>
                </c:pt>
                <c:pt idx="4" formatCode="0.0%">
                  <c:v>3.6173441668857505E-2</c:v>
                </c:pt>
              </c:numCache>
            </c:numRef>
          </c:val>
          <c:smooth val="0"/>
          <c:extLst xmlns:c16r2="http://schemas.microsoft.com/office/drawing/2015/06/chart">
            <c:ext xmlns:c16="http://schemas.microsoft.com/office/drawing/2014/chart" uri="{C3380CC4-5D6E-409C-BE32-E72D297353CC}">
              <c16:uniqueId val="{00000000-544E-4A89-8DFC-DD68CD2F8545}"/>
            </c:ext>
          </c:extLst>
        </c:ser>
        <c:ser>
          <c:idx val="1"/>
          <c:order val="1"/>
          <c:tx>
            <c:strRef>
              <c:f>[1]GraphData!$D$1</c:f>
              <c:strCache>
                <c:ptCount val="1"/>
                <c:pt idx="0">
                  <c:v>Excess Spread</c:v>
                </c:pt>
              </c:strCache>
            </c:strRef>
          </c:tx>
          <c:spPr>
            <a:ln w="12700"/>
          </c:spPr>
          <c:val>
            <c:numRef>
              <c:f>[2]!SeriesES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1-544E-4A89-8DFC-DD68CD2F8545}"/>
            </c:ext>
          </c:extLst>
        </c:ser>
        <c:dLbls>
          <c:showLegendKey val="0"/>
          <c:showVal val="0"/>
          <c:showCatName val="0"/>
          <c:showSerName val="0"/>
          <c:showPercent val="0"/>
          <c:showBubbleSize val="0"/>
        </c:dLbls>
        <c:marker val="1"/>
        <c:smooth val="0"/>
        <c:axId val="1411426560"/>
        <c:axId val="1411427120"/>
      </c:lineChart>
      <c:catAx>
        <c:axId val="141142656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411427120"/>
        <c:crosses val="autoZero"/>
        <c:auto val="1"/>
        <c:lblAlgn val="ctr"/>
        <c:lblOffset val="100"/>
        <c:noMultiLvlLbl val="0"/>
      </c:catAx>
      <c:valAx>
        <c:axId val="1411427120"/>
        <c:scaling>
          <c:orientation val="minMax"/>
          <c:max val="4.0000000000000008E-2"/>
          <c:min val="0"/>
        </c:scaling>
        <c:delete val="0"/>
        <c:axPos val="l"/>
        <c:majorGridlines/>
        <c:numFmt formatCode="0.00%" sourceLinked="1"/>
        <c:majorTickMark val="out"/>
        <c:minorTickMark val="none"/>
        <c:tickLblPos val="nextTo"/>
        <c:crossAx val="1411426560"/>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[2]!SeriesCEA</c:f>
              <c:numCache>
                <c:formatCode>0.00%</c:formatCode>
                <c:ptCount val="5"/>
                <c:pt idx="0">
                  <c:v>0.12559987615460033</c:v>
                </c:pt>
                <c:pt idx="1">
                  <c:v>0.12399404558464232</c:v>
                </c:pt>
                <c:pt idx="2">
                  <c:v>0.12245755377932659</c:v>
                </c:pt>
                <c:pt idx="3">
                  <c:v>0.12341723600000466</c:v>
                </c:pt>
                <c:pt idx="4">
                  <c:v>0.12661291963233626</c:v>
                </c:pt>
              </c:numCache>
            </c:numRef>
          </c:val>
          <c:smooth val="0"/>
          <c:extLst xmlns:c16r2="http://schemas.microsoft.com/office/drawing/2015/06/chart">
            <c:ext xmlns:c16="http://schemas.microsoft.com/office/drawing/2014/chart" uri="{C3380CC4-5D6E-409C-BE32-E72D297353CC}">
              <c16:uniqueId val="{00000000-6666-4B0D-A3FB-668385397992}"/>
            </c:ext>
          </c:extLst>
        </c:ser>
        <c:ser>
          <c:idx val="1"/>
          <c:order val="1"/>
          <c:tx>
            <c:v>Class B</c:v>
          </c:tx>
          <c:spPr>
            <a:ln w="12700"/>
          </c:spPr>
          <c:val>
            <c:numRef>
              <c:f>[2]!SeriesCEB</c:f>
              <c:numCache>
                <c:formatCode>0.00%</c:formatCode>
                <c:ptCount val="5"/>
                <c:pt idx="0">
                  <c:v>9.6625212859280663E-2</c:v>
                </c:pt>
                <c:pt idx="1">
                  <c:v>9.4380764544163123E-2</c:v>
                </c:pt>
                <c:pt idx="2">
                  <c:v>9.2195645765719245E-2</c:v>
                </c:pt>
                <c:pt idx="3">
                  <c:v>9.1812126231372276E-2</c:v>
                </c:pt>
                <c:pt idx="4">
                  <c:v>9.2874379176196176E-2</c:v>
                </c:pt>
              </c:numCache>
            </c:numRef>
          </c:val>
          <c:smooth val="0"/>
          <c:extLst xmlns:c16r2="http://schemas.microsoft.com/office/drawing/2015/06/chart">
            <c:ext xmlns:c16="http://schemas.microsoft.com/office/drawing/2014/chart" uri="{C3380CC4-5D6E-409C-BE32-E72D297353CC}">
              <c16:uniqueId val="{00000001-6666-4B0D-A3FB-668385397992}"/>
            </c:ext>
          </c:extLst>
        </c:ser>
        <c:ser>
          <c:idx val="2"/>
          <c:order val="2"/>
          <c:tx>
            <c:v>Class C</c:v>
          </c:tx>
          <c:spPr>
            <a:ln w="12700"/>
          </c:spPr>
          <c:val>
            <c:numRef>
              <c:f>[2]!SeriesCEC</c:f>
              <c:numCache>
                <c:formatCode>0.00%</c:formatCode>
                <c:ptCount val="5"/>
                <c:pt idx="0">
                  <c:v>6.7650549563960993E-2</c:v>
                </c:pt>
                <c:pt idx="1">
                  <c:v>6.4767483503683929E-2</c:v>
                </c:pt>
                <c:pt idx="2">
                  <c:v>6.1933737752111903E-2</c:v>
                </c:pt>
                <c:pt idx="3">
                  <c:v>6.0207016462739869E-2</c:v>
                </c:pt>
                <c:pt idx="4">
                  <c:v>5.9135838720056073E-2</c:v>
                </c:pt>
              </c:numCache>
            </c:numRef>
          </c:val>
          <c:smooth val="0"/>
          <c:extLst xmlns:c16r2="http://schemas.microsoft.com/office/drawing/2015/06/chart">
            <c:ext xmlns:c16="http://schemas.microsoft.com/office/drawing/2014/chart" uri="{C3380CC4-5D6E-409C-BE32-E72D297353CC}">
              <c16:uniqueId val="{00000002-6666-4B0D-A3FB-668385397992}"/>
            </c:ext>
          </c:extLst>
        </c:ser>
        <c:ser>
          <c:idx val="3"/>
          <c:order val="3"/>
          <c:tx>
            <c:v>Class D</c:v>
          </c:tx>
          <c:spPr>
            <a:ln w="12700"/>
          </c:spPr>
          <c:val>
            <c:numRef>
              <c:f>[2]!SeriesCED</c:f>
              <c:numCache>
                <c:formatCode>0.00%</c:formatCode>
                <c:ptCount val="5"/>
                <c:pt idx="0">
                  <c:v>4.8325506992104854E-2</c:v>
                </c:pt>
                <c:pt idx="1">
                  <c:v>4.5016506211325143E-2</c:v>
                </c:pt>
                <c:pt idx="2">
                  <c:v>4.1750149949625795E-2</c:v>
                </c:pt>
                <c:pt idx="3">
                  <c:v>3.9127562129074984E-2</c:v>
                </c:pt>
                <c:pt idx="4">
                  <c:v>3.6633464007991133E-2</c:v>
                </c:pt>
              </c:numCache>
            </c:numRef>
          </c:val>
          <c:smooth val="0"/>
          <c:extLst xmlns:c16r2="http://schemas.microsoft.com/office/drawing/2015/06/chart">
            <c:ext xmlns:c16="http://schemas.microsoft.com/office/drawing/2014/chart" uri="{C3380CC4-5D6E-409C-BE32-E72D297353CC}">
              <c16:uniqueId val="{00000003-6666-4B0D-A3FB-668385397992}"/>
            </c:ext>
          </c:extLst>
        </c:ser>
        <c:ser>
          <c:idx val="4"/>
          <c:order val="4"/>
          <c:tx>
            <c:v>Class E</c:v>
          </c:tx>
          <c:val>
            <c:numRef>
              <c:f>[2]!SeriesCEE</c:f>
              <c:numCache>
                <c:formatCode>0.00%</c:formatCode>
                <c:ptCount val="5"/>
                <c:pt idx="0">
                  <c:v>3.3825274781980497E-2</c:v>
                </c:pt>
                <c:pt idx="1">
                  <c:v>3.0196680793026568E-2</c:v>
                </c:pt>
                <c:pt idx="2">
                  <c:v>2.6605722252700307E-2</c:v>
                </c:pt>
                <c:pt idx="3">
                  <c:v>2.3310935512893847E-2</c:v>
                </c:pt>
                <c:pt idx="4">
                  <c:v>1.9749172167963763E-2</c:v>
                </c:pt>
              </c:numCache>
            </c:numRef>
          </c:val>
          <c:smooth val="0"/>
          <c:extLst xmlns:c16r2="http://schemas.microsoft.com/office/drawing/2015/06/chart">
            <c:ext xmlns:c16="http://schemas.microsoft.com/office/drawing/2014/chart" uri="{C3380CC4-5D6E-409C-BE32-E72D297353CC}">
              <c16:uniqueId val="{00000004-6666-4B0D-A3FB-668385397992}"/>
            </c:ext>
          </c:extLst>
        </c:ser>
        <c:dLbls>
          <c:showLegendKey val="0"/>
          <c:showVal val="0"/>
          <c:showCatName val="0"/>
          <c:showSerName val="0"/>
          <c:showPercent val="0"/>
          <c:showBubbleSize val="0"/>
        </c:dLbls>
        <c:marker val="1"/>
        <c:smooth val="0"/>
        <c:axId val="792397456"/>
        <c:axId val="792399136"/>
      </c:lineChart>
      <c:catAx>
        <c:axId val="79239745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792399136"/>
        <c:crosses val="autoZero"/>
        <c:auto val="1"/>
        <c:lblAlgn val="ctr"/>
        <c:lblOffset val="100"/>
        <c:noMultiLvlLbl val="0"/>
      </c:catAx>
      <c:valAx>
        <c:axId val="792399136"/>
        <c:scaling>
          <c:orientation val="minMax"/>
        </c:scaling>
        <c:delete val="0"/>
        <c:axPos val="l"/>
        <c:majorGridlines/>
        <c:numFmt formatCode="0.00%" sourceLinked="1"/>
        <c:majorTickMark val="out"/>
        <c:minorTickMark val="none"/>
        <c:tickLblPos val="nextTo"/>
        <c:crossAx val="792397456"/>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[2]!SeriesDel3060</c:f>
              <c:numCache>
                <c:formatCode>0.00%</c:formatCode>
                <c:ptCount val="5"/>
                <c:pt idx="0">
                  <c:v>0</c:v>
                </c:pt>
                <c:pt idx="1">
                  <c:v>0</c:v>
                </c:pt>
                <c:pt idx="2" formatCode="0.0%">
                  <c:v>1.9837937688981378E-4</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349C-466D-8EA0-DABA7BF4718F}"/>
            </c:ext>
          </c:extLst>
        </c:ser>
        <c:dLbls>
          <c:showLegendKey val="0"/>
          <c:showVal val="0"/>
          <c:showCatName val="0"/>
          <c:showSerName val="0"/>
          <c:showPercent val="0"/>
          <c:showBubbleSize val="0"/>
        </c:dLbls>
        <c:marker val="1"/>
        <c:smooth val="0"/>
        <c:axId val="1394636672"/>
        <c:axId val="1394640032"/>
      </c:lineChart>
      <c:catAx>
        <c:axId val="139463667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4640032"/>
        <c:crosses val="autoZero"/>
        <c:auto val="1"/>
        <c:lblAlgn val="ctr"/>
        <c:lblOffset val="100"/>
        <c:noMultiLvlLbl val="0"/>
      </c:catAx>
      <c:valAx>
        <c:axId val="1394640032"/>
        <c:scaling>
          <c:orientation val="minMax"/>
          <c:max val="2.0000000000000004E-2"/>
          <c:min val="0"/>
        </c:scaling>
        <c:delete val="0"/>
        <c:axPos val="l"/>
        <c:majorGridlines/>
        <c:numFmt formatCode="0.00%" sourceLinked="1"/>
        <c:majorTickMark val="out"/>
        <c:minorTickMark val="none"/>
        <c:tickLblPos val="nextTo"/>
        <c:crossAx val="139463667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[2]!SeriesDel6090</c:f>
              <c:numCache>
                <c:formatCode>0.00%</c:formatCode>
                <c:ptCount val="5"/>
                <c:pt idx="0">
                  <c:v>0</c:v>
                </c:pt>
                <c:pt idx="1">
                  <c:v>0</c:v>
                </c:pt>
                <c:pt idx="2" formatCode="0.0%">
                  <c:v>0</c:v>
                </c:pt>
                <c:pt idx="3" formatCode="0.0%">
                  <c:v>0</c:v>
                </c:pt>
                <c:pt idx="4" formatCode="0.0%">
                  <c:v>8.667513447883549E-4</c:v>
                </c:pt>
              </c:numCache>
            </c:numRef>
          </c:val>
          <c:smooth val="0"/>
          <c:extLst xmlns:c16r2="http://schemas.microsoft.com/office/drawing/2015/06/chart">
            <c:ext xmlns:c16="http://schemas.microsoft.com/office/drawing/2014/chart" uri="{C3380CC4-5D6E-409C-BE32-E72D297353CC}">
              <c16:uniqueId val="{00000000-00EE-492C-88EF-D747D15A1770}"/>
            </c:ext>
          </c:extLst>
        </c:ser>
        <c:dLbls>
          <c:showLegendKey val="0"/>
          <c:showVal val="0"/>
          <c:showCatName val="0"/>
          <c:showSerName val="0"/>
          <c:showPercent val="0"/>
          <c:showBubbleSize val="0"/>
        </c:dLbls>
        <c:marker val="1"/>
        <c:smooth val="0"/>
        <c:axId val="1414445200"/>
        <c:axId val="1396617088"/>
      </c:lineChart>
      <c:catAx>
        <c:axId val="141444520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6617088"/>
        <c:crosses val="autoZero"/>
        <c:auto val="1"/>
        <c:lblAlgn val="ctr"/>
        <c:lblOffset val="100"/>
        <c:noMultiLvlLbl val="0"/>
      </c:catAx>
      <c:valAx>
        <c:axId val="1396617088"/>
        <c:scaling>
          <c:orientation val="minMax"/>
          <c:max val="2.0000000000000004E-2"/>
          <c:min val="0"/>
        </c:scaling>
        <c:delete val="0"/>
        <c:axPos val="l"/>
        <c:majorGridlines/>
        <c:numFmt formatCode="0.00%" sourceLinked="1"/>
        <c:majorTickMark val="out"/>
        <c:minorTickMark val="none"/>
        <c:tickLblPos val="nextTo"/>
        <c:crossAx val="141444520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[2]!SeriesDel90120</c:f>
              <c:numCache>
                <c:formatCode>0.00%</c:formatCode>
                <c:ptCount val="5"/>
                <c:pt idx="0">
                  <c:v>0</c:v>
                </c:pt>
                <c:pt idx="1">
                  <c:v>0</c:v>
                </c:pt>
                <c:pt idx="2" formatCode="0.0%">
                  <c:v>0</c:v>
                </c:pt>
                <c:pt idx="3" formatCode="0.0%">
                  <c:v>1.9837937688981378E-4</c:v>
                </c:pt>
                <c:pt idx="4" formatCode="0.0%">
                  <c:v>0</c:v>
                </c:pt>
              </c:numCache>
            </c:numRef>
          </c:val>
          <c:smooth val="0"/>
          <c:extLst xmlns:c16r2="http://schemas.microsoft.com/office/drawing/2015/06/chart">
            <c:ext xmlns:c16="http://schemas.microsoft.com/office/drawing/2014/chart" uri="{C3380CC4-5D6E-409C-BE32-E72D297353CC}">
              <c16:uniqueId val="{00000000-F936-4F5C-958E-92BFF1724569}"/>
            </c:ext>
          </c:extLst>
        </c:ser>
        <c:dLbls>
          <c:showLegendKey val="0"/>
          <c:showVal val="0"/>
          <c:showCatName val="0"/>
          <c:showSerName val="0"/>
          <c:showPercent val="0"/>
          <c:showBubbleSize val="0"/>
        </c:dLbls>
        <c:marker val="1"/>
        <c:smooth val="0"/>
        <c:axId val="1399989600"/>
        <c:axId val="1399989040"/>
      </c:lineChart>
      <c:catAx>
        <c:axId val="139998960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9989040"/>
        <c:crosses val="autoZero"/>
        <c:auto val="1"/>
        <c:lblAlgn val="ctr"/>
        <c:lblOffset val="100"/>
        <c:noMultiLvlLbl val="0"/>
      </c:catAx>
      <c:valAx>
        <c:axId val="1399989040"/>
        <c:scaling>
          <c:orientation val="minMax"/>
          <c:max val="2.0000000000000004E-2"/>
          <c:min val="0"/>
        </c:scaling>
        <c:delete val="0"/>
        <c:axPos val="l"/>
        <c:majorGridlines/>
        <c:numFmt formatCode="0.00%" sourceLinked="1"/>
        <c:majorTickMark val="out"/>
        <c:minorTickMark val="none"/>
        <c:tickLblPos val="nextTo"/>
        <c:crossAx val="139998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[2]!SeriesDel120</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5327-4376-B051-FC67C2907023}"/>
            </c:ext>
          </c:extLst>
        </c:ser>
        <c:dLbls>
          <c:showLegendKey val="0"/>
          <c:showVal val="0"/>
          <c:showCatName val="0"/>
          <c:showSerName val="0"/>
          <c:showPercent val="0"/>
          <c:showBubbleSize val="0"/>
        </c:dLbls>
        <c:marker val="1"/>
        <c:smooth val="0"/>
        <c:axId val="32657808"/>
        <c:axId val="32657248"/>
      </c:lineChart>
      <c:catAx>
        <c:axId val="3265780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32657248"/>
        <c:crosses val="autoZero"/>
        <c:auto val="1"/>
        <c:lblAlgn val="ctr"/>
        <c:lblOffset val="100"/>
        <c:noMultiLvlLbl val="0"/>
      </c:catAx>
      <c:valAx>
        <c:axId val="32657248"/>
        <c:scaling>
          <c:orientation val="minMax"/>
          <c:max val="2.0000000000000004E-2"/>
          <c:min val="0"/>
        </c:scaling>
        <c:delete val="0"/>
        <c:axPos val="l"/>
        <c:majorGridlines/>
        <c:numFmt formatCode="0.00%" sourceLinked="1"/>
        <c:majorTickMark val="out"/>
        <c:minorTickMark val="none"/>
        <c:tickLblPos val="nextTo"/>
        <c:crossAx val="3265780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[2]!SeriesCPR</c:f>
              <c:numCache>
                <c:formatCode>0.00%</c:formatCode>
                <c:ptCount val="5"/>
                <c:pt idx="0">
                  <c:v>0</c:v>
                </c:pt>
                <c:pt idx="1">
                  <c:v>6.6650826717244427E-2</c:v>
                </c:pt>
                <c:pt idx="2" formatCode="0.0%">
                  <c:v>6.6355980596430997E-2</c:v>
                </c:pt>
                <c:pt idx="3" formatCode="0.0%">
                  <c:v>0.14528509112791954</c:v>
                </c:pt>
                <c:pt idx="4" formatCode="0.0%">
                  <c:v>0.21587285204923279</c:v>
                </c:pt>
              </c:numCache>
            </c:numRef>
          </c:val>
          <c:smooth val="0"/>
          <c:extLst xmlns:c16r2="http://schemas.microsoft.com/office/drawing/2015/06/chart">
            <c:ext xmlns:c16="http://schemas.microsoft.com/office/drawing/2014/chart" uri="{C3380CC4-5D6E-409C-BE32-E72D297353CC}">
              <c16:uniqueId val="{00000000-6B4A-49B9-8C27-91068C3621E2}"/>
            </c:ext>
          </c:extLst>
        </c:ser>
        <c:dLbls>
          <c:showLegendKey val="0"/>
          <c:showVal val="0"/>
          <c:showCatName val="0"/>
          <c:showSerName val="0"/>
          <c:showPercent val="0"/>
          <c:showBubbleSize val="0"/>
        </c:dLbls>
        <c:marker val="1"/>
        <c:smooth val="0"/>
        <c:axId val="799559856"/>
        <c:axId val="801315792"/>
      </c:lineChart>
      <c:catAx>
        <c:axId val="79955985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01315792"/>
        <c:crosses val="autoZero"/>
        <c:auto val="1"/>
        <c:lblAlgn val="ctr"/>
        <c:lblOffset val="100"/>
        <c:noMultiLvlLbl val="0"/>
      </c:catAx>
      <c:valAx>
        <c:axId val="801315792"/>
        <c:scaling>
          <c:orientation val="minMax"/>
        </c:scaling>
        <c:delete val="0"/>
        <c:axPos val="l"/>
        <c:majorGridlines/>
        <c:numFmt formatCode="0.00%" sourceLinked="1"/>
        <c:majorTickMark val="out"/>
        <c:minorTickMark val="none"/>
        <c:tickLblPos val="nextTo"/>
        <c:crossAx val="799559856"/>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[2]!SeriesCumLoss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B6F5-41EE-A13D-9668D1FCDA82}"/>
            </c:ext>
          </c:extLst>
        </c:ser>
        <c:dLbls>
          <c:showLegendKey val="0"/>
          <c:showVal val="0"/>
          <c:showCatName val="0"/>
          <c:showSerName val="0"/>
          <c:showPercent val="0"/>
          <c:showBubbleSize val="0"/>
        </c:dLbls>
        <c:marker val="1"/>
        <c:smooth val="0"/>
        <c:axId val="1399983008"/>
        <c:axId val="1399983568"/>
      </c:lineChart>
      <c:catAx>
        <c:axId val="139998300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9983568"/>
        <c:crosses val="autoZero"/>
        <c:auto val="1"/>
        <c:lblAlgn val="ctr"/>
        <c:lblOffset val="100"/>
        <c:noMultiLvlLbl val="0"/>
      </c:catAx>
      <c:valAx>
        <c:axId val="1399983568"/>
        <c:scaling>
          <c:orientation val="minMax"/>
          <c:max val="2.0000000000000004E-2"/>
          <c:min val="0"/>
        </c:scaling>
        <c:delete val="0"/>
        <c:axPos val="l"/>
        <c:majorGridlines/>
        <c:numFmt formatCode="0.00%" sourceLinked="1"/>
        <c:majorTickMark val="out"/>
        <c:minorTickMark val="none"/>
        <c:tickLblPos val="nextTo"/>
        <c:crossAx val="139998300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 xmlns:a16="http://schemas.microsoft.com/office/drawing/2014/main" id="{054B9728-DB00-4B5F-AB41-FE3B0529F361}"/>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 xmlns:a16="http://schemas.microsoft.com/office/drawing/2014/main" id="{869F1BBB-E8CA-4BF6-96D1-51F75C845281}"/>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 xmlns:a16="http://schemas.microsoft.com/office/drawing/2014/main" id="{73A4ABEA-A273-4321-9CBB-78E59043BBEE}"/>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 xmlns:a16="http://schemas.microsoft.com/office/drawing/2014/main" id="{734ACFCE-7806-4617-A4A3-C45F6D9E27F7}"/>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 xmlns:a16="http://schemas.microsoft.com/office/drawing/2014/main" id="{C48CA62F-3EA5-4E7C-A7D6-DF1BC29C1D7C}"/>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 xmlns:a16="http://schemas.microsoft.com/office/drawing/2014/main" id="{0F52A512-9D69-478E-A97B-385B6CCB7299}"/>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 xmlns:a16="http://schemas.microsoft.com/office/drawing/2014/main" id="{4A74E749-79DF-41FD-9472-8FDB9D15C826}"/>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 xmlns:a16="http://schemas.microsoft.com/office/drawing/2014/main" id="{DB083414-5B44-4B32-B824-B63C6407E02C}"/>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a:extLst>
                <a:ext uri="{FF2B5EF4-FFF2-40B4-BE49-F238E27FC236}">
                  <a16:creationId xmlns:a16="http://schemas.microsoft.com/office/drawing/2014/main" id="{DB083414-5B44-4B32-B824-B63C6407E02C}"/>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 xmlns:a16="http://schemas.microsoft.com/office/drawing/2014/main" id="{F2E6A038-9D2C-4929-B0E1-E564F9C68FDB}"/>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 xmlns:a16="http://schemas.microsoft.com/office/drawing/2014/main" id="{E3AA92E7-AA39-45D7-B788-A3E8B358CEAD}"/>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 xmlns:a16="http://schemas.microsoft.com/office/drawing/2014/main" id="{831BFC55-A25C-4E2A-9961-FB2FA84088AA}"/>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 xmlns:a16="http://schemas.microsoft.com/office/drawing/2014/main" id="{10E50303-15B1-40FA-A48F-2469A03E9EFD}"/>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 xmlns:a16="http://schemas.microsoft.com/office/drawing/2014/main" id="{A7D09AFD-D81A-494C-B632-840AC395EDF7}"/>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 xmlns:a16="http://schemas.microsoft.com/office/drawing/2014/main" id="{8AA5A916-FDD3-45BE-B1D3-D8CAF68BAEAA}"/>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a:extLst>
                <a:ext uri="{FF2B5EF4-FFF2-40B4-BE49-F238E27FC236}">
                  <a16:creationId xmlns:a16="http://schemas.microsoft.com/office/drawing/2014/main" id="{8AA5A916-FDD3-45BE-B1D3-D8CAF68BAEAA}"/>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 xmlns:a16="http://schemas.microsoft.com/office/drawing/2014/main" id="{5E4D0A7B-9C53-449A-8694-12DB85A1B1AA}"/>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a:extLst>
                <a:ext uri="{FF2B5EF4-FFF2-40B4-BE49-F238E27FC236}">
                  <a16:creationId xmlns:a16="http://schemas.microsoft.com/office/drawing/2014/main" id="{5E4D0A7B-9C53-449A-8694-12DB85A1B1AA}"/>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 xmlns:a16="http://schemas.microsoft.com/office/drawing/2014/main" id="{ADB78DC8-6923-4534-8531-E3E68419A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 xmlns:a16="http://schemas.microsoft.com/office/drawing/2014/main" id="{789B8A35-E01A-4588-B94A-9A704FA43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 xmlns:a16="http://schemas.microsoft.com/office/drawing/2014/main" id="{484BC2BD-39DC-4D2E-86F3-12506FC78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 xmlns:a16="http://schemas.microsoft.com/office/drawing/2014/main" id="{296CDD26-214E-4897-8635-1B84A74B7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 xmlns:a16="http://schemas.microsoft.com/office/drawing/2014/main" id="{31474A5C-3AC0-4CB8-9934-4662C6A56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 xmlns:a16="http://schemas.microsoft.com/office/drawing/2014/main" id="{6E274ED6-05E5-4D0A-9D74-B503C0979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 xmlns:a16="http://schemas.microsoft.com/office/drawing/2014/main" id="{8A6A1709-5200-4BD0-BE85-124AB3DB8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 xmlns:a16="http://schemas.microsoft.com/office/drawing/2014/main" id="{9BF1C2BB-A293-4762-9BAB-328E91E26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 xmlns:a16="http://schemas.microsoft.com/office/drawing/2014/main" id="{1384BE71-C505-4019-9D7F-2B520394CD0F}"/>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PMF%202018-2B%20PLC\11%20-%20Analyst%20Notes\2019\Apr\PRECISE%202018-2B%20Input%2020190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point.usbank.com/teams/otherrmbs/Final%20Models/PMF%202018-2B%20PLC/PRECISE%202018-2B%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Summary &amp; Aggregate Data"/>
      <sheetName val="Monthly Report"/>
      <sheetName val="Strats Summary"/>
      <sheetName val="Stratifications"/>
      <sheetName val="Prepayments"/>
      <sheetName val="GraphData"/>
    </sheetNames>
    <sheetDataSet>
      <sheetData sheetId="0"/>
      <sheetData sheetId="1">
        <row r="106">
          <cell r="C106">
            <v>43446</v>
          </cell>
        </row>
        <row r="107">
          <cell r="C107">
            <v>43536</v>
          </cell>
        </row>
        <row r="108">
          <cell r="C108">
            <v>43628</v>
          </cell>
        </row>
        <row r="109">
          <cell r="C109">
            <v>43446</v>
          </cell>
        </row>
        <row r="110">
          <cell r="C110">
            <v>43536</v>
          </cell>
        </row>
        <row r="112">
          <cell r="C112">
            <v>43570</v>
          </cell>
        </row>
        <row r="122">
          <cell r="C122">
            <v>4</v>
          </cell>
        </row>
        <row r="123">
          <cell r="C123">
            <v>13</v>
          </cell>
        </row>
        <row r="172">
          <cell r="E172">
            <v>1196132.45</v>
          </cell>
        </row>
        <row r="173">
          <cell r="E173">
            <v>46993695.150000006</v>
          </cell>
        </row>
        <row r="236">
          <cell r="C236">
            <v>0</v>
          </cell>
        </row>
        <row r="322">
          <cell r="C322">
            <v>326280649.94999999</v>
          </cell>
        </row>
        <row r="323">
          <cell r="C323">
            <v>2289</v>
          </cell>
        </row>
        <row r="324">
          <cell r="C324">
            <v>2288</v>
          </cell>
        </row>
        <row r="325">
          <cell r="C325">
            <v>325956077.15999997</v>
          </cell>
        </row>
        <row r="326">
          <cell r="C326">
            <v>0</v>
          </cell>
        </row>
        <row r="327">
          <cell r="C327">
            <v>0</v>
          </cell>
        </row>
        <row r="328">
          <cell r="C328">
            <v>0</v>
          </cell>
        </row>
        <row r="329">
          <cell r="C329">
            <v>0</v>
          </cell>
        </row>
        <row r="330">
          <cell r="C330">
            <v>324572.78999999998</v>
          </cell>
        </row>
        <row r="331">
          <cell r="C331">
            <v>1</v>
          </cell>
        </row>
        <row r="332">
          <cell r="C332">
            <v>8.667513447883549E-4</v>
          </cell>
        </row>
        <row r="333">
          <cell r="C333">
            <v>9.9476567197514859E-4</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v>0.12589586122617258</v>
          </cell>
          <cell r="E371">
            <v>0.13053422137556481</v>
          </cell>
        </row>
        <row r="372">
          <cell r="C372">
            <v>0.21587285204923279</v>
          </cell>
          <cell r="E372">
            <v>0.21029790714472374</v>
          </cell>
        </row>
        <row r="373">
          <cell r="C373" t="str">
            <v>n.a.</v>
          </cell>
          <cell r="E373" t="str">
            <v>n.a.</v>
          </cell>
        </row>
        <row r="376">
          <cell r="C376">
            <v>3575263.0863499991</v>
          </cell>
          <cell r="E376">
            <v>3642618.1591500002</v>
          </cell>
        </row>
        <row r="377">
          <cell r="C377">
            <v>194081.43</v>
          </cell>
          <cell r="E377">
            <v>213626.41999999998</v>
          </cell>
        </row>
        <row r="378">
          <cell r="C378">
            <v>278315.96000000002</v>
          </cell>
          <cell r="E378">
            <v>201325.12000000005</v>
          </cell>
        </row>
        <row r="379">
          <cell r="C379">
            <v>300</v>
          </cell>
          <cell r="E379">
            <v>300</v>
          </cell>
        </row>
        <row r="380">
          <cell r="C380">
            <v>1202522.71</v>
          </cell>
          <cell r="E380">
            <v>1215470.48</v>
          </cell>
        </row>
        <row r="381">
          <cell r="C381">
            <v>0</v>
          </cell>
          <cell r="E381">
            <v>0</v>
          </cell>
        </row>
        <row r="382">
          <cell r="C382">
            <v>50428.18</v>
          </cell>
          <cell r="E382">
            <v>52684.6</v>
          </cell>
        </row>
        <row r="383">
          <cell r="C383">
            <v>0</v>
          </cell>
          <cell r="E383">
            <v>0</v>
          </cell>
        </row>
        <row r="384">
          <cell r="C384">
            <v>0</v>
          </cell>
          <cell r="E384">
            <v>0</v>
          </cell>
        </row>
        <row r="385">
          <cell r="C385">
            <v>63027.32</v>
          </cell>
          <cell r="E385">
            <v>65145.29</v>
          </cell>
        </row>
        <row r="386">
          <cell r="C386">
            <v>0</v>
          </cell>
          <cell r="E386">
            <v>0</v>
          </cell>
        </row>
        <row r="387">
          <cell r="C387">
            <v>48572.71</v>
          </cell>
          <cell r="E387">
            <v>49913.5</v>
          </cell>
        </row>
        <row r="388">
          <cell r="C388">
            <v>0</v>
          </cell>
          <cell r="E388">
            <v>0</v>
          </cell>
        </row>
        <row r="389">
          <cell r="C389">
            <v>55361.279999999999</v>
          </cell>
          <cell r="E389">
            <v>56159.45</v>
          </cell>
        </row>
        <row r="390">
          <cell r="C390">
            <v>0</v>
          </cell>
          <cell r="E390">
            <v>0</v>
          </cell>
        </row>
        <row r="391">
          <cell r="C391">
            <v>0</v>
          </cell>
          <cell r="E391">
            <v>0</v>
          </cell>
        </row>
        <row r="392">
          <cell r="C392">
            <v>0</v>
          </cell>
          <cell r="E392">
            <v>0</v>
          </cell>
        </row>
        <row r="393">
          <cell r="C393">
            <v>0</v>
          </cell>
          <cell r="E393">
            <v>0</v>
          </cell>
        </row>
        <row r="394">
          <cell r="C394">
            <v>92335.59</v>
          </cell>
          <cell r="E394">
            <v>78684.479999999996</v>
          </cell>
        </row>
        <row r="395">
          <cell r="C395">
            <v>1590317.9063499989</v>
          </cell>
          <cell r="E395">
            <v>1709308.8191500001</v>
          </cell>
        </row>
        <row r="396">
          <cell r="C396">
            <v>0</v>
          </cell>
          <cell r="E396">
            <v>0</v>
          </cell>
        </row>
        <row r="398">
          <cell r="C398">
            <v>0</v>
          </cell>
        </row>
        <row r="399">
          <cell r="C399">
            <v>14180978.609999999</v>
          </cell>
        </row>
        <row r="400">
          <cell r="C400">
            <v>0</v>
          </cell>
          <cell r="E400">
            <v>0</v>
          </cell>
        </row>
        <row r="401">
          <cell r="C401">
            <v>14180978.609999999</v>
          </cell>
          <cell r="E401">
            <v>20759223.27</v>
          </cell>
        </row>
        <row r="402">
          <cell r="C402">
            <v>0</v>
          </cell>
          <cell r="E402">
            <v>0</v>
          </cell>
        </row>
        <row r="403">
          <cell r="C403">
            <v>0</v>
          </cell>
          <cell r="E403">
            <v>0</v>
          </cell>
        </row>
        <row r="404">
          <cell r="C404">
            <v>0</v>
          </cell>
          <cell r="E404">
            <v>0</v>
          </cell>
        </row>
        <row r="405">
          <cell r="C405">
            <v>0</v>
          </cell>
          <cell r="E405">
            <v>0</v>
          </cell>
        </row>
        <row r="406">
          <cell r="C406">
            <v>0</v>
          </cell>
          <cell r="E406">
            <v>0</v>
          </cell>
        </row>
        <row r="409">
          <cell r="C409">
            <v>0</v>
          </cell>
          <cell r="E409">
            <v>0</v>
          </cell>
        </row>
        <row r="410">
          <cell r="C410">
            <v>0</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7">
          <cell r="B7" t="str">
            <v>Total interest receipts</v>
          </cell>
          <cell r="C7">
            <v>3336406.99</v>
          </cell>
        </row>
        <row r="8">
          <cell r="B8" t="str">
            <v>Total fees</v>
          </cell>
          <cell r="C8">
            <v>17604.210000000006</v>
          </cell>
        </row>
        <row r="9">
          <cell r="B9" t="str">
            <v>Total expenses</v>
          </cell>
          <cell r="C9">
            <v>34.85</v>
          </cell>
        </row>
        <row r="10">
          <cell r="B10" t="str">
            <v>Total ERC</v>
          </cell>
          <cell r="C10">
            <v>77528.899999999994</v>
          </cell>
        </row>
        <row r="11">
          <cell r="B11" t="str">
            <v>Total Revenue Recoveries</v>
          </cell>
          <cell r="C11">
            <v>0</v>
          </cell>
        </row>
        <row r="17">
          <cell r="C17">
            <v>347039873.22000003</v>
          </cell>
        </row>
        <row r="19">
          <cell r="C19">
            <v>307257.25</v>
          </cell>
        </row>
        <row r="20">
          <cell r="C20">
            <v>20451966.02</v>
          </cell>
        </row>
        <row r="21">
          <cell r="C21">
            <v>0</v>
          </cell>
        </row>
        <row r="22">
          <cell r="C22">
            <v>0</v>
          </cell>
        </row>
        <row r="24">
          <cell r="C24">
            <v>0</v>
          </cell>
        </row>
        <row r="25">
          <cell r="C25">
            <v>326280649.94999999</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3">
        <row r="10">
          <cell r="C10">
            <v>320704272.30000001</v>
          </cell>
        </row>
        <row r="18">
          <cell r="C18">
            <v>2249</v>
          </cell>
        </row>
        <row r="24">
          <cell r="B24">
            <v>2246</v>
          </cell>
          <cell r="C24">
            <v>319711188.12000006</v>
          </cell>
          <cell r="D24">
            <v>1905.3</v>
          </cell>
          <cell r="E24">
            <v>0.99690342703301738</v>
          </cell>
          <cell r="F24">
            <v>2289</v>
          </cell>
          <cell r="G24">
            <v>326280649.95000005</v>
          </cell>
          <cell r="H24">
            <v>2156.3000000000002</v>
          </cell>
          <cell r="I24">
            <v>1</v>
          </cell>
        </row>
        <row r="25">
          <cell r="B25">
            <v>1</v>
          </cell>
          <cell r="C25">
            <v>766925.86</v>
          </cell>
          <cell r="D25">
            <v>0</v>
          </cell>
          <cell r="E25">
            <v>2.3913802410545555E-3</v>
          </cell>
          <cell r="F25">
            <v>0</v>
          </cell>
          <cell r="G25">
            <v>0</v>
          </cell>
          <cell r="H25">
            <v>0</v>
          </cell>
          <cell r="I25">
            <v>0</v>
          </cell>
        </row>
        <row r="26">
          <cell r="B26">
            <v>0</v>
          </cell>
          <cell r="C26">
            <v>0</v>
          </cell>
          <cell r="D26">
            <v>0</v>
          </cell>
          <cell r="E26">
            <v>0</v>
          </cell>
          <cell r="F26">
            <v>0</v>
          </cell>
          <cell r="G26">
            <v>0</v>
          </cell>
          <cell r="H26">
            <v>0</v>
          </cell>
          <cell r="I26">
            <v>0</v>
          </cell>
        </row>
        <row r="27">
          <cell r="B27">
            <v>2</v>
          </cell>
          <cell r="C27">
            <v>226158.31999999998</v>
          </cell>
          <cell r="D27">
            <v>255.77</v>
          </cell>
          <cell r="E27">
            <v>7.0519272592802287E-4</v>
          </cell>
          <cell r="F27">
            <v>0</v>
          </cell>
          <cell r="G27">
            <v>0</v>
          </cell>
          <cell r="H27">
            <v>0</v>
          </cell>
          <cell r="I27">
            <v>0</v>
          </cell>
        </row>
        <row r="28">
          <cell r="B28">
            <v>2249</v>
          </cell>
          <cell r="C28">
            <v>320704272.30000007</v>
          </cell>
          <cell r="D28">
            <v>2161.0700000000002</v>
          </cell>
          <cell r="E28">
            <v>1</v>
          </cell>
          <cell r="F28">
            <v>2289</v>
          </cell>
          <cell r="G28">
            <v>326280649.95000005</v>
          </cell>
          <cell r="H28">
            <v>2156.3000000000002</v>
          </cell>
          <cell r="I28">
            <v>1</v>
          </cell>
        </row>
        <row r="30">
          <cell r="C30">
            <v>0.85376874089443167</v>
          </cell>
          <cell r="G30">
            <v>0.8713120780167094</v>
          </cell>
        </row>
        <row r="31">
          <cell r="C31">
            <v>0.9969034270330176</v>
          </cell>
          <cell r="G31">
            <v>1.0000000000000002</v>
          </cell>
        </row>
        <row r="34">
          <cell r="B34">
            <v>1</v>
          </cell>
          <cell r="C34">
            <v>324572.78999999998</v>
          </cell>
          <cell r="D34">
            <v>1904.48</v>
          </cell>
          <cell r="E34">
            <v>1.0120625698942392E-3</v>
          </cell>
          <cell r="F34">
            <v>0</v>
          </cell>
          <cell r="G34">
            <v>0</v>
          </cell>
          <cell r="H34">
            <v>0</v>
          </cell>
          <cell r="I34">
            <v>0</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1</v>
          </cell>
          <cell r="C37">
            <v>60117.02</v>
          </cell>
          <cell r="D37">
            <v>255.77</v>
          </cell>
          <cell r="E37">
            <v>1.8745313110067971E-4</v>
          </cell>
          <cell r="F37">
            <v>0</v>
          </cell>
          <cell r="G37">
            <v>0</v>
          </cell>
          <cell r="H37">
            <v>0</v>
          </cell>
          <cell r="I37">
            <v>0</v>
          </cell>
        </row>
        <row r="38">
          <cell r="B38">
            <v>2</v>
          </cell>
          <cell r="C38">
            <v>384689.81</v>
          </cell>
          <cell r="D38">
            <v>2160.25</v>
          </cell>
          <cell r="E38">
            <v>1.199515700994919E-3</v>
          </cell>
          <cell r="F38">
            <v>0</v>
          </cell>
          <cell r="G38">
            <v>0</v>
          </cell>
          <cell r="H38">
            <v>0</v>
          </cell>
          <cell r="I38">
            <v>0</v>
          </cell>
        </row>
        <row r="40">
          <cell r="C40">
            <v>1.027290088438642E-3</v>
          </cell>
          <cell r="G40">
            <v>0</v>
          </cell>
        </row>
        <row r="41">
          <cell r="C41">
            <v>1.1995157009949194E-3</v>
          </cell>
          <cell r="G41">
            <v>0</v>
          </cell>
        </row>
        <row r="45">
          <cell r="B45">
            <v>0</v>
          </cell>
          <cell r="C45">
            <v>0</v>
          </cell>
          <cell r="D45">
            <v>0</v>
          </cell>
          <cell r="E45">
            <v>0</v>
          </cell>
          <cell r="F45">
            <v>1</v>
          </cell>
          <cell r="G45">
            <v>324572.78999999998</v>
          </cell>
          <cell r="H45">
            <v>2155.48</v>
          </cell>
          <cell r="I45">
            <v>9.9476567197514837E-4</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1</v>
          </cell>
          <cell r="G49">
            <v>324572.78999999998</v>
          </cell>
          <cell r="H49">
            <v>2155.48</v>
          </cell>
          <cell r="I49">
            <v>9.9476567197514837E-4</v>
          </cell>
        </row>
        <row r="51">
          <cell r="C51">
            <v>0</v>
          </cell>
          <cell r="G51">
            <v>8.667513447883549E-4</v>
          </cell>
        </row>
        <row r="52">
          <cell r="C52">
            <v>0</v>
          </cell>
          <cell r="G52">
            <v>9.9476567197514859E-4</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4">
        <row r="3">
          <cell r="G3">
            <v>320732488.17000002</v>
          </cell>
          <cell r="N3">
            <v>1307551.98</v>
          </cell>
        </row>
        <row r="4">
          <cell r="G4">
            <v>2249</v>
          </cell>
          <cell r="N4">
            <v>3.9480701991300153E-2</v>
          </cell>
        </row>
        <row r="5">
          <cell r="G5">
            <v>142611.1552556692</v>
          </cell>
          <cell r="N5">
            <v>1.9674696208721281</v>
          </cell>
        </row>
        <row r="6">
          <cell r="G6">
            <v>0.71061809041251678</v>
          </cell>
          <cell r="N6">
            <v>20.52856827727555</v>
          </cell>
        </row>
        <row r="7">
          <cell r="G7">
            <v>0.70831510499237693</v>
          </cell>
          <cell r="N7">
            <v>0</v>
          </cell>
        </row>
        <row r="8">
          <cell r="G8">
            <v>3.6140409994696532E-2</v>
          </cell>
          <cell r="N8" t="str">
            <v>31-03-2019</v>
          </cell>
        </row>
        <row r="9">
          <cell r="G9">
            <v>320732488.17000067</v>
          </cell>
        </row>
        <row r="10">
          <cell r="G10">
            <v>288649622.17000061</v>
          </cell>
        </row>
      </sheetData>
      <sheetData sheetId="5">
        <row r="6">
          <cell r="G6">
            <v>41245707.639999986</v>
          </cell>
          <cell r="J6">
            <v>0.12859847119116366</v>
          </cell>
          <cell r="M6">
            <v>721</v>
          </cell>
          <cell r="P6">
            <v>0.32058692752334372</v>
          </cell>
        </row>
        <row r="7">
          <cell r="G7">
            <v>32499419.659999993</v>
          </cell>
          <cell r="J7">
            <v>0.10132874235919033</v>
          </cell>
          <cell r="M7">
            <v>370</v>
          </cell>
          <cell r="P7">
            <v>0.16451756336149401</v>
          </cell>
        </row>
        <row r="8">
          <cell r="G8">
            <v>30668354.509999994</v>
          </cell>
          <cell r="J8">
            <v>9.5619731836285443E-2</v>
          </cell>
          <cell r="M8">
            <v>275</v>
          </cell>
          <cell r="P8">
            <v>0.12227656736327257</v>
          </cell>
        </row>
        <row r="9">
          <cell r="G9">
            <v>24114168.349999998</v>
          </cell>
          <cell r="J9">
            <v>7.5184676449797636E-2</v>
          </cell>
          <cell r="M9">
            <v>177</v>
          </cell>
          <cell r="P9">
            <v>7.8701645175633619E-2</v>
          </cell>
        </row>
        <row r="10">
          <cell r="G10">
            <v>19203230.119999997</v>
          </cell>
          <cell r="J10">
            <v>5.9873043200480452E-2</v>
          </cell>
          <cell r="M10">
            <v>118</v>
          </cell>
          <cell r="P10">
            <v>5.2467763450422408E-2</v>
          </cell>
        </row>
        <row r="11">
          <cell r="G11">
            <v>23772440.609999999</v>
          </cell>
          <cell r="J11">
            <v>7.411921612817636E-2</v>
          </cell>
          <cell r="M11">
            <v>128</v>
          </cell>
          <cell r="P11">
            <v>5.6914184081814138E-2</v>
          </cell>
        </row>
        <row r="12">
          <cell r="G12">
            <v>18105490.819999985</v>
          </cell>
          <cell r="J12">
            <v>5.6450442308804742E-2</v>
          </cell>
          <cell r="M12">
            <v>86</v>
          </cell>
          <cell r="P12">
            <v>3.8239217429968872E-2</v>
          </cell>
        </row>
        <row r="13">
          <cell r="G13">
            <v>19365362.099999998</v>
          </cell>
          <cell r="J13">
            <v>6.0378548523390134E-2</v>
          </cell>
          <cell r="M13">
            <v>81</v>
          </cell>
          <cell r="P13">
            <v>3.601600711427301E-2</v>
          </cell>
        </row>
        <row r="14">
          <cell r="G14">
            <v>18183449.02</v>
          </cell>
          <cell r="J14">
            <v>5.6693505306397593E-2</v>
          </cell>
          <cell r="M14">
            <v>70</v>
          </cell>
          <cell r="P14">
            <v>3.1124944419742107E-2</v>
          </cell>
        </row>
        <row r="15">
          <cell r="G15">
            <v>12051705.9</v>
          </cell>
          <cell r="J15">
            <v>3.757556949956424E-2</v>
          </cell>
          <cell r="M15">
            <v>42</v>
          </cell>
          <cell r="P15">
            <v>1.8674966651845263E-2</v>
          </cell>
        </row>
        <row r="16">
          <cell r="G16">
            <v>9950616.0099999979</v>
          </cell>
          <cell r="J16">
            <v>3.1024658795169528E-2</v>
          </cell>
          <cell r="M16">
            <v>32</v>
          </cell>
          <cell r="P16">
            <v>1.4228546020453535E-2</v>
          </cell>
        </row>
        <row r="17">
          <cell r="G17">
            <v>7362012.5199999986</v>
          </cell>
          <cell r="J17">
            <v>2.2953747411138037E-2</v>
          </cell>
          <cell r="M17">
            <v>22</v>
          </cell>
          <cell r="P17">
            <v>9.7821253890618045E-3</v>
          </cell>
        </row>
        <row r="18">
          <cell r="G18">
            <v>9774116.209999999</v>
          </cell>
          <cell r="J18">
            <v>3.0474356575999118E-2</v>
          </cell>
          <cell r="M18">
            <v>27</v>
          </cell>
          <cell r="P18">
            <v>1.200533570475767E-2</v>
          </cell>
        </row>
        <row r="19">
          <cell r="G19">
            <v>54436414.700000003</v>
          </cell>
          <cell r="J19">
            <v>0.16972529041444251</v>
          </cell>
          <cell r="M19">
            <v>100</v>
          </cell>
          <cell r="P19">
            <v>4.4464206313917294E-2</v>
          </cell>
        </row>
        <row r="20">
          <cell r="G20">
            <v>320732488.17000002</v>
          </cell>
          <cell r="J20">
            <v>0.99999999999999967</v>
          </cell>
          <cell r="M20">
            <v>2249</v>
          </cell>
          <cell r="P20">
            <v>1</v>
          </cell>
        </row>
        <row r="23">
          <cell r="G23">
            <v>40532835.409999967</v>
          </cell>
          <cell r="J23">
            <v>0.126375833147642</v>
          </cell>
          <cell r="M23">
            <v>711</v>
          </cell>
          <cell r="P23">
            <v>0.316140506891952</v>
          </cell>
        </row>
        <row r="24">
          <cell r="G24">
            <v>31909115.990000002</v>
          </cell>
          <cell r="J24">
            <v>9.9488256309996914E-2</v>
          </cell>
          <cell r="M24">
            <v>366</v>
          </cell>
          <cell r="P24">
            <v>0.1627389951089373</v>
          </cell>
        </row>
        <row r="25">
          <cell r="G25">
            <v>30571721.289999995</v>
          </cell>
          <cell r="J25">
            <v>9.5318442682351123E-2</v>
          </cell>
          <cell r="M25">
            <v>277</v>
          </cell>
          <cell r="P25">
            <v>0.12316585148955091</v>
          </cell>
        </row>
        <row r="26">
          <cell r="G26">
            <v>24983575.649999999</v>
          </cell>
          <cell r="J26">
            <v>7.7895369416888613E-2</v>
          </cell>
          <cell r="M26">
            <v>185</v>
          </cell>
          <cell r="P26">
            <v>8.2258781680747003E-2</v>
          </cell>
        </row>
        <row r="27">
          <cell r="G27">
            <v>18717646.659999996</v>
          </cell>
          <cell r="J27">
            <v>5.8359060433188677E-2</v>
          </cell>
          <cell r="M27">
            <v>116</v>
          </cell>
          <cell r="P27">
            <v>5.1578479324144062E-2</v>
          </cell>
        </row>
        <row r="28">
          <cell r="G28">
            <v>25001305.559999987</v>
          </cell>
          <cell r="J28">
            <v>7.795064884960573E-2</v>
          </cell>
          <cell r="M28">
            <v>135</v>
          </cell>
          <cell r="P28">
            <v>6.0026678523788353E-2</v>
          </cell>
        </row>
        <row r="29">
          <cell r="G29">
            <v>17455451.069999993</v>
          </cell>
          <cell r="J29">
            <v>5.4423707338147699E-2</v>
          </cell>
          <cell r="M29">
            <v>83</v>
          </cell>
          <cell r="P29">
            <v>3.6905291240551356E-2</v>
          </cell>
        </row>
        <row r="30">
          <cell r="G30">
            <v>19807181.979999997</v>
          </cell>
          <cell r="J30">
            <v>6.1756082438089242E-2</v>
          </cell>
          <cell r="M30">
            <v>83</v>
          </cell>
          <cell r="P30">
            <v>3.6905291240551356E-2</v>
          </cell>
        </row>
        <row r="31">
          <cell r="G31">
            <v>17378856.399999995</v>
          </cell>
          <cell r="J31">
            <v>5.4184895640470847E-2</v>
          </cell>
          <cell r="M31">
            <v>67</v>
          </cell>
          <cell r="P31">
            <v>2.9791018230324588E-2</v>
          </cell>
        </row>
        <row r="32">
          <cell r="G32">
            <v>11370239.59</v>
          </cell>
          <cell r="J32">
            <v>3.5450850816127359E-2</v>
          </cell>
          <cell r="M32">
            <v>40</v>
          </cell>
          <cell r="P32">
            <v>1.7785682525566917E-2</v>
          </cell>
        </row>
        <row r="33">
          <cell r="G33">
            <v>11779083.949999999</v>
          </cell>
          <cell r="J33">
            <v>3.6725571572770191E-2</v>
          </cell>
          <cell r="M33">
            <v>38</v>
          </cell>
          <cell r="P33">
            <v>1.6896398399288574E-2</v>
          </cell>
        </row>
        <row r="34">
          <cell r="G34">
            <v>6666913.1299999999</v>
          </cell>
          <cell r="J34">
            <v>2.0786522650197797E-2</v>
          </cell>
          <cell r="M34">
            <v>20</v>
          </cell>
          <cell r="P34">
            <v>8.8928412627834585E-3</v>
          </cell>
        </row>
        <row r="35">
          <cell r="G35">
            <v>10135472.469999999</v>
          </cell>
          <cell r="J35">
            <v>3.1601015936458018E-2</v>
          </cell>
          <cell r="M35">
            <v>28</v>
          </cell>
          <cell r="P35">
            <v>1.2449977767896843E-2</v>
          </cell>
        </row>
        <row r="36">
          <cell r="G36">
            <v>54423089.020000003</v>
          </cell>
          <cell r="J36">
            <v>0.16968374276806591</v>
          </cell>
          <cell r="M36">
            <v>100</v>
          </cell>
          <cell r="P36">
            <v>4.4464206313917294E-2</v>
          </cell>
        </row>
        <row r="37">
          <cell r="G37">
            <v>320732488.1699999</v>
          </cell>
          <cell r="J37">
            <v>1.0000000000000002</v>
          </cell>
          <cell r="M37">
            <v>2249</v>
          </cell>
          <cell r="P37">
            <v>0.99999999999999989</v>
          </cell>
        </row>
        <row r="40">
          <cell r="G40">
            <v>91939919.610000029</v>
          </cell>
          <cell r="J40">
            <v>0.28665608568243461</v>
          </cell>
          <cell r="M40">
            <v>400</v>
          </cell>
          <cell r="P40">
            <v>0.17785682525566918</v>
          </cell>
        </row>
        <row r="41">
          <cell r="G41">
            <v>32502199.649999999</v>
          </cell>
          <cell r="J41">
            <v>0.10133740998751775</v>
          </cell>
          <cell r="M41">
            <v>208</v>
          </cell>
          <cell r="P41">
            <v>9.2485549132947972E-2</v>
          </cell>
        </row>
        <row r="42">
          <cell r="G42">
            <v>153357197.60000023</v>
          </cell>
          <cell r="J42">
            <v>0.47814675237612719</v>
          </cell>
          <cell r="M42">
            <v>1226</v>
          </cell>
          <cell r="P42">
            <v>0.54513116940862605</v>
          </cell>
        </row>
        <row r="43">
          <cell r="G43">
            <v>42933171.309999973</v>
          </cell>
          <cell r="J43">
            <v>0.13385975195392052</v>
          </cell>
          <cell r="M43">
            <v>415</v>
          </cell>
          <cell r="P43">
            <v>0.18452645620275679</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320732488.1700002</v>
          </cell>
          <cell r="J47">
            <v>1</v>
          </cell>
          <cell r="M47">
            <v>2249</v>
          </cell>
          <cell r="P47">
            <v>0.99999999999999989</v>
          </cell>
        </row>
        <row r="50">
          <cell r="G50">
            <v>93092401.910000011</v>
          </cell>
          <cell r="J50">
            <v>0.29024936775552834</v>
          </cell>
          <cell r="M50">
            <v>424</v>
          </cell>
          <cell r="P50">
            <v>0.18852823477100933</v>
          </cell>
        </row>
        <row r="51">
          <cell r="G51">
            <v>45728305.859999992</v>
          </cell>
          <cell r="J51">
            <v>0.14257459891547467</v>
          </cell>
          <cell r="M51">
            <v>345</v>
          </cell>
          <cell r="P51">
            <v>0.15340151178301467</v>
          </cell>
        </row>
        <row r="52">
          <cell r="G52">
            <v>143793763.34000012</v>
          </cell>
          <cell r="J52">
            <v>0.44832927328454514</v>
          </cell>
          <cell r="M52">
            <v>1125</v>
          </cell>
          <cell r="P52">
            <v>0.50022232103156961</v>
          </cell>
        </row>
        <row r="53">
          <cell r="G53">
            <v>38118017.060000002</v>
          </cell>
          <cell r="J53">
            <v>0.11884676004445187</v>
          </cell>
          <cell r="M53">
            <v>355</v>
          </cell>
          <cell r="P53">
            <v>0.15784793241440639</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320732488.17000014</v>
          </cell>
          <cell r="J59">
            <v>1</v>
          </cell>
          <cell r="M59">
            <v>2249</v>
          </cell>
          <cell r="P59">
            <v>1</v>
          </cell>
        </row>
        <row r="68">
          <cell r="G68">
            <v>878095.67000000016</v>
          </cell>
          <cell r="J68">
            <v>2.7377821155884188E-3</v>
          </cell>
          <cell r="M68">
            <v>8</v>
          </cell>
          <cell r="P68">
            <v>3.5571365051133837E-3</v>
          </cell>
        </row>
        <row r="69">
          <cell r="G69">
            <v>14753482.550000003</v>
          </cell>
          <cell r="J69">
            <v>4.5999339306656437E-2</v>
          </cell>
          <cell r="M69">
            <v>122</v>
          </cell>
          <cell r="P69">
            <v>5.42463317029791E-2</v>
          </cell>
        </row>
        <row r="70">
          <cell r="G70">
            <v>93515330.350000009</v>
          </cell>
          <cell r="J70">
            <v>0.29156800074594702</v>
          </cell>
          <cell r="M70">
            <v>499</v>
          </cell>
          <cell r="P70">
            <v>0.22187638950644731</v>
          </cell>
        </row>
        <row r="71">
          <cell r="G71">
            <v>169983155.82000005</v>
          </cell>
          <cell r="J71">
            <v>0.52998421453926026</v>
          </cell>
          <cell r="M71">
            <v>1318</v>
          </cell>
          <cell r="P71">
            <v>0.58603823921742992</v>
          </cell>
        </row>
        <row r="72">
          <cell r="G72">
            <v>41602423.779999979</v>
          </cell>
          <cell r="J72">
            <v>0.12971066329254791</v>
          </cell>
          <cell r="M72">
            <v>302</v>
          </cell>
          <cell r="P72">
            <v>0.13428190306803023</v>
          </cell>
        </row>
        <row r="77">
          <cell r="G77">
            <v>24528133.370000001</v>
          </cell>
          <cell r="J77">
            <v>7.6475362723464377E-2</v>
          </cell>
          <cell r="M77">
            <v>162</v>
          </cell>
          <cell r="P77">
            <v>7.2032014228546021E-2</v>
          </cell>
        </row>
        <row r="78">
          <cell r="G78">
            <v>26866335.709999979</v>
          </cell>
          <cell r="J78">
            <v>8.3765557593778364E-2</v>
          </cell>
          <cell r="M78">
            <v>183</v>
          </cell>
          <cell r="P78">
            <v>8.1369497554468651E-2</v>
          </cell>
        </row>
        <row r="79">
          <cell r="G79">
            <v>9426392.8000000026</v>
          </cell>
          <cell r="J79">
            <v>2.9390202575935075E-2</v>
          </cell>
          <cell r="M79">
            <v>55</v>
          </cell>
          <cell r="P79">
            <v>2.4455313472654512E-2</v>
          </cell>
        </row>
        <row r="80">
          <cell r="G80">
            <v>63154196.210000023</v>
          </cell>
          <cell r="J80">
            <v>0.19690613997458831</v>
          </cell>
          <cell r="M80">
            <v>442</v>
          </cell>
          <cell r="P80">
            <v>0.19653179190751446</v>
          </cell>
        </row>
        <row r="81">
          <cell r="G81">
            <v>6399594.879999998</v>
          </cell>
          <cell r="J81">
            <v>1.9953060934095258E-2</v>
          </cell>
          <cell r="M81">
            <v>35</v>
          </cell>
          <cell r="P81">
            <v>1.5562472209871054E-2</v>
          </cell>
        </row>
        <row r="82">
          <cell r="G82">
            <v>8853922.7700000033</v>
          </cell>
          <cell r="J82">
            <v>2.7605319375401401E-2</v>
          </cell>
          <cell r="M82">
            <v>42</v>
          </cell>
          <cell r="P82">
            <v>1.8674966651845263E-2</v>
          </cell>
        </row>
        <row r="83">
          <cell r="G83">
            <v>151213914.75000006</v>
          </cell>
          <cell r="J83">
            <v>0.47146428979733135</v>
          </cell>
          <cell r="M83">
            <v>1082</v>
          </cell>
          <cell r="P83">
            <v>0.48110271231658513</v>
          </cell>
        </row>
        <row r="84">
          <cell r="G84">
            <v>1493612.85</v>
          </cell>
          <cell r="J84">
            <v>4.6568804380313668E-3</v>
          </cell>
          <cell r="M84">
            <v>11</v>
          </cell>
          <cell r="P84">
            <v>4.8910626945309022E-3</v>
          </cell>
        </row>
        <row r="85">
          <cell r="G85">
            <v>28796384.82999998</v>
          </cell>
          <cell r="J85">
            <v>8.9783186587374428E-2</v>
          </cell>
          <cell r="M85">
            <v>237</v>
          </cell>
          <cell r="P85">
            <v>0.10538016896398399</v>
          </cell>
        </row>
        <row r="86">
          <cell r="G86">
            <v>320732488.17000008</v>
          </cell>
          <cell r="J86">
            <v>0.99999999999999989</v>
          </cell>
          <cell r="M86">
            <v>2249</v>
          </cell>
          <cell r="P86">
            <v>0.99999999999999989</v>
          </cell>
        </row>
        <row r="89">
          <cell r="G89">
            <v>429464.49</v>
          </cell>
          <cell r="J89">
            <v>1.3390114997404567E-3</v>
          </cell>
          <cell r="M89">
            <v>2</v>
          </cell>
          <cell r="P89">
            <v>8.8928412627834591E-4</v>
          </cell>
        </row>
        <row r="90">
          <cell r="G90">
            <v>7622737.0000000019</v>
          </cell>
          <cell r="J90">
            <v>2.3766650654858733E-2</v>
          </cell>
          <cell r="M90">
            <v>51</v>
          </cell>
          <cell r="P90">
            <v>2.267674522009782E-2</v>
          </cell>
        </row>
        <row r="91">
          <cell r="G91">
            <v>13381658.869999999</v>
          </cell>
          <cell r="J91">
            <v>4.1722180831607017E-2</v>
          </cell>
          <cell r="M91">
            <v>86</v>
          </cell>
          <cell r="P91">
            <v>3.8239217429968872E-2</v>
          </cell>
        </row>
        <row r="92">
          <cell r="G92">
            <v>29765766.679999989</v>
          </cell>
          <cell r="J92">
            <v>9.2805586518017583E-2</v>
          </cell>
          <cell r="M92">
            <v>201</v>
          </cell>
          <cell r="P92">
            <v>8.9373054690973772E-2</v>
          </cell>
        </row>
        <row r="93">
          <cell r="G93">
            <v>15982080.629999999</v>
          </cell>
          <cell r="J93">
            <v>4.9829939963951853E-2</v>
          </cell>
          <cell r="M93">
            <v>95</v>
          </cell>
          <cell r="P93">
            <v>4.2240995998221433E-2</v>
          </cell>
        </row>
        <row r="94">
          <cell r="G94">
            <v>59552149.130000018</v>
          </cell>
          <cell r="J94">
            <v>0.18567545018524967</v>
          </cell>
          <cell r="M94">
            <v>422</v>
          </cell>
          <cell r="P94">
            <v>0.18763895064473099</v>
          </cell>
        </row>
        <row r="95">
          <cell r="G95">
            <v>60521666.499999948</v>
          </cell>
          <cell r="J95">
            <v>0.18869827264870417</v>
          </cell>
          <cell r="M95">
            <v>351</v>
          </cell>
          <cell r="P95">
            <v>0.15606936416184972</v>
          </cell>
        </row>
        <row r="96">
          <cell r="G96">
            <v>104305086.72000007</v>
          </cell>
          <cell r="J96">
            <v>0.32520898433187267</v>
          </cell>
          <cell r="M96">
            <v>801</v>
          </cell>
          <cell r="P96">
            <v>0.35615829257447756</v>
          </cell>
        </row>
        <row r="97">
          <cell r="G97">
            <v>29171878.14999998</v>
          </cell>
          <cell r="J97">
            <v>9.0953923365997807E-2</v>
          </cell>
          <cell r="M97">
            <v>240</v>
          </cell>
          <cell r="P97">
            <v>0.10671409515340151</v>
          </cell>
        </row>
        <row r="98">
          <cell r="G98">
            <v>320732488.17000002</v>
          </cell>
          <cell r="J98">
            <v>0.99999999999999989</v>
          </cell>
          <cell r="M98">
            <v>2249</v>
          </cell>
          <cell r="P98">
            <v>0.99999999999999989</v>
          </cell>
        </row>
        <row r="101">
          <cell r="G101">
            <v>32082865.999999985</v>
          </cell>
          <cell r="J101">
            <v>0.10002998506030616</v>
          </cell>
          <cell r="M101">
            <v>343</v>
          </cell>
          <cell r="P101">
            <v>0.15251222765673633</v>
          </cell>
        </row>
        <row r="102">
          <cell r="G102">
            <v>288649622.17000061</v>
          </cell>
          <cell r="J102">
            <v>0.89997001493969375</v>
          </cell>
          <cell r="M102">
            <v>1906</v>
          </cell>
          <cell r="P102">
            <v>0.84748777234326367</v>
          </cell>
        </row>
        <row r="103">
          <cell r="G103">
            <v>0</v>
          </cell>
          <cell r="J103">
            <v>0</v>
          </cell>
          <cell r="M103">
            <v>0</v>
          </cell>
          <cell r="P103">
            <v>0</v>
          </cell>
        </row>
        <row r="104">
          <cell r="G104">
            <v>320732488.17000061</v>
          </cell>
          <cell r="J104">
            <v>0.99999999999999989</v>
          </cell>
          <cell r="M104">
            <v>2249</v>
          </cell>
          <cell r="P104">
            <v>1</v>
          </cell>
        </row>
        <row r="108">
          <cell r="G108">
            <v>0</v>
          </cell>
          <cell r="J108">
            <v>0</v>
          </cell>
          <cell r="M108">
            <v>0</v>
          </cell>
          <cell r="P108">
            <v>0</v>
          </cell>
        </row>
        <row r="109">
          <cell r="G109">
            <v>1207877.3599999999</v>
          </cell>
          <cell r="J109">
            <v>3.7659962883453846E-3</v>
          </cell>
          <cell r="M109">
            <v>4</v>
          </cell>
          <cell r="P109">
            <v>1.7785682525566918E-3</v>
          </cell>
        </row>
        <row r="110">
          <cell r="G110">
            <v>20545486.680000011</v>
          </cell>
          <cell r="J110">
            <v>6.4058015442171698E-2</v>
          </cell>
          <cell r="M110">
            <v>206</v>
          </cell>
          <cell r="P110">
            <v>9.1596265006669633E-2</v>
          </cell>
        </row>
        <row r="111">
          <cell r="G111">
            <v>75235268.319999948</v>
          </cell>
          <cell r="J111">
            <v>0.23457326929762881</v>
          </cell>
          <cell r="M111">
            <v>589</v>
          </cell>
          <cell r="P111">
            <v>0.2618941751889729</v>
          </cell>
        </row>
        <row r="112">
          <cell r="G112">
            <v>37422778.599999994</v>
          </cell>
          <cell r="J112">
            <v>0.11667910168228593</v>
          </cell>
          <cell r="M112">
            <v>251</v>
          </cell>
          <cell r="P112">
            <v>0.11160515784793242</v>
          </cell>
        </row>
        <row r="113">
          <cell r="G113">
            <v>98792867.400000036</v>
          </cell>
          <cell r="J113">
            <v>0.30802263894026288</v>
          </cell>
          <cell r="M113">
            <v>610</v>
          </cell>
          <cell r="P113">
            <v>0.2712316585148955</v>
          </cell>
        </row>
        <row r="114">
          <cell r="G114">
            <v>22109932.609999999</v>
          </cell>
          <cell r="J114">
            <v>6.8935743728838983E-2</v>
          </cell>
          <cell r="M114">
            <v>118</v>
          </cell>
          <cell r="P114">
            <v>5.2467763450422408E-2</v>
          </cell>
        </row>
        <row r="115">
          <cell r="G115">
            <v>12706640.640000002</v>
          </cell>
          <cell r="J115">
            <v>3.9617566379072322E-2</v>
          </cell>
          <cell r="M115">
            <v>80</v>
          </cell>
          <cell r="P115">
            <v>3.5571365051133834E-2</v>
          </cell>
        </row>
        <row r="116">
          <cell r="G116">
            <v>5976789.1799999997</v>
          </cell>
          <cell r="J116">
            <v>1.8634810630197472E-2</v>
          </cell>
          <cell r="M116">
            <v>47</v>
          </cell>
          <cell r="P116">
            <v>2.0898176967541128E-2</v>
          </cell>
        </row>
        <row r="117">
          <cell r="G117">
            <v>4762373.8399999989</v>
          </cell>
          <cell r="J117">
            <v>1.4848429815054366E-2</v>
          </cell>
          <cell r="M117">
            <v>35</v>
          </cell>
          <cell r="P117">
            <v>1.5562472209871054E-2</v>
          </cell>
        </row>
        <row r="118">
          <cell r="G118">
            <v>41972473.540000007</v>
          </cell>
          <cell r="J118">
            <v>0.13086442779614224</v>
          </cell>
          <cell r="M118">
            <v>309</v>
          </cell>
          <cell r="P118">
            <v>0.13739439751000446</v>
          </cell>
        </row>
        <row r="119">
          <cell r="G119">
            <v>320732488.16999996</v>
          </cell>
          <cell r="J119">
            <v>1</v>
          </cell>
          <cell r="M119">
            <v>2249</v>
          </cell>
          <cell r="P119">
            <v>0.99999999999999989</v>
          </cell>
        </row>
        <row r="122">
          <cell r="G122">
            <v>0</v>
          </cell>
          <cell r="J122">
            <v>0</v>
          </cell>
          <cell r="M122">
            <v>0</v>
          </cell>
          <cell r="P122">
            <v>0</v>
          </cell>
        </row>
        <row r="123">
          <cell r="G123">
            <v>24648664.510000002</v>
          </cell>
          <cell r="J123">
            <v>7.6851162321090766E-2</v>
          </cell>
          <cell r="M123">
            <v>124</v>
          </cell>
          <cell r="P123">
            <v>5.5135615829257446E-2</v>
          </cell>
        </row>
        <row r="124">
          <cell r="G124">
            <v>52337405.980000004</v>
          </cell>
          <cell r="J124">
            <v>0.16318086851326158</v>
          </cell>
          <cell r="M124">
            <v>402</v>
          </cell>
          <cell r="P124">
            <v>0.17874610938194754</v>
          </cell>
        </row>
        <row r="125">
          <cell r="G125">
            <v>96485201.070000067</v>
          </cell>
          <cell r="J125">
            <v>0.30082765116971671</v>
          </cell>
          <cell r="M125">
            <v>682</v>
          </cell>
          <cell r="P125">
            <v>0.30324588706091599</v>
          </cell>
        </row>
        <row r="126">
          <cell r="G126">
            <v>38723129.93</v>
          </cell>
          <cell r="J126">
            <v>0.12073341915233517</v>
          </cell>
          <cell r="M126">
            <v>260</v>
          </cell>
          <cell r="P126">
            <v>0.11560693641618497</v>
          </cell>
        </row>
        <row r="127">
          <cell r="G127">
            <v>48641496.18</v>
          </cell>
          <cell r="J127">
            <v>0.1516575276097949</v>
          </cell>
          <cell r="M127">
            <v>324</v>
          </cell>
          <cell r="P127">
            <v>0.14406402845709204</v>
          </cell>
        </row>
        <row r="128">
          <cell r="G128">
            <v>6779703.5999999987</v>
          </cell>
          <cell r="J128">
            <v>2.1138187898216615E-2</v>
          </cell>
          <cell r="M128">
            <v>48</v>
          </cell>
          <cell r="P128">
            <v>2.1342819030680301E-2</v>
          </cell>
        </row>
        <row r="129">
          <cell r="G129">
            <v>35379829.140000015</v>
          </cell>
          <cell r="J129">
            <v>0.11030946488104877</v>
          </cell>
          <cell r="M129">
            <v>284</v>
          </cell>
          <cell r="P129">
            <v>0.12627834593152512</v>
          </cell>
        </row>
        <row r="130">
          <cell r="G130">
            <v>17490341.689999994</v>
          </cell>
          <cell r="J130">
            <v>5.4532491515887425E-2</v>
          </cell>
          <cell r="M130">
            <v>122</v>
          </cell>
          <cell r="P130">
            <v>5.42463317029791E-2</v>
          </cell>
        </row>
        <row r="131">
          <cell r="G131">
            <v>246716.06999999998</v>
          </cell>
          <cell r="J131">
            <v>7.6922693864810892E-4</v>
          </cell>
          <cell r="M131">
            <v>3</v>
          </cell>
          <cell r="P131">
            <v>1.3339261894175188E-3</v>
          </cell>
        </row>
        <row r="132">
          <cell r="G132">
            <v>0</v>
          </cell>
          <cell r="J132">
            <v>0</v>
          </cell>
          <cell r="M132">
            <v>0</v>
          </cell>
          <cell r="P132">
            <v>0</v>
          </cell>
        </row>
        <row r="133">
          <cell r="G133">
            <v>320732488.17000008</v>
          </cell>
          <cell r="J133">
            <v>1</v>
          </cell>
          <cell r="M133">
            <v>2249</v>
          </cell>
          <cell r="P133">
            <v>0.99999999999999978</v>
          </cell>
        </row>
        <row r="138">
          <cell r="G138">
            <v>0</v>
          </cell>
          <cell r="J138">
            <v>0</v>
          </cell>
          <cell r="M138">
            <v>0</v>
          </cell>
          <cell r="P138">
            <v>0</v>
          </cell>
        </row>
        <row r="139">
          <cell r="G139">
            <v>320732488.17000067</v>
          </cell>
          <cell r="J139">
            <v>1</v>
          </cell>
          <cell r="M139">
            <v>2249</v>
          </cell>
          <cell r="P139">
            <v>1</v>
          </cell>
        </row>
        <row r="140">
          <cell r="G140">
            <v>320732488.17000067</v>
          </cell>
          <cell r="J140">
            <v>1</v>
          </cell>
          <cell r="M140">
            <v>2249</v>
          </cell>
          <cell r="P140">
            <v>1</v>
          </cell>
        </row>
        <row r="143">
          <cell r="G143">
            <v>0</v>
          </cell>
          <cell r="J143">
            <v>0</v>
          </cell>
          <cell r="M143">
            <v>0</v>
          </cell>
          <cell r="P143">
            <v>0</v>
          </cell>
        </row>
        <row r="144">
          <cell r="G144">
            <v>171707241.77999976</v>
          </cell>
          <cell r="J144">
            <v>0.53535967858980582</v>
          </cell>
          <cell r="M144">
            <v>946</v>
          </cell>
          <cell r="P144">
            <v>0.42063139172965763</v>
          </cell>
        </row>
        <row r="146">
          <cell r="G146">
            <v>149025246.38999999</v>
          </cell>
          <cell r="J146">
            <v>0.46464032141019423</v>
          </cell>
          <cell r="M146">
            <v>1303</v>
          </cell>
          <cell r="P146">
            <v>0.57936860827034242</v>
          </cell>
        </row>
        <row r="148">
          <cell r="G148">
            <v>320732488.16999972</v>
          </cell>
          <cell r="J148">
            <v>1</v>
          </cell>
          <cell r="M148">
            <v>2249</v>
          </cell>
          <cell r="P148">
            <v>1</v>
          </cell>
        </row>
        <row r="151">
          <cell r="G151">
            <v>320732488.17000067</v>
          </cell>
          <cell r="J151">
            <v>1.0000000000000029</v>
          </cell>
          <cell r="M151">
            <v>2249</v>
          </cell>
          <cell r="P151">
            <v>1</v>
          </cell>
        </row>
        <row r="152">
          <cell r="G152">
            <v>-9.5367431640625E-7</v>
          </cell>
          <cell r="J152">
            <v>-2.9734259907613985E-15</v>
          </cell>
          <cell r="M152">
            <v>0</v>
          </cell>
          <cell r="P152">
            <v>0</v>
          </cell>
        </row>
        <row r="153">
          <cell r="G153">
            <v>320732488.16999972</v>
          </cell>
          <cell r="J153">
            <v>0.99999999999999989</v>
          </cell>
          <cell r="M153">
            <v>2249</v>
          </cell>
          <cell r="P153">
            <v>1</v>
          </cell>
        </row>
        <row r="156">
          <cell r="G156">
            <v>320196933.97000068</v>
          </cell>
          <cell r="J156">
            <v>0.99833021530479904</v>
          </cell>
          <cell r="M156">
            <v>2246</v>
          </cell>
          <cell r="P156">
            <v>0.99866607381058248</v>
          </cell>
        </row>
        <row r="157">
          <cell r="G157">
            <v>148570.65</v>
          </cell>
          <cell r="J157">
            <v>4.6322295208601311E-4</v>
          </cell>
          <cell r="M157">
            <v>1</v>
          </cell>
          <cell r="P157">
            <v>4.4464206313917296E-4</v>
          </cell>
        </row>
        <row r="158">
          <cell r="G158">
            <v>386983.55</v>
          </cell>
          <cell r="J158">
            <v>1.2065617431149778E-3</v>
          </cell>
          <cell r="M158">
            <v>2</v>
          </cell>
          <cell r="P158">
            <v>8.8928412627834591E-4</v>
          </cell>
        </row>
        <row r="159">
          <cell r="G159">
            <v>0</v>
          </cell>
          <cell r="J159">
            <v>0</v>
          </cell>
          <cell r="M159">
            <v>0</v>
          </cell>
          <cell r="P159">
            <v>0</v>
          </cell>
        </row>
        <row r="160">
          <cell r="G160">
            <v>0</v>
          </cell>
          <cell r="J160">
            <v>0</v>
          </cell>
          <cell r="M160">
            <v>0</v>
          </cell>
          <cell r="P160">
            <v>0</v>
          </cell>
        </row>
        <row r="161">
          <cell r="G161">
            <v>320732488.17000067</v>
          </cell>
          <cell r="J161">
            <v>1</v>
          </cell>
          <cell r="M161">
            <v>2249</v>
          </cell>
          <cell r="P161">
            <v>1</v>
          </cell>
        </row>
        <row r="164">
          <cell r="G164">
            <v>0</v>
          </cell>
          <cell r="J164">
            <v>0</v>
          </cell>
          <cell r="M164">
            <v>0</v>
          </cell>
          <cell r="P164">
            <v>0</v>
          </cell>
        </row>
        <row r="165">
          <cell r="G165">
            <v>320732488.17000067</v>
          </cell>
          <cell r="J165">
            <v>1</v>
          </cell>
          <cell r="M165">
            <v>2249</v>
          </cell>
          <cell r="P165">
            <v>1</v>
          </cell>
        </row>
        <row r="170">
          <cell r="G170">
            <v>320732488.17000067</v>
          </cell>
          <cell r="M170">
            <v>2249</v>
          </cell>
        </row>
        <row r="175">
          <cell r="G175">
            <v>27168121.699999996</v>
          </cell>
          <cell r="J175">
            <v>8.4706485005659582E-2</v>
          </cell>
          <cell r="M175">
            <v>143</v>
          </cell>
          <cell r="P175">
            <v>6.358381502890173E-2</v>
          </cell>
        </row>
        <row r="176">
          <cell r="G176">
            <v>26291977.599999998</v>
          </cell>
          <cell r="J176">
            <v>8.1974787618223077E-2</v>
          </cell>
          <cell r="M176">
            <v>235</v>
          </cell>
          <cell r="P176">
            <v>0.10449088483770565</v>
          </cell>
        </row>
        <row r="177">
          <cell r="G177">
            <v>44779687.809999995</v>
          </cell>
          <cell r="J177">
            <v>0.13961693767132538</v>
          </cell>
          <cell r="M177">
            <v>107</v>
          </cell>
          <cell r="P177">
            <v>4.7576700755891509E-2</v>
          </cell>
        </row>
        <row r="178">
          <cell r="G178">
            <v>11420799.779999994</v>
          </cell>
          <cell r="J178">
            <v>3.5608490568459501E-2</v>
          </cell>
          <cell r="M178">
            <v>151</v>
          </cell>
          <cell r="P178">
            <v>6.7140951534015114E-2</v>
          </cell>
        </row>
        <row r="179">
          <cell r="G179">
            <v>39164839.919999979</v>
          </cell>
          <cell r="J179">
            <v>0.12211061044505468</v>
          </cell>
          <cell r="M179">
            <v>441</v>
          </cell>
          <cell r="P179">
            <v>0.19608714984437528</v>
          </cell>
        </row>
        <row r="180">
          <cell r="G180">
            <v>0</v>
          </cell>
          <cell r="J180">
            <v>0</v>
          </cell>
          <cell r="M180">
            <v>0</v>
          </cell>
          <cell r="P180">
            <v>0</v>
          </cell>
        </row>
        <row r="181">
          <cell r="G181">
            <v>58594010.930000015</v>
          </cell>
          <cell r="J181">
            <v>0.18268810641640718</v>
          </cell>
          <cell r="M181">
            <v>243</v>
          </cell>
          <cell r="P181">
            <v>0.10804802134281903</v>
          </cell>
        </row>
        <row r="182">
          <cell r="G182">
            <v>41204140.489999995</v>
          </cell>
          <cell r="J182">
            <v>0.12846887050668931</v>
          </cell>
          <cell r="M182">
            <v>235</v>
          </cell>
          <cell r="P182">
            <v>0.10449088483770565</v>
          </cell>
        </row>
        <row r="183">
          <cell r="G183">
            <v>13878414.420000004</v>
          </cell>
          <cell r="J183">
            <v>4.3270996646413734E-2</v>
          </cell>
          <cell r="M183">
            <v>137</v>
          </cell>
          <cell r="P183">
            <v>6.0915962650066699E-2</v>
          </cell>
        </row>
        <row r="184">
          <cell r="G184">
            <v>42692547.160000019</v>
          </cell>
          <cell r="J184">
            <v>0.13310951878804184</v>
          </cell>
          <cell r="M184">
            <v>361</v>
          </cell>
          <cell r="P184">
            <v>0.16051578479324144</v>
          </cell>
        </row>
        <row r="185">
          <cell r="G185">
            <v>15537948.359999998</v>
          </cell>
          <cell r="J185">
            <v>4.8445196333725675E-2</v>
          </cell>
          <cell r="M185">
            <v>196</v>
          </cell>
          <cell r="P185">
            <v>8.7149844375277896E-2</v>
          </cell>
        </row>
        <row r="186">
          <cell r="G186">
            <v>320732488.17000002</v>
          </cell>
          <cell r="J186">
            <v>0.99999999999999989</v>
          </cell>
          <cell r="M186">
            <v>2249</v>
          </cell>
          <cell r="P186">
            <v>1</v>
          </cell>
        </row>
        <row r="189">
          <cell r="G189">
            <v>36564585.110000014</v>
          </cell>
          <cell r="J189">
            <v>0.11400337183995979</v>
          </cell>
          <cell r="M189">
            <v>184</v>
          </cell>
          <cell r="P189">
            <v>8.181413961760782E-2</v>
          </cell>
        </row>
        <row r="190">
          <cell r="G190">
            <v>94120690.490000024</v>
          </cell>
          <cell r="J190">
            <v>0.29345543080784692</v>
          </cell>
          <cell r="M190">
            <v>756</v>
          </cell>
          <cell r="P190">
            <v>0.33614939973321478</v>
          </cell>
        </row>
        <row r="191">
          <cell r="G191">
            <v>48384300.560000017</v>
          </cell>
          <cell r="J191">
            <v>0.15085562686856518</v>
          </cell>
          <cell r="M191">
            <v>304</v>
          </cell>
          <cell r="P191">
            <v>0.1351711871943086</v>
          </cell>
        </row>
        <row r="192">
          <cell r="G192">
            <v>19463441.019999996</v>
          </cell>
          <cell r="J192">
            <v>6.0684345172053962E-2</v>
          </cell>
          <cell r="M192">
            <v>158</v>
          </cell>
          <cell r="P192">
            <v>7.0253445975989329E-2</v>
          </cell>
        </row>
        <row r="193">
          <cell r="G193">
            <v>41862613.940000005</v>
          </cell>
          <cell r="J193">
            <v>0.13052190059964017</v>
          </cell>
          <cell r="M193">
            <v>310</v>
          </cell>
          <cell r="P193">
            <v>0.13783903957314361</v>
          </cell>
        </row>
        <row r="194">
          <cell r="G194">
            <v>28471703.420000009</v>
          </cell>
          <cell r="J194">
            <v>8.8770874389590859E-2</v>
          </cell>
          <cell r="M194">
            <v>200</v>
          </cell>
          <cell r="P194">
            <v>8.8928412627834588E-2</v>
          </cell>
        </row>
        <row r="195">
          <cell r="G195">
            <v>4603174.7600000007</v>
          </cell>
          <cell r="J195">
            <v>1.4352068872923621E-2</v>
          </cell>
          <cell r="M195">
            <v>28</v>
          </cell>
          <cell r="P195">
            <v>1.2449977767896843E-2</v>
          </cell>
        </row>
        <row r="196">
          <cell r="G196">
            <v>3659077.8400000003</v>
          </cell>
          <cell r="J196">
            <v>1.1408503893314837E-2</v>
          </cell>
          <cell r="M196">
            <v>23</v>
          </cell>
          <cell r="P196">
            <v>1.0226767452200978E-2</v>
          </cell>
        </row>
        <row r="197">
          <cell r="G197">
            <v>9466509.9900000002</v>
          </cell>
          <cell r="J197">
            <v>2.9515282483583021E-2</v>
          </cell>
          <cell r="M197">
            <v>58</v>
          </cell>
          <cell r="P197">
            <v>2.5789239662072031E-2</v>
          </cell>
        </row>
        <row r="198">
          <cell r="G198">
            <v>34136391.039999977</v>
          </cell>
          <cell r="J198">
            <v>0.10643259507252173</v>
          </cell>
          <cell r="M198">
            <v>228</v>
          </cell>
          <cell r="P198">
            <v>0.10137839039573143</v>
          </cell>
        </row>
        <row r="199">
          <cell r="G199">
            <v>320732488.17000002</v>
          </cell>
          <cell r="J199">
            <v>1.0000000000000002</v>
          </cell>
          <cell r="M199">
            <v>2249</v>
          </cell>
          <cell r="P199">
            <v>1</v>
          </cell>
        </row>
        <row r="202">
          <cell r="G202">
            <v>320732488.17000067</v>
          </cell>
          <cell r="J202">
            <v>1</v>
          </cell>
          <cell r="M202">
            <v>2249</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320732488.17000067</v>
          </cell>
          <cell r="J206">
            <v>1</v>
          </cell>
          <cell r="M206">
            <v>2249</v>
          </cell>
          <cell r="P206">
            <v>1</v>
          </cell>
        </row>
        <row r="209">
          <cell r="G209">
            <v>172363960.59999976</v>
          </cell>
          <cell r="J209">
            <v>0.53740723798656831</v>
          </cell>
          <cell r="M209">
            <v>1125</v>
          </cell>
          <cell r="P209">
            <v>0.50022232103156961</v>
          </cell>
        </row>
        <row r="210">
          <cell r="G210">
            <v>132956566.68000016</v>
          </cell>
          <cell r="J210">
            <v>0.41454037736747146</v>
          </cell>
          <cell r="M210">
            <v>1035</v>
          </cell>
          <cell r="P210">
            <v>0.46020453534904404</v>
          </cell>
        </row>
        <row r="211">
          <cell r="G211">
            <v>15411960.890000761</v>
          </cell>
          <cell r="J211">
            <v>4.8052384645960226E-2</v>
          </cell>
          <cell r="M211">
            <v>89</v>
          </cell>
          <cell r="P211">
            <v>3.9573143619386394E-2</v>
          </cell>
        </row>
        <row r="212">
          <cell r="G212">
            <v>320732488.17000067</v>
          </cell>
          <cell r="J212">
            <v>1</v>
          </cell>
          <cell r="M212">
            <v>2249</v>
          </cell>
          <cell r="P212">
            <v>1</v>
          </cell>
        </row>
        <row r="215">
          <cell r="G215">
            <v>106319945.06999999</v>
          </cell>
          <cell r="J215">
            <v>0.33149103689691234</v>
          </cell>
          <cell r="M215">
            <v>587</v>
          </cell>
          <cell r="P215">
            <v>0.26100489106269453</v>
          </cell>
        </row>
        <row r="216">
          <cell r="G216">
            <v>50532832.050000012</v>
          </cell>
          <cell r="J216">
            <v>0.15755445398850815</v>
          </cell>
          <cell r="M216">
            <v>369</v>
          </cell>
          <cell r="P216">
            <v>0.16407292129835482</v>
          </cell>
        </row>
        <row r="217">
          <cell r="G217">
            <v>8806937.4900000021</v>
          </cell>
          <cell r="J217">
            <v>2.745882570315733E-2</v>
          </cell>
          <cell r="M217">
            <v>54</v>
          </cell>
          <cell r="P217">
            <v>2.4010671409515339E-2</v>
          </cell>
        </row>
        <row r="218">
          <cell r="G218">
            <v>155072773.56000009</v>
          </cell>
          <cell r="J218">
            <v>0.48349568341142224</v>
          </cell>
          <cell r="M218">
            <v>1239</v>
          </cell>
          <cell r="P218">
            <v>0.55091151622943535</v>
          </cell>
        </row>
        <row r="219">
          <cell r="G219">
            <v>0</v>
          </cell>
          <cell r="J219">
            <v>0</v>
          </cell>
          <cell r="M219">
            <v>0</v>
          </cell>
          <cell r="P219">
            <v>0</v>
          </cell>
        </row>
        <row r="220">
          <cell r="G220">
            <v>320732488.17000008</v>
          </cell>
          <cell r="J220">
            <v>1</v>
          </cell>
          <cell r="M220">
            <v>2249</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cell r="C3">
            <v>3.5014565764850056E-2</v>
          </cell>
          <cell r="D3">
            <v>0</v>
          </cell>
          <cell r="E3">
            <v>6.6650826717244427E-2</v>
          </cell>
          <cell r="F3">
            <v>0</v>
          </cell>
          <cell r="G3">
            <v>0.12399404558464232</v>
          </cell>
          <cell r="H3">
            <v>9.4380764544163123E-2</v>
          </cell>
          <cell r="I3">
            <v>6.4767483503683929E-2</v>
          </cell>
          <cell r="J3">
            <v>4.5016506211325143E-2</v>
          </cell>
          <cell r="K3">
            <v>3.0196680793026568E-2</v>
          </cell>
          <cell r="L3">
            <v>0</v>
          </cell>
          <cell r="M3">
            <v>0</v>
          </cell>
          <cell r="N3">
            <v>0</v>
          </cell>
          <cell r="O3">
            <v>0</v>
          </cell>
          <cell r="Q3">
            <v>0</v>
          </cell>
          <cell r="R3">
            <v>6.6650826717244427E-2</v>
          </cell>
          <cell r="S3">
            <v>6699496.6299999999</v>
          </cell>
          <cell r="T3">
            <v>367770980.92000031</v>
          </cell>
          <cell r="U3">
            <v>1.8216490635669033E-2</v>
          </cell>
          <cell r="V3">
            <v>1</v>
          </cell>
          <cell r="W3">
            <v>0</v>
          </cell>
        </row>
        <row r="4">
          <cell r="A4" t="str">
            <v>Quarter 2</v>
          </cell>
          <cell r="B4" t="str">
            <v>Q2</v>
          </cell>
          <cell r="C4">
            <v>3.5367927221314474E-2</v>
          </cell>
          <cell r="D4">
            <v>0</v>
          </cell>
          <cell r="E4">
            <v>6.6355980596430997E-2</v>
          </cell>
          <cell r="F4">
            <v>0</v>
          </cell>
          <cell r="G4">
            <v>0.12245755377932659</v>
          </cell>
          <cell r="H4">
            <v>9.2195645765719245E-2</v>
          </cell>
          <cell r="I4">
            <v>6.1933737752111903E-2</v>
          </cell>
          <cell r="J4">
            <v>4.1750149949625795E-2</v>
          </cell>
          <cell r="K4">
            <v>2.6605722252700307E-2</v>
          </cell>
          <cell r="L4">
            <v>1.9837937688981378E-4</v>
          </cell>
          <cell r="M4">
            <v>0</v>
          </cell>
          <cell r="N4">
            <v>0</v>
          </cell>
          <cell r="O4">
            <v>0</v>
          </cell>
          <cell r="Q4">
            <v>0</v>
          </cell>
          <cell r="R4">
            <v>6.652914652289188E-2</v>
          </cell>
          <cell r="S4">
            <v>6550129.0899999999</v>
          </cell>
          <cell r="T4">
            <v>361220851.82999998</v>
          </cell>
          <cell r="U4">
            <v>1.8133308353645825E-2</v>
          </cell>
          <cell r="V4">
            <v>1</v>
          </cell>
          <cell r="W4">
            <v>0</v>
          </cell>
        </row>
        <row r="5">
          <cell r="A5" t="str">
            <v>Quarter 3</v>
          </cell>
          <cell r="B5" t="str">
            <v>Q3</v>
          </cell>
          <cell r="C5">
            <v>3.5735437968540312E-2</v>
          </cell>
          <cell r="D5">
            <v>0</v>
          </cell>
          <cell r="E5">
            <v>0.14528509112791954</v>
          </cell>
          <cell r="F5">
            <v>0</v>
          </cell>
          <cell r="G5">
            <v>0.12341723600000466</v>
          </cell>
          <cell r="H5">
            <v>9.1812126231372276E-2</v>
          </cell>
          <cell r="I5">
            <v>6.0207016462739869E-2</v>
          </cell>
          <cell r="J5">
            <v>3.9127562129074984E-2</v>
          </cell>
          <cell r="K5">
            <v>2.3310935512893847E-2</v>
          </cell>
          <cell r="L5">
            <v>0</v>
          </cell>
          <cell r="M5">
            <v>0</v>
          </cell>
          <cell r="N5">
            <v>1.9837937688981378E-4</v>
          </cell>
          <cell r="O5">
            <v>0</v>
          </cell>
          <cell r="Q5">
            <v>0</v>
          </cell>
          <cell r="R5">
            <v>9.3588944493626869E-2</v>
          </cell>
          <cell r="S5">
            <v>14180978.609999999</v>
          </cell>
          <cell r="T5">
            <v>347039873.22000003</v>
          </cell>
          <cell r="U5">
            <v>4.0862678050283312E-2</v>
          </cell>
          <cell r="V5">
            <v>1</v>
          </cell>
          <cell r="W5">
            <v>0</v>
          </cell>
        </row>
        <row r="6">
          <cell r="A6" t="str">
            <v>Quarter 4</v>
          </cell>
          <cell r="B6" t="str">
            <v>Q4</v>
          </cell>
          <cell r="C6">
            <v>3.6173441668857505E-2</v>
          </cell>
          <cell r="D6">
            <v>0</v>
          </cell>
          <cell r="E6">
            <v>0.21587285204923279</v>
          </cell>
          <cell r="F6">
            <v>0</v>
          </cell>
          <cell r="G6">
            <v>0.12661291963233626</v>
          </cell>
          <cell r="H6">
            <v>9.2874379176196176E-2</v>
          </cell>
          <cell r="I6">
            <v>5.9135838720056073E-2</v>
          </cell>
          <cell r="J6">
            <v>3.6633464007991133E-2</v>
          </cell>
          <cell r="K6">
            <v>1.9749172167963763E-2</v>
          </cell>
          <cell r="L6">
            <v>0</v>
          </cell>
          <cell r="M6">
            <v>8.667513447883549E-4</v>
          </cell>
          <cell r="N6">
            <v>0</v>
          </cell>
          <cell r="O6">
            <v>0</v>
          </cell>
          <cell r="Q6">
            <v>0</v>
          </cell>
          <cell r="R6">
            <v>0.12589586122617258</v>
          </cell>
          <cell r="S6">
            <v>20759223.27</v>
          </cell>
          <cell r="T6">
            <v>326280649.94999999</v>
          </cell>
          <cell r="U6">
            <v>6.3623825909324361E-2</v>
          </cell>
          <cell r="V6">
            <v>1</v>
          </cell>
          <cell r="W6">
            <v>0</v>
          </cell>
        </row>
        <row r="7">
          <cell r="A7" t="str">
            <v>Quarter 5</v>
          </cell>
          <cell r="B7" t="str">
            <v>Q5</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PRECISE 2018-2B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4</v>
          </cell>
        </row>
        <row r="27">
          <cell r="H27">
            <v>43179</v>
          </cell>
        </row>
        <row r="29">
          <cell r="H29">
            <v>56685</v>
          </cell>
        </row>
      </sheetData>
      <sheetData sheetId="2"/>
      <sheetData sheetId="3">
        <row r="12">
          <cell r="AC12" t="str">
            <v>Lawrence Obisesan</v>
          </cell>
        </row>
        <row r="13">
          <cell r="AC13" t="str">
            <v>lawrence.obisesan@usbank.com</v>
          </cell>
        </row>
        <row r="14">
          <cell r="AC14" t="str">
            <v>44.207.330.2183</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3431574.95</v>
          </cell>
        </row>
        <row r="9">
          <cell r="E9">
            <v>0</v>
          </cell>
        </row>
        <row r="11">
          <cell r="E11">
            <v>0</v>
          </cell>
        </row>
        <row r="13">
          <cell r="E13">
            <v>212714.67915000021</v>
          </cell>
        </row>
        <row r="15">
          <cell r="E15">
            <v>0</v>
          </cell>
        </row>
        <row r="17">
          <cell r="E17">
            <v>0</v>
          </cell>
        </row>
        <row r="19">
          <cell r="E19">
            <v>0</v>
          </cell>
        </row>
        <row r="21">
          <cell r="E21">
            <v>0</v>
          </cell>
        </row>
        <row r="23">
          <cell r="E23">
            <v>0</v>
          </cell>
        </row>
        <row r="25">
          <cell r="E25">
            <v>0</v>
          </cell>
        </row>
        <row r="31">
          <cell r="E31">
            <v>1671.47</v>
          </cell>
        </row>
        <row r="33">
          <cell r="E33">
            <v>0</v>
          </cell>
        </row>
        <row r="35">
          <cell r="E35">
            <v>0</v>
          </cell>
        </row>
        <row r="37">
          <cell r="E37">
            <v>3642618.1591500002</v>
          </cell>
        </row>
        <row r="42">
          <cell r="E42">
            <v>20759223.27</v>
          </cell>
        </row>
        <row r="44">
          <cell r="E44">
            <v>0</v>
          </cell>
        </row>
        <row r="46">
          <cell r="E46">
            <v>0</v>
          </cell>
        </row>
        <row r="48">
          <cell r="E48">
            <v>0</v>
          </cell>
        </row>
        <row r="50">
          <cell r="E50">
            <v>0</v>
          </cell>
        </row>
        <row r="52">
          <cell r="E52">
            <v>0</v>
          </cell>
        </row>
      </sheetData>
      <sheetData sheetId="6">
        <row r="6">
          <cell r="G6">
            <v>9.026300000000001E-3</v>
          </cell>
        </row>
        <row r="19">
          <cell r="C19">
            <v>338900000</v>
          </cell>
          <cell r="E19">
            <v>3389</v>
          </cell>
          <cell r="F19">
            <v>311469395.67000002</v>
          </cell>
          <cell r="H19">
            <v>1.5826300000000001E-2</v>
          </cell>
          <cell r="I19">
            <v>90</v>
          </cell>
          <cell r="K19">
            <v>1215470.48</v>
          </cell>
          <cell r="O19">
            <v>1215470.48</v>
          </cell>
        </row>
        <row r="20">
          <cell r="C20">
            <v>11230000</v>
          </cell>
          <cell r="E20">
            <v>112.3</v>
          </cell>
          <cell r="F20">
            <v>11230000</v>
          </cell>
          <cell r="H20">
            <v>1.9026300000000003E-2</v>
          </cell>
          <cell r="I20">
            <v>90</v>
          </cell>
          <cell r="K20">
            <v>52684.6</v>
          </cell>
          <cell r="L20">
            <v>0</v>
          </cell>
          <cell r="M20">
            <v>0</v>
          </cell>
          <cell r="O20">
            <v>52684.6</v>
          </cell>
          <cell r="P20">
            <v>0</v>
          </cell>
        </row>
        <row r="21">
          <cell r="C21">
            <v>11230000</v>
          </cell>
          <cell r="E21">
            <v>112.3</v>
          </cell>
          <cell r="F21">
            <v>11230000</v>
          </cell>
          <cell r="H21">
            <v>2.35263E-2</v>
          </cell>
          <cell r="I21">
            <v>90</v>
          </cell>
          <cell r="K21">
            <v>65145.29</v>
          </cell>
          <cell r="L21">
            <v>0</v>
          </cell>
          <cell r="M21">
            <v>0</v>
          </cell>
          <cell r="O21">
            <v>65145.29</v>
          </cell>
          <cell r="P21">
            <v>0</v>
          </cell>
        </row>
        <row r="22">
          <cell r="C22">
            <v>7490000</v>
          </cell>
          <cell r="E22">
            <v>74.900000000000006</v>
          </cell>
          <cell r="F22">
            <v>7490000</v>
          </cell>
          <cell r="H22">
            <v>2.7026300000000003E-2</v>
          </cell>
          <cell r="I22">
            <v>90</v>
          </cell>
          <cell r="K22">
            <v>49913.5</v>
          </cell>
          <cell r="L22">
            <v>0</v>
          </cell>
          <cell r="M22">
            <v>0</v>
          </cell>
          <cell r="O22">
            <v>49913.5</v>
          </cell>
          <cell r="P22">
            <v>0</v>
          </cell>
        </row>
        <row r="23">
          <cell r="C23">
            <v>5620000</v>
          </cell>
          <cell r="E23">
            <v>56.199438005619946</v>
          </cell>
          <cell r="F23">
            <v>5620000</v>
          </cell>
          <cell r="H23">
            <v>4.0526300000000001E-2</v>
          </cell>
          <cell r="I23">
            <v>90</v>
          </cell>
          <cell r="K23">
            <v>56159.45</v>
          </cell>
          <cell r="L23">
            <v>0</v>
          </cell>
          <cell r="M23">
            <v>0</v>
          </cell>
          <cell r="O23">
            <v>56159.45</v>
          </cell>
          <cell r="P23">
            <v>0</v>
          </cell>
        </row>
        <row r="24">
          <cell r="C24">
            <v>13110000</v>
          </cell>
          <cell r="E24">
            <v>131.1</v>
          </cell>
          <cell r="F24">
            <v>8282895.0041999994</v>
          </cell>
          <cell r="H24">
            <v>3.8526299999999999E-2</v>
          </cell>
          <cell r="I24">
            <v>90</v>
          </cell>
          <cell r="K24">
            <v>78684.479999999996</v>
          </cell>
          <cell r="L24">
            <v>0</v>
          </cell>
          <cell r="M24">
            <v>0</v>
          </cell>
          <cell r="O24">
            <v>78684.479999999996</v>
          </cell>
          <cell r="P24">
            <v>0</v>
          </cell>
        </row>
        <row r="34">
          <cell r="I34">
            <v>290710172.40000004</v>
          </cell>
          <cell r="J34">
            <v>20759223.27</v>
          </cell>
          <cell r="L34">
            <v>0.85780517084685759</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6573586.1850499995</v>
          </cell>
          <cell r="J39">
            <v>1709308.8191500001</v>
          </cell>
          <cell r="L39">
            <v>0.50141771053012962</v>
          </cell>
        </row>
        <row r="41">
          <cell r="J41">
            <v>22468532.08915</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cell r="M69" t="str">
            <v/>
          </cell>
          <cell r="N69" t="str">
            <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cell r="M75" t="str">
            <v/>
          </cell>
          <cell r="N75" t="str">
            <v/>
          </cell>
        </row>
      </sheetData>
      <sheetData sheetId="7">
        <row r="8">
          <cell r="F8">
            <v>43446</v>
          </cell>
        </row>
        <row r="9">
          <cell r="F9">
            <v>43536</v>
          </cell>
        </row>
        <row r="14">
          <cell r="B14">
            <v>205990665</v>
          </cell>
          <cell r="F14">
            <v>9.026300000000001E-3</v>
          </cell>
          <cell r="G14">
            <v>90</v>
          </cell>
          <cell r="H14">
            <v>458465.8</v>
          </cell>
        </row>
        <row r="18">
          <cell r="F18">
            <v>1.299E-2</v>
          </cell>
          <cell r="H18">
            <v>659790.92000000004</v>
          </cell>
        </row>
        <row r="20">
          <cell r="H20">
            <v>-201325.12000000005</v>
          </cell>
        </row>
      </sheetData>
      <sheetData sheetId="8">
        <row r="8">
          <cell r="L8">
            <v>3642618.1591500002</v>
          </cell>
          <cell r="AC8">
            <v>0</v>
          </cell>
        </row>
        <row r="9">
          <cell r="F9">
            <v>4840490.9350500004</v>
          </cell>
        </row>
        <row r="14">
          <cell r="F14">
            <v>5053205.6142000007</v>
          </cell>
        </row>
        <row r="15">
          <cell r="F15">
            <v>212714.67915000021</v>
          </cell>
          <cell r="M15">
            <v>1800</v>
          </cell>
        </row>
        <row r="16">
          <cell r="M16">
            <v>1800</v>
          </cell>
        </row>
        <row r="17">
          <cell r="F17">
            <v>0</v>
          </cell>
        </row>
        <row r="18">
          <cell r="M18">
            <v>900</v>
          </cell>
          <cell r="AC18">
            <v>0</v>
          </cell>
          <cell r="AD18">
            <v>0</v>
          </cell>
          <cell r="AE18">
            <v>0</v>
          </cell>
        </row>
        <row r="19">
          <cell r="F19">
            <v>4840490.9350500004</v>
          </cell>
          <cell r="M19">
            <v>615</v>
          </cell>
          <cell r="AC19">
            <v>0</v>
          </cell>
          <cell r="AD19">
            <v>0</v>
          </cell>
          <cell r="AE19">
            <v>0</v>
          </cell>
        </row>
        <row r="20">
          <cell r="M20">
            <v>750</v>
          </cell>
          <cell r="AC20">
            <v>0</v>
          </cell>
          <cell r="AD20">
            <v>0</v>
          </cell>
          <cell r="AE20">
            <v>0</v>
          </cell>
        </row>
        <row r="21">
          <cell r="F21">
            <v>0</v>
          </cell>
          <cell r="M21">
            <v>8000</v>
          </cell>
          <cell r="AC21">
            <v>0</v>
          </cell>
          <cell r="AD21">
            <v>0</v>
          </cell>
          <cell r="AE21">
            <v>0</v>
          </cell>
        </row>
        <row r="22">
          <cell r="M22">
            <v>185759.13</v>
          </cell>
          <cell r="AC22">
            <v>0</v>
          </cell>
          <cell r="AD22">
            <v>0</v>
          </cell>
          <cell r="AE22">
            <v>0</v>
          </cell>
        </row>
        <row r="23">
          <cell r="M23">
            <v>600</v>
          </cell>
        </row>
        <row r="24">
          <cell r="M24">
            <v>8247.24</v>
          </cell>
        </row>
        <row r="25">
          <cell r="M25">
            <v>0</v>
          </cell>
        </row>
        <row r="26">
          <cell r="M26">
            <v>0</v>
          </cell>
        </row>
        <row r="28">
          <cell r="M28">
            <v>5155.05</v>
          </cell>
        </row>
        <row r="29">
          <cell r="M29">
            <v>0</v>
          </cell>
        </row>
        <row r="30">
          <cell r="M30">
            <v>201325.12000000005</v>
          </cell>
        </row>
        <row r="31">
          <cell r="M31">
            <v>300</v>
          </cell>
        </row>
        <row r="32">
          <cell r="F32">
            <v>365100</v>
          </cell>
          <cell r="M32">
            <v>1215470.48</v>
          </cell>
        </row>
        <row r="33">
          <cell r="F33">
            <v>0</v>
          </cell>
        </row>
        <row r="34">
          <cell r="F34">
            <v>0</v>
          </cell>
          <cell r="M34">
            <v>52684.6</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1800</v>
          </cell>
        </row>
        <row r="18">
          <cell r="K18">
            <v>1800</v>
          </cell>
        </row>
        <row r="22">
          <cell r="K22">
            <v>900</v>
          </cell>
        </row>
        <row r="23">
          <cell r="K23">
            <v>615</v>
          </cell>
        </row>
        <row r="24">
          <cell r="K24">
            <v>750</v>
          </cell>
        </row>
        <row r="25">
          <cell r="K25">
            <v>8000</v>
          </cell>
        </row>
        <row r="26">
          <cell r="K26">
            <v>185759.13</v>
          </cell>
        </row>
        <row r="27">
          <cell r="K27">
            <v>600</v>
          </cell>
        </row>
        <row r="28">
          <cell r="K28">
            <v>8247.24</v>
          </cell>
        </row>
        <row r="29">
          <cell r="K29">
            <v>0</v>
          </cell>
        </row>
        <row r="30">
          <cell r="K30">
            <v>0</v>
          </cell>
        </row>
        <row r="33">
          <cell r="K33">
            <v>5155.05</v>
          </cell>
        </row>
        <row r="34">
          <cell r="K34">
            <v>0</v>
          </cell>
        </row>
        <row r="36">
          <cell r="K36">
            <v>201325.12000000005</v>
          </cell>
        </row>
        <row r="38">
          <cell r="K38">
            <v>300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row r="2">
          <cell r="W2" t="str">
            <v xml:space="preserve">P-1 </v>
          </cell>
          <cell r="Y2" t="str">
            <v xml:space="preserve">A2  </v>
          </cell>
        </row>
      </sheetData>
      <sheetData sheetId="14"/>
      <sheetData sheetId="15"/>
      <sheetData sheetId="16"/>
      <sheetData sheetId="17"/>
      <sheetData sheetId="18">
        <row r="6">
          <cell r="D6" t="str">
            <v>201903</v>
          </cell>
        </row>
      </sheetData>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sqref="A1:XFD1048576"/>
    </sheetView>
  </sheetViews>
  <sheetFormatPr defaultRowHeight="15"/>
  <cols>
    <col min="1" max="1" width="90.5703125" style="900" bestFit="1" customWidth="1"/>
    <col min="2" max="256" width="9.140625" style="897"/>
    <col min="257" max="257" width="90.5703125" style="897" bestFit="1" customWidth="1"/>
    <col min="258" max="512" width="9.140625" style="897"/>
    <col min="513" max="513" width="90.5703125" style="897" bestFit="1" customWidth="1"/>
    <col min="514" max="768" width="9.140625" style="897"/>
    <col min="769" max="769" width="90.5703125" style="897" bestFit="1" customWidth="1"/>
    <col min="770" max="1024" width="9.140625" style="897"/>
    <col min="1025" max="1025" width="90.5703125" style="897" bestFit="1" customWidth="1"/>
    <col min="1026" max="1280" width="9.140625" style="897"/>
    <col min="1281" max="1281" width="90.5703125" style="897" bestFit="1" customWidth="1"/>
    <col min="1282" max="1536" width="9.140625" style="897"/>
    <col min="1537" max="1537" width="90.5703125" style="897" bestFit="1" customWidth="1"/>
    <col min="1538" max="1792" width="9.140625" style="897"/>
    <col min="1793" max="1793" width="90.5703125" style="897" bestFit="1" customWidth="1"/>
    <col min="1794" max="2048" width="9.140625" style="897"/>
    <col min="2049" max="2049" width="90.5703125" style="897" bestFit="1" customWidth="1"/>
    <col min="2050" max="2304" width="9.140625" style="897"/>
    <col min="2305" max="2305" width="90.5703125" style="897" bestFit="1" customWidth="1"/>
    <col min="2306" max="2560" width="9.140625" style="897"/>
    <col min="2561" max="2561" width="90.5703125" style="897" bestFit="1" customWidth="1"/>
    <col min="2562" max="2816" width="9.140625" style="897"/>
    <col min="2817" max="2817" width="90.5703125" style="897" bestFit="1" customWidth="1"/>
    <col min="2818" max="3072" width="9.140625" style="897"/>
    <col min="3073" max="3073" width="90.5703125" style="897" bestFit="1" customWidth="1"/>
    <col min="3074" max="3328" width="9.140625" style="897"/>
    <col min="3329" max="3329" width="90.5703125" style="897" bestFit="1" customWidth="1"/>
    <col min="3330" max="3584" width="9.140625" style="897"/>
    <col min="3585" max="3585" width="90.5703125" style="897" bestFit="1" customWidth="1"/>
    <col min="3586" max="3840" width="9.140625" style="897"/>
    <col min="3841" max="3841" width="90.5703125" style="897" bestFit="1" customWidth="1"/>
    <col min="3842" max="4096" width="9.140625" style="897"/>
    <col min="4097" max="4097" width="90.5703125" style="897" bestFit="1" customWidth="1"/>
    <col min="4098" max="4352" width="9.140625" style="897"/>
    <col min="4353" max="4353" width="90.5703125" style="897" bestFit="1" customWidth="1"/>
    <col min="4354" max="4608" width="9.140625" style="897"/>
    <col min="4609" max="4609" width="90.5703125" style="897" bestFit="1" customWidth="1"/>
    <col min="4610" max="4864" width="9.140625" style="897"/>
    <col min="4865" max="4865" width="90.5703125" style="897" bestFit="1" customWidth="1"/>
    <col min="4866" max="5120" width="9.140625" style="897"/>
    <col min="5121" max="5121" width="90.5703125" style="897" bestFit="1" customWidth="1"/>
    <col min="5122" max="5376" width="9.140625" style="897"/>
    <col min="5377" max="5377" width="90.5703125" style="897" bestFit="1" customWidth="1"/>
    <col min="5378" max="5632" width="9.140625" style="897"/>
    <col min="5633" max="5633" width="90.5703125" style="897" bestFit="1" customWidth="1"/>
    <col min="5634" max="5888" width="9.140625" style="897"/>
    <col min="5889" max="5889" width="90.5703125" style="897" bestFit="1" customWidth="1"/>
    <col min="5890" max="6144" width="9.140625" style="897"/>
    <col min="6145" max="6145" width="90.5703125" style="897" bestFit="1" customWidth="1"/>
    <col min="6146" max="6400" width="9.140625" style="897"/>
    <col min="6401" max="6401" width="90.5703125" style="897" bestFit="1" customWidth="1"/>
    <col min="6402" max="6656" width="9.140625" style="897"/>
    <col min="6657" max="6657" width="90.5703125" style="897" bestFit="1" customWidth="1"/>
    <col min="6658" max="6912" width="9.140625" style="897"/>
    <col min="6913" max="6913" width="90.5703125" style="897" bestFit="1" customWidth="1"/>
    <col min="6914" max="7168" width="9.140625" style="897"/>
    <col min="7169" max="7169" width="90.5703125" style="897" bestFit="1" customWidth="1"/>
    <col min="7170" max="7424" width="9.140625" style="897"/>
    <col min="7425" max="7425" width="90.5703125" style="897" bestFit="1" customWidth="1"/>
    <col min="7426" max="7680" width="9.140625" style="897"/>
    <col min="7681" max="7681" width="90.5703125" style="897" bestFit="1" customWidth="1"/>
    <col min="7682" max="7936" width="9.140625" style="897"/>
    <col min="7937" max="7937" width="90.5703125" style="897" bestFit="1" customWidth="1"/>
    <col min="7938" max="8192" width="9.140625" style="897"/>
    <col min="8193" max="8193" width="90.5703125" style="897" bestFit="1" customWidth="1"/>
    <col min="8194" max="8448" width="9.140625" style="897"/>
    <col min="8449" max="8449" width="90.5703125" style="897" bestFit="1" customWidth="1"/>
    <col min="8450" max="8704" width="9.140625" style="897"/>
    <col min="8705" max="8705" width="90.5703125" style="897" bestFit="1" customWidth="1"/>
    <col min="8706" max="8960" width="9.140625" style="897"/>
    <col min="8961" max="8961" width="90.5703125" style="897" bestFit="1" customWidth="1"/>
    <col min="8962" max="9216" width="9.140625" style="897"/>
    <col min="9217" max="9217" width="90.5703125" style="897" bestFit="1" customWidth="1"/>
    <col min="9218" max="9472" width="9.140625" style="897"/>
    <col min="9473" max="9473" width="90.5703125" style="897" bestFit="1" customWidth="1"/>
    <col min="9474" max="9728" width="9.140625" style="897"/>
    <col min="9729" max="9729" width="90.5703125" style="897" bestFit="1" customWidth="1"/>
    <col min="9730" max="9984" width="9.140625" style="897"/>
    <col min="9985" max="9985" width="90.5703125" style="897" bestFit="1" customWidth="1"/>
    <col min="9986" max="10240" width="9.140625" style="897"/>
    <col min="10241" max="10241" width="90.5703125" style="897" bestFit="1" customWidth="1"/>
    <col min="10242" max="10496" width="9.140625" style="897"/>
    <col min="10497" max="10497" width="90.5703125" style="897" bestFit="1" customWidth="1"/>
    <col min="10498" max="10752" width="9.140625" style="897"/>
    <col min="10753" max="10753" width="90.5703125" style="897" bestFit="1" customWidth="1"/>
    <col min="10754" max="11008" width="9.140625" style="897"/>
    <col min="11009" max="11009" width="90.5703125" style="897" bestFit="1" customWidth="1"/>
    <col min="11010" max="11264" width="9.140625" style="897"/>
    <col min="11265" max="11265" width="90.5703125" style="897" bestFit="1" customWidth="1"/>
    <col min="11266" max="11520" width="9.140625" style="897"/>
    <col min="11521" max="11521" width="90.5703125" style="897" bestFit="1" customWidth="1"/>
    <col min="11522" max="11776" width="9.140625" style="897"/>
    <col min="11777" max="11777" width="90.5703125" style="897" bestFit="1" customWidth="1"/>
    <col min="11778" max="12032" width="9.140625" style="897"/>
    <col min="12033" max="12033" width="90.5703125" style="897" bestFit="1" customWidth="1"/>
    <col min="12034" max="12288" width="9.140625" style="897"/>
    <col min="12289" max="12289" width="90.5703125" style="897" bestFit="1" customWidth="1"/>
    <col min="12290" max="12544" width="9.140625" style="897"/>
    <col min="12545" max="12545" width="90.5703125" style="897" bestFit="1" customWidth="1"/>
    <col min="12546" max="12800" width="9.140625" style="897"/>
    <col min="12801" max="12801" width="90.5703125" style="897" bestFit="1" customWidth="1"/>
    <col min="12802" max="13056" width="9.140625" style="897"/>
    <col min="13057" max="13057" width="90.5703125" style="897" bestFit="1" customWidth="1"/>
    <col min="13058" max="13312" width="9.140625" style="897"/>
    <col min="13313" max="13313" width="90.5703125" style="897" bestFit="1" customWidth="1"/>
    <col min="13314" max="13568" width="9.140625" style="897"/>
    <col min="13569" max="13569" width="90.5703125" style="897" bestFit="1" customWidth="1"/>
    <col min="13570" max="13824" width="9.140625" style="897"/>
    <col min="13825" max="13825" width="90.5703125" style="897" bestFit="1" customWidth="1"/>
    <col min="13826" max="14080" width="9.140625" style="897"/>
    <col min="14081" max="14081" width="90.5703125" style="897" bestFit="1" customWidth="1"/>
    <col min="14082" max="14336" width="9.140625" style="897"/>
    <col min="14337" max="14337" width="90.5703125" style="897" bestFit="1" customWidth="1"/>
    <col min="14338" max="14592" width="9.140625" style="897"/>
    <col min="14593" max="14593" width="90.5703125" style="897" bestFit="1" customWidth="1"/>
    <col min="14594" max="14848" width="9.140625" style="897"/>
    <col min="14849" max="14849" width="90.5703125" style="897" bestFit="1" customWidth="1"/>
    <col min="14850" max="15104" width="9.140625" style="897"/>
    <col min="15105" max="15105" width="90.5703125" style="897" bestFit="1" customWidth="1"/>
    <col min="15106" max="15360" width="9.140625" style="897"/>
    <col min="15361" max="15361" width="90.5703125" style="897" bestFit="1" customWidth="1"/>
    <col min="15362" max="15616" width="9.140625" style="897"/>
    <col min="15617" max="15617" width="90.5703125" style="897" bestFit="1" customWidth="1"/>
    <col min="15618" max="15872" width="9.140625" style="897"/>
    <col min="15873" max="15873" width="90.5703125" style="897" bestFit="1" customWidth="1"/>
    <col min="15874" max="16128" width="9.140625" style="897"/>
    <col min="16129" max="16129" width="90.5703125" style="897" bestFit="1" customWidth="1"/>
    <col min="16130" max="16384" width="9.140625" style="897"/>
  </cols>
  <sheetData>
    <row r="1" spans="1:1">
      <c r="A1" s="896" t="s">
        <v>621</v>
      </c>
    </row>
    <row r="2" spans="1:1">
      <c r="A2" s="896" t="s">
        <v>622</v>
      </c>
    </row>
    <row r="3" spans="1:1">
      <c r="A3" s="898" t="s">
        <v>623</v>
      </c>
    </row>
    <row r="4" spans="1:1">
      <c r="A4" s="898" t="s">
        <v>624</v>
      </c>
    </row>
    <row r="5" spans="1:1">
      <c r="A5" s="898" t="s">
        <v>625</v>
      </c>
    </row>
    <row r="6" spans="1:1">
      <c r="A6" s="898" t="s">
        <v>626</v>
      </c>
    </row>
    <row r="7" spans="1:1">
      <c r="A7" s="898" t="s">
        <v>627</v>
      </c>
    </row>
    <row r="8" spans="1:1">
      <c r="A8" s="898" t="s">
        <v>628</v>
      </c>
    </row>
    <row r="9" spans="1:1">
      <c r="A9" s="896" t="s">
        <v>629</v>
      </c>
    </row>
    <row r="10" spans="1:1">
      <c r="A10" s="898" t="s">
        <v>630</v>
      </c>
    </row>
    <row r="11" spans="1:1">
      <c r="A11" s="898" t="s">
        <v>631</v>
      </c>
    </row>
    <row r="12" spans="1:1">
      <c r="A12" s="898" t="s">
        <v>632</v>
      </c>
    </row>
    <row r="13" spans="1:1">
      <c r="A13" s="898" t="s">
        <v>633</v>
      </c>
    </row>
    <row r="14" spans="1:1">
      <c r="A14" s="898" t="s">
        <v>634</v>
      </c>
    </row>
    <row r="15" spans="1:1">
      <c r="A15" s="898" t="s">
        <v>635</v>
      </c>
    </row>
    <row r="16" spans="1:1">
      <c r="A16" s="898" t="s">
        <v>636</v>
      </c>
    </row>
    <row r="17" spans="1:1">
      <c r="A17" s="898" t="s">
        <v>637</v>
      </c>
    </row>
    <row r="18" spans="1:1">
      <c r="A18" s="896" t="s">
        <v>638</v>
      </c>
    </row>
    <row r="19" spans="1:1">
      <c r="A19" s="898" t="s">
        <v>639</v>
      </c>
    </row>
    <row r="20" spans="1:1">
      <c r="A20" s="898" t="s">
        <v>640</v>
      </c>
    </row>
    <row r="21" spans="1:1">
      <c r="A21" s="898" t="s">
        <v>641</v>
      </c>
    </row>
    <row r="22" spans="1:1">
      <c r="A22" s="898" t="s">
        <v>642</v>
      </c>
    </row>
    <row r="23" spans="1:1">
      <c r="A23" s="898" t="s">
        <v>643</v>
      </c>
    </row>
    <row r="24" spans="1:1">
      <c r="A24" s="898" t="s">
        <v>644</v>
      </c>
    </row>
    <row r="25" spans="1:1" ht="15.75">
      <c r="A25" s="898" t="s">
        <v>645</v>
      </c>
    </row>
    <row r="26" spans="1:1">
      <c r="A26" s="898" t="s">
        <v>646</v>
      </c>
    </row>
    <row r="27" spans="1:1">
      <c r="A27" s="898" t="s">
        <v>647</v>
      </c>
    </row>
    <row r="28" spans="1:1">
      <c r="A28" s="898" t="s">
        <v>648</v>
      </c>
    </row>
    <row r="29" spans="1:1">
      <c r="A29" s="898" t="s">
        <v>649</v>
      </c>
    </row>
    <row r="30" spans="1:1">
      <c r="A30" s="898" t="s">
        <v>650</v>
      </c>
    </row>
    <row r="31" spans="1:1">
      <c r="A31" s="898" t="s">
        <v>651</v>
      </c>
    </row>
    <row r="32" spans="1:1" ht="15.75">
      <c r="A32" s="898" t="s">
        <v>652</v>
      </c>
    </row>
    <row r="33" spans="1:1">
      <c r="A33" s="898" t="s">
        <v>653</v>
      </c>
    </row>
    <row r="34" spans="1:1">
      <c r="A34" s="898" t="s">
        <v>654</v>
      </c>
    </row>
    <row r="35" spans="1:1">
      <c r="A35" s="898" t="s">
        <v>655</v>
      </c>
    </row>
    <row r="36" spans="1:1" ht="15.75">
      <c r="A36" s="898" t="s">
        <v>656</v>
      </c>
    </row>
    <row r="37" spans="1:1">
      <c r="A37" s="898" t="s">
        <v>657</v>
      </c>
    </row>
    <row r="38" spans="1:1">
      <c r="A38" s="898" t="s">
        <v>658</v>
      </c>
    </row>
    <row r="39" spans="1:1">
      <c r="A39" s="898" t="s">
        <v>659</v>
      </c>
    </row>
    <row r="40" spans="1:1">
      <c r="A40" s="898" t="s">
        <v>660</v>
      </c>
    </row>
    <row r="41" spans="1:1" ht="15.75">
      <c r="A41" s="898" t="s">
        <v>661</v>
      </c>
    </row>
    <row r="42" spans="1:1">
      <c r="A42" s="898" t="s">
        <v>662</v>
      </c>
    </row>
    <row r="43" spans="1:1">
      <c r="A43" s="898" t="s">
        <v>663</v>
      </c>
    </row>
    <row r="44" spans="1:1">
      <c r="A44" s="898" t="s">
        <v>664</v>
      </c>
    </row>
    <row r="45" spans="1:1">
      <c r="A45" s="898" t="s">
        <v>665</v>
      </c>
    </row>
    <row r="46" spans="1:1">
      <c r="A46" s="898" t="s">
        <v>666</v>
      </c>
    </row>
    <row r="47" spans="1:1">
      <c r="A47" s="896" t="s">
        <v>667</v>
      </c>
    </row>
    <row r="48" spans="1:1">
      <c r="A48" s="898" t="s">
        <v>668</v>
      </c>
    </row>
    <row r="49" spans="1:1">
      <c r="A49" s="898" t="s">
        <v>669</v>
      </c>
    </row>
    <row r="50" spans="1:1">
      <c r="A50" s="898" t="s">
        <v>670</v>
      </c>
    </row>
    <row r="51" spans="1:1">
      <c r="A51" s="898" t="s">
        <v>671</v>
      </c>
    </row>
    <row r="52" spans="1:1">
      <c r="A52" s="896" t="s">
        <v>672</v>
      </c>
    </row>
    <row r="53" spans="1:1">
      <c r="A53" s="896" t="s">
        <v>673</v>
      </c>
    </row>
    <row r="54" spans="1:1">
      <c r="A54" s="898" t="s">
        <v>674</v>
      </c>
    </row>
    <row r="55" spans="1:1">
      <c r="A55" s="898" t="s">
        <v>675</v>
      </c>
    </row>
    <row r="56" spans="1:1">
      <c r="A56" s="898" t="s">
        <v>676</v>
      </c>
    </row>
    <row r="57" spans="1:1">
      <c r="A57" s="898" t="s">
        <v>677</v>
      </c>
    </row>
    <row r="58" spans="1:1">
      <c r="A58" s="898" t="s">
        <v>678</v>
      </c>
    </row>
    <row r="59" spans="1:1">
      <c r="A59" s="898" t="s">
        <v>679</v>
      </c>
    </row>
    <row r="60" spans="1:1">
      <c r="A60" s="898" t="s">
        <v>680</v>
      </c>
    </row>
    <row r="61" spans="1:1">
      <c r="A61" s="898" t="s">
        <v>681</v>
      </c>
    </row>
    <row r="62" spans="1:1">
      <c r="A62" s="898" t="s">
        <v>682</v>
      </c>
    </row>
    <row r="63" spans="1:1">
      <c r="A63" s="898" t="s">
        <v>683</v>
      </c>
    </row>
    <row r="64" spans="1:1">
      <c r="A64" s="898" t="s">
        <v>684</v>
      </c>
    </row>
    <row r="65" spans="1:1">
      <c r="A65" s="898" t="s">
        <v>685</v>
      </c>
    </row>
    <row r="66" spans="1:1">
      <c r="A66" s="898" t="s">
        <v>686</v>
      </c>
    </row>
    <row r="67" spans="1:1">
      <c r="A67" s="898" t="s">
        <v>687</v>
      </c>
    </row>
    <row r="68" spans="1:1">
      <c r="A68" s="898" t="s">
        <v>688</v>
      </c>
    </row>
    <row r="69" spans="1:1">
      <c r="A69" s="898" t="s">
        <v>689</v>
      </c>
    </row>
    <row r="70" spans="1:1">
      <c r="A70" s="898" t="s">
        <v>690</v>
      </c>
    </row>
    <row r="71" spans="1:1">
      <c r="A71" s="898" t="s">
        <v>691</v>
      </c>
    </row>
    <row r="72" spans="1:1">
      <c r="A72" s="898" t="s">
        <v>692</v>
      </c>
    </row>
    <row r="73" spans="1:1">
      <c r="A73" s="898" t="s">
        <v>693</v>
      </c>
    </row>
    <row r="74" spans="1:1">
      <c r="A74" s="898" t="s">
        <v>694</v>
      </c>
    </row>
    <row r="75" spans="1:1">
      <c r="A75" s="898" t="s">
        <v>695</v>
      </c>
    </row>
    <row r="76" spans="1:1">
      <c r="A76" s="898" t="s">
        <v>696</v>
      </c>
    </row>
    <row r="77" spans="1:1">
      <c r="A77" s="898" t="s">
        <v>697</v>
      </c>
    </row>
    <row r="78" spans="1:1">
      <c r="A78" s="898" t="s">
        <v>698</v>
      </c>
    </row>
    <row r="79" spans="1:1">
      <c r="A79" s="898" t="s">
        <v>699</v>
      </c>
    </row>
    <row r="80" spans="1:1">
      <c r="A80" s="898" t="s">
        <v>700</v>
      </c>
    </row>
    <row r="81" spans="1:1">
      <c r="A81" s="898" t="s">
        <v>701</v>
      </c>
    </row>
    <row r="82" spans="1:1">
      <c r="A82" s="898" t="s">
        <v>702</v>
      </c>
    </row>
    <row r="83" spans="1:1">
      <c r="A83" s="898" t="s">
        <v>703</v>
      </c>
    </row>
    <row r="84" spans="1:1">
      <c r="A84" s="898" t="s">
        <v>704</v>
      </c>
    </row>
    <row r="85" spans="1:1">
      <c r="A85" s="898" t="s">
        <v>705</v>
      </c>
    </row>
    <row r="86" spans="1:1">
      <c r="A86" s="898" t="s">
        <v>706</v>
      </c>
    </row>
    <row r="87" spans="1:1">
      <c r="A87" s="896" t="s">
        <v>707</v>
      </c>
    </row>
    <row r="88" spans="1:1">
      <c r="A88" s="898" t="s">
        <v>708</v>
      </c>
    </row>
    <row r="89" spans="1:1">
      <c r="A89" s="898" t="s">
        <v>709</v>
      </c>
    </row>
    <row r="90" spans="1:1">
      <c r="A90" s="896" t="s">
        <v>710</v>
      </c>
    </row>
    <row r="91" spans="1:1">
      <c r="A91" s="898" t="s">
        <v>711</v>
      </c>
    </row>
    <row r="92" spans="1:1">
      <c r="A92" s="898" t="s">
        <v>712</v>
      </c>
    </row>
    <row r="93" spans="1:1">
      <c r="A93" s="896" t="s">
        <v>713</v>
      </c>
    </row>
    <row r="94" spans="1:1">
      <c r="A94" s="898" t="s">
        <v>714</v>
      </c>
    </row>
    <row r="95" spans="1:1">
      <c r="A95" s="898" t="s">
        <v>715</v>
      </c>
    </row>
    <row r="96" spans="1:1">
      <c r="A96" s="898" t="s">
        <v>716</v>
      </c>
    </row>
    <row r="97" spans="1:1">
      <c r="A97" s="898" t="s">
        <v>717</v>
      </c>
    </row>
    <row r="98" spans="1:1">
      <c r="A98" s="898" t="s">
        <v>718</v>
      </c>
    </row>
    <row r="99" spans="1:1">
      <c r="A99" s="898" t="s">
        <v>719</v>
      </c>
    </row>
    <row r="100" spans="1:1">
      <c r="A100" s="898" t="s">
        <v>720</v>
      </c>
    </row>
    <row r="101" spans="1:1">
      <c r="A101" s="898" t="s">
        <v>721</v>
      </c>
    </row>
    <row r="102" spans="1:1">
      <c r="A102" s="898" t="s">
        <v>722</v>
      </c>
    </row>
    <row r="103" spans="1:1">
      <c r="A103" s="898" t="s">
        <v>723</v>
      </c>
    </row>
    <row r="104" spans="1:1">
      <c r="A104" s="898" t="s">
        <v>724</v>
      </c>
    </row>
    <row r="105" spans="1:1">
      <c r="A105" s="898" t="s">
        <v>725</v>
      </c>
    </row>
    <row r="106" spans="1:1">
      <c r="A106" s="898" t="s">
        <v>726</v>
      </c>
    </row>
    <row r="107" spans="1:1">
      <c r="A107" s="898" t="s">
        <v>727</v>
      </c>
    </row>
    <row r="108" spans="1:1">
      <c r="A108" s="898" t="s">
        <v>728</v>
      </c>
    </row>
    <row r="109" spans="1:1">
      <c r="A109" s="896" t="s">
        <v>729</v>
      </c>
    </row>
    <row r="110" spans="1:1">
      <c r="A110" s="898" t="s">
        <v>730</v>
      </c>
    </row>
    <row r="111" spans="1:1">
      <c r="A111" s="898" t="s">
        <v>731</v>
      </c>
    </row>
    <row r="112" spans="1:1">
      <c r="A112" s="898" t="s">
        <v>732</v>
      </c>
    </row>
    <row r="113" spans="1:1">
      <c r="A113" s="898" t="s">
        <v>733</v>
      </c>
    </row>
    <row r="114" spans="1:1">
      <c r="A114" s="896" t="s">
        <v>734</v>
      </c>
    </row>
    <row r="115" spans="1:1">
      <c r="A115" s="898" t="s">
        <v>735</v>
      </c>
    </row>
    <row r="116" spans="1:1">
      <c r="A116" s="898" t="s">
        <v>736</v>
      </c>
    </row>
    <row r="117" spans="1:1">
      <c r="A117" s="898" t="s">
        <v>737</v>
      </c>
    </row>
    <row r="118" spans="1:1">
      <c r="A118" s="898" t="s">
        <v>738</v>
      </c>
    </row>
    <row r="119" spans="1:1">
      <c r="A119" s="896" t="s">
        <v>739</v>
      </c>
    </row>
    <row r="120" spans="1:1">
      <c r="A120" s="898" t="s">
        <v>740</v>
      </c>
    </row>
    <row r="121" spans="1:1">
      <c r="A121" s="898" t="s">
        <v>741</v>
      </c>
    </row>
    <row r="122" spans="1:1">
      <c r="A122" s="898" t="s">
        <v>742</v>
      </c>
    </row>
    <row r="123" spans="1:1">
      <c r="A123" s="898" t="s">
        <v>743</v>
      </c>
    </row>
    <row r="124" spans="1:1">
      <c r="A124" s="898" t="s">
        <v>744</v>
      </c>
    </row>
    <row r="125" spans="1:1">
      <c r="A125" s="898" t="s">
        <v>641</v>
      </c>
    </row>
    <row r="126" spans="1:1">
      <c r="A126" s="899" t="s">
        <v>745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5"/>
  <sheetViews>
    <sheetView showGridLines="0" view="pageBreakPreview" topLeftCell="A4" zoomScale="115" zoomScaleNormal="115" zoomScaleSheetLayoutView="115" workbookViewId="0">
      <selection activeCell="AN406" sqref="AN406"/>
    </sheetView>
  </sheetViews>
  <sheetFormatPr defaultColWidth="2.42578125" defaultRowHeight="12.75" customHeight="1"/>
  <cols>
    <col min="1" max="3" width="2.42578125" style="480"/>
    <col min="4" max="4" width="2.42578125" style="480" customWidth="1"/>
    <col min="5" max="5" width="4.85546875" style="480" customWidth="1"/>
    <col min="6" max="8" width="2.42578125" style="480" customWidth="1"/>
    <col min="9" max="9" width="5.42578125" style="480" customWidth="1"/>
    <col min="10" max="10" width="2.42578125" style="480" customWidth="1"/>
    <col min="11" max="11" width="2.85546875" style="480" customWidth="1"/>
    <col min="12" max="14" width="2.42578125" style="480" customWidth="1"/>
    <col min="15" max="15" width="2.85546875" style="480" customWidth="1"/>
    <col min="16" max="16" width="2.42578125" style="480" customWidth="1"/>
    <col min="17" max="17" width="3" style="480" customWidth="1"/>
    <col min="18" max="22" width="2.42578125" style="480" customWidth="1"/>
    <col min="23" max="23" width="3" style="480" customWidth="1"/>
    <col min="24" max="26" width="2.42578125" style="480" customWidth="1"/>
    <col min="27" max="27" width="3.42578125" style="480" customWidth="1"/>
    <col min="28" max="28" width="3.28515625" style="480" customWidth="1"/>
    <col min="29" max="29" width="2.42578125" style="480" customWidth="1"/>
    <col min="30" max="30" width="3.7109375" style="480" customWidth="1"/>
    <col min="31" max="31" width="1.85546875" style="480" customWidth="1"/>
    <col min="32" max="38" width="2.42578125" style="480" customWidth="1"/>
    <col min="39" max="39" width="9.7109375" style="480" customWidth="1"/>
    <col min="40" max="46" width="2.42578125" style="480" customWidth="1"/>
    <col min="47" max="47" width="3" style="480" customWidth="1"/>
    <col min="48" max="60" width="2.42578125" style="480" customWidth="1"/>
    <col min="61" max="61" width="5.5703125" style="480" customWidth="1"/>
    <col min="62" max="62" width="2.42578125" style="480" customWidth="1"/>
    <col min="63" max="63" width="2.42578125" style="480" hidden="1" customWidth="1"/>
    <col min="64" max="64" width="2.42578125" style="480"/>
    <col min="65" max="65" width="2.42578125" style="480" customWidth="1"/>
    <col min="66" max="274" width="2.42578125" style="480"/>
    <col min="275" max="275" width="2.42578125" style="480" customWidth="1"/>
    <col min="276" max="278" width="2.42578125" style="480"/>
    <col min="279" max="279" width="2.42578125" style="480" customWidth="1"/>
    <col min="280" max="285" width="2.42578125" style="480"/>
    <col min="286" max="286" width="2.42578125" style="480" customWidth="1"/>
    <col min="287" max="287" width="2.42578125" style="480"/>
    <col min="288" max="288" width="2.42578125" style="480" customWidth="1"/>
    <col min="289" max="530" width="2.42578125" style="480"/>
    <col min="531" max="531" width="2.42578125" style="480" customWidth="1"/>
    <col min="532" max="534" width="2.42578125" style="480"/>
    <col min="535" max="535" width="2.42578125" style="480" customWidth="1"/>
    <col min="536" max="541" width="2.42578125" style="480"/>
    <col min="542" max="542" width="2.42578125" style="480" customWidth="1"/>
    <col min="543" max="543" width="2.42578125" style="480"/>
    <col min="544" max="544" width="2.42578125" style="480" customWidth="1"/>
    <col min="545" max="786" width="2.42578125" style="480"/>
    <col min="787" max="787" width="2.42578125" style="480" customWidth="1"/>
    <col min="788" max="790" width="2.42578125" style="480"/>
    <col min="791" max="791" width="2.42578125" style="480" customWidth="1"/>
    <col min="792" max="797" width="2.42578125" style="480"/>
    <col min="798" max="798" width="2.42578125" style="480" customWidth="1"/>
    <col min="799" max="799" width="2.42578125" style="480"/>
    <col min="800" max="800" width="2.42578125" style="480" customWidth="1"/>
    <col min="801" max="1042" width="2.42578125" style="480"/>
    <col min="1043" max="1043" width="2.42578125" style="480" customWidth="1"/>
    <col min="1044" max="1046" width="2.42578125" style="480"/>
    <col min="1047" max="1047" width="2.42578125" style="480" customWidth="1"/>
    <col min="1048" max="1053" width="2.42578125" style="480"/>
    <col min="1054" max="1054" width="2.42578125" style="480" customWidth="1"/>
    <col min="1055" max="1055" width="2.42578125" style="480"/>
    <col min="1056" max="1056" width="2.42578125" style="480" customWidth="1"/>
    <col min="1057" max="1298" width="2.42578125" style="480"/>
    <col min="1299" max="1299" width="2.42578125" style="480" customWidth="1"/>
    <col min="1300" max="1302" width="2.42578125" style="480"/>
    <col min="1303" max="1303" width="2.42578125" style="480" customWidth="1"/>
    <col min="1304" max="1309" width="2.42578125" style="480"/>
    <col min="1310" max="1310" width="2.42578125" style="480" customWidth="1"/>
    <col min="1311" max="1311" width="2.42578125" style="480"/>
    <col min="1312" max="1312" width="2.42578125" style="480" customWidth="1"/>
    <col min="1313" max="1554" width="2.42578125" style="480"/>
    <col min="1555" max="1555" width="2.42578125" style="480" customWidth="1"/>
    <col min="1556" max="1558" width="2.42578125" style="480"/>
    <col min="1559" max="1559" width="2.42578125" style="480" customWidth="1"/>
    <col min="1560" max="1565" width="2.42578125" style="480"/>
    <col min="1566" max="1566" width="2.42578125" style="480" customWidth="1"/>
    <col min="1567" max="1567" width="2.42578125" style="480"/>
    <col min="1568" max="1568" width="2.42578125" style="480" customWidth="1"/>
    <col min="1569" max="1810" width="2.42578125" style="480"/>
    <col min="1811" max="1811" width="2.42578125" style="480" customWidth="1"/>
    <col min="1812" max="1814" width="2.42578125" style="480"/>
    <col min="1815" max="1815" width="2.42578125" style="480" customWidth="1"/>
    <col min="1816" max="1821" width="2.42578125" style="480"/>
    <col min="1822" max="1822" width="2.42578125" style="480" customWidth="1"/>
    <col min="1823" max="1823" width="2.42578125" style="480"/>
    <col min="1824" max="1824" width="2.42578125" style="480" customWidth="1"/>
    <col min="1825" max="2066" width="2.42578125" style="480"/>
    <col min="2067" max="2067" width="2.42578125" style="480" customWidth="1"/>
    <col min="2068" max="2070" width="2.42578125" style="480"/>
    <col min="2071" max="2071" width="2.42578125" style="480" customWidth="1"/>
    <col min="2072" max="2077" width="2.42578125" style="480"/>
    <col min="2078" max="2078" width="2.42578125" style="480" customWidth="1"/>
    <col min="2079" max="2079" width="2.42578125" style="480"/>
    <col min="2080" max="2080" width="2.42578125" style="480" customWidth="1"/>
    <col min="2081" max="2322" width="2.42578125" style="480"/>
    <col min="2323" max="2323" width="2.42578125" style="480" customWidth="1"/>
    <col min="2324" max="2326" width="2.42578125" style="480"/>
    <col min="2327" max="2327" width="2.42578125" style="480" customWidth="1"/>
    <col min="2328" max="2333" width="2.42578125" style="480"/>
    <col min="2334" max="2334" width="2.42578125" style="480" customWidth="1"/>
    <col min="2335" max="2335" width="2.42578125" style="480"/>
    <col min="2336" max="2336" width="2.42578125" style="480" customWidth="1"/>
    <col min="2337" max="2578" width="2.42578125" style="480"/>
    <col min="2579" max="2579" width="2.42578125" style="480" customWidth="1"/>
    <col min="2580" max="2582" width="2.42578125" style="480"/>
    <col min="2583" max="2583" width="2.42578125" style="480" customWidth="1"/>
    <col min="2584" max="2589" width="2.42578125" style="480"/>
    <col min="2590" max="2590" width="2.42578125" style="480" customWidth="1"/>
    <col min="2591" max="2591" width="2.42578125" style="480"/>
    <col min="2592" max="2592" width="2.42578125" style="480" customWidth="1"/>
    <col min="2593" max="2834" width="2.42578125" style="480"/>
    <col min="2835" max="2835" width="2.42578125" style="480" customWidth="1"/>
    <col min="2836" max="2838" width="2.42578125" style="480"/>
    <col min="2839" max="2839" width="2.42578125" style="480" customWidth="1"/>
    <col min="2840" max="2845" width="2.42578125" style="480"/>
    <col min="2846" max="2846" width="2.42578125" style="480" customWidth="1"/>
    <col min="2847" max="2847" width="2.42578125" style="480"/>
    <col min="2848" max="2848" width="2.42578125" style="480" customWidth="1"/>
    <col min="2849" max="3090" width="2.42578125" style="480"/>
    <col min="3091" max="3091" width="2.42578125" style="480" customWidth="1"/>
    <col min="3092" max="3094" width="2.42578125" style="480"/>
    <col min="3095" max="3095" width="2.42578125" style="480" customWidth="1"/>
    <col min="3096" max="3101" width="2.42578125" style="480"/>
    <col min="3102" max="3102" width="2.42578125" style="480" customWidth="1"/>
    <col min="3103" max="3103" width="2.42578125" style="480"/>
    <col min="3104" max="3104" width="2.42578125" style="480" customWidth="1"/>
    <col min="3105" max="3346" width="2.42578125" style="480"/>
    <col min="3347" max="3347" width="2.42578125" style="480" customWidth="1"/>
    <col min="3348" max="3350" width="2.42578125" style="480"/>
    <col min="3351" max="3351" width="2.42578125" style="480" customWidth="1"/>
    <col min="3352" max="3357" width="2.42578125" style="480"/>
    <col min="3358" max="3358" width="2.42578125" style="480" customWidth="1"/>
    <col min="3359" max="3359" width="2.42578125" style="480"/>
    <col min="3360" max="3360" width="2.42578125" style="480" customWidth="1"/>
    <col min="3361" max="3602" width="2.42578125" style="480"/>
    <col min="3603" max="3603" width="2.42578125" style="480" customWidth="1"/>
    <col min="3604" max="3606" width="2.42578125" style="480"/>
    <col min="3607" max="3607" width="2.42578125" style="480" customWidth="1"/>
    <col min="3608" max="3613" width="2.42578125" style="480"/>
    <col min="3614" max="3614" width="2.42578125" style="480" customWidth="1"/>
    <col min="3615" max="3615" width="2.42578125" style="480"/>
    <col min="3616" max="3616" width="2.42578125" style="480" customWidth="1"/>
    <col min="3617" max="3858" width="2.42578125" style="480"/>
    <col min="3859" max="3859" width="2.42578125" style="480" customWidth="1"/>
    <col min="3860" max="3862" width="2.42578125" style="480"/>
    <col min="3863" max="3863" width="2.42578125" style="480" customWidth="1"/>
    <col min="3864" max="3869" width="2.42578125" style="480"/>
    <col min="3870" max="3870" width="2.42578125" style="480" customWidth="1"/>
    <col min="3871" max="3871" width="2.42578125" style="480"/>
    <col min="3872" max="3872" width="2.42578125" style="480" customWidth="1"/>
    <col min="3873" max="4114" width="2.42578125" style="480"/>
    <col min="4115" max="4115" width="2.42578125" style="480" customWidth="1"/>
    <col min="4116" max="4118" width="2.42578125" style="480"/>
    <col min="4119" max="4119" width="2.42578125" style="480" customWidth="1"/>
    <col min="4120" max="4125" width="2.42578125" style="480"/>
    <col min="4126" max="4126" width="2.42578125" style="480" customWidth="1"/>
    <col min="4127" max="4127" width="2.42578125" style="480"/>
    <col min="4128" max="4128" width="2.42578125" style="480" customWidth="1"/>
    <col min="4129" max="4370" width="2.42578125" style="480"/>
    <col min="4371" max="4371" width="2.42578125" style="480" customWidth="1"/>
    <col min="4372" max="4374" width="2.42578125" style="480"/>
    <col min="4375" max="4375" width="2.42578125" style="480" customWidth="1"/>
    <col min="4376" max="4381" width="2.42578125" style="480"/>
    <col min="4382" max="4382" width="2.42578125" style="480" customWidth="1"/>
    <col min="4383" max="4383" width="2.42578125" style="480"/>
    <col min="4384" max="4384" width="2.42578125" style="480" customWidth="1"/>
    <col min="4385" max="4626" width="2.42578125" style="480"/>
    <col min="4627" max="4627" width="2.42578125" style="480" customWidth="1"/>
    <col min="4628" max="4630" width="2.42578125" style="480"/>
    <col min="4631" max="4631" width="2.42578125" style="480" customWidth="1"/>
    <col min="4632" max="4637" width="2.42578125" style="480"/>
    <col min="4638" max="4638" width="2.42578125" style="480" customWidth="1"/>
    <col min="4639" max="4639" width="2.42578125" style="480"/>
    <col min="4640" max="4640" width="2.42578125" style="480" customWidth="1"/>
    <col min="4641" max="4882" width="2.42578125" style="480"/>
    <col min="4883" max="4883" width="2.42578125" style="480" customWidth="1"/>
    <col min="4884" max="4886" width="2.42578125" style="480"/>
    <col min="4887" max="4887" width="2.42578125" style="480" customWidth="1"/>
    <col min="4888" max="4893" width="2.42578125" style="480"/>
    <col min="4894" max="4894" width="2.42578125" style="480" customWidth="1"/>
    <col min="4895" max="4895" width="2.42578125" style="480"/>
    <col min="4896" max="4896" width="2.42578125" style="480" customWidth="1"/>
    <col min="4897" max="5138" width="2.42578125" style="480"/>
    <col min="5139" max="5139" width="2.42578125" style="480" customWidth="1"/>
    <col min="5140" max="5142" width="2.42578125" style="480"/>
    <col min="5143" max="5143" width="2.42578125" style="480" customWidth="1"/>
    <col min="5144" max="5149" width="2.42578125" style="480"/>
    <col min="5150" max="5150" width="2.42578125" style="480" customWidth="1"/>
    <col min="5151" max="5151" width="2.42578125" style="480"/>
    <col min="5152" max="5152" width="2.42578125" style="480" customWidth="1"/>
    <col min="5153" max="5394" width="2.42578125" style="480"/>
    <col min="5395" max="5395" width="2.42578125" style="480" customWidth="1"/>
    <col min="5396" max="5398" width="2.42578125" style="480"/>
    <col min="5399" max="5399" width="2.42578125" style="480" customWidth="1"/>
    <col min="5400" max="5405" width="2.42578125" style="480"/>
    <col min="5406" max="5406" width="2.42578125" style="480" customWidth="1"/>
    <col min="5407" max="5407" width="2.42578125" style="480"/>
    <col min="5408" max="5408" width="2.42578125" style="480" customWidth="1"/>
    <col min="5409" max="5650" width="2.42578125" style="480"/>
    <col min="5651" max="5651" width="2.42578125" style="480" customWidth="1"/>
    <col min="5652" max="5654" width="2.42578125" style="480"/>
    <col min="5655" max="5655" width="2.42578125" style="480" customWidth="1"/>
    <col min="5656" max="5661" width="2.42578125" style="480"/>
    <col min="5662" max="5662" width="2.42578125" style="480" customWidth="1"/>
    <col min="5663" max="5663" width="2.42578125" style="480"/>
    <col min="5664" max="5664" width="2.42578125" style="480" customWidth="1"/>
    <col min="5665" max="5906" width="2.42578125" style="480"/>
    <col min="5907" max="5907" width="2.42578125" style="480" customWidth="1"/>
    <col min="5908" max="5910" width="2.42578125" style="480"/>
    <col min="5911" max="5911" width="2.42578125" style="480" customWidth="1"/>
    <col min="5912" max="5917" width="2.42578125" style="480"/>
    <col min="5918" max="5918" width="2.42578125" style="480" customWidth="1"/>
    <col min="5919" max="5919" width="2.42578125" style="480"/>
    <col min="5920" max="5920" width="2.42578125" style="480" customWidth="1"/>
    <col min="5921" max="6162" width="2.42578125" style="480"/>
    <col min="6163" max="6163" width="2.42578125" style="480" customWidth="1"/>
    <col min="6164" max="6166" width="2.42578125" style="480"/>
    <col min="6167" max="6167" width="2.42578125" style="480" customWidth="1"/>
    <col min="6168" max="6173" width="2.42578125" style="480"/>
    <col min="6174" max="6174" width="2.42578125" style="480" customWidth="1"/>
    <col min="6175" max="6175" width="2.42578125" style="480"/>
    <col min="6176" max="6176" width="2.42578125" style="480" customWidth="1"/>
    <col min="6177" max="6418" width="2.42578125" style="480"/>
    <col min="6419" max="6419" width="2.42578125" style="480" customWidth="1"/>
    <col min="6420" max="6422" width="2.42578125" style="480"/>
    <col min="6423" max="6423" width="2.42578125" style="480" customWidth="1"/>
    <col min="6424" max="6429" width="2.42578125" style="480"/>
    <col min="6430" max="6430" width="2.42578125" style="480" customWidth="1"/>
    <col min="6431" max="6431" width="2.42578125" style="480"/>
    <col min="6432" max="6432" width="2.42578125" style="480" customWidth="1"/>
    <col min="6433" max="6674" width="2.42578125" style="480"/>
    <col min="6675" max="6675" width="2.42578125" style="480" customWidth="1"/>
    <col min="6676" max="6678" width="2.42578125" style="480"/>
    <col min="6679" max="6679" width="2.42578125" style="480" customWidth="1"/>
    <col min="6680" max="6685" width="2.42578125" style="480"/>
    <col min="6686" max="6686" width="2.42578125" style="480" customWidth="1"/>
    <col min="6687" max="6687" width="2.42578125" style="480"/>
    <col min="6688" max="6688" width="2.42578125" style="480" customWidth="1"/>
    <col min="6689" max="6930" width="2.42578125" style="480"/>
    <col min="6931" max="6931" width="2.42578125" style="480" customWidth="1"/>
    <col min="6932" max="6934" width="2.42578125" style="480"/>
    <col min="6935" max="6935" width="2.42578125" style="480" customWidth="1"/>
    <col min="6936" max="6941" width="2.42578125" style="480"/>
    <col min="6942" max="6942" width="2.42578125" style="480" customWidth="1"/>
    <col min="6943" max="6943" width="2.42578125" style="480"/>
    <col min="6944" max="6944" width="2.42578125" style="480" customWidth="1"/>
    <col min="6945" max="7186" width="2.42578125" style="480"/>
    <col min="7187" max="7187" width="2.42578125" style="480" customWidth="1"/>
    <col min="7188" max="7190" width="2.42578125" style="480"/>
    <col min="7191" max="7191" width="2.42578125" style="480" customWidth="1"/>
    <col min="7192" max="7197" width="2.42578125" style="480"/>
    <col min="7198" max="7198" width="2.42578125" style="480" customWidth="1"/>
    <col min="7199" max="7199" width="2.42578125" style="480"/>
    <col min="7200" max="7200" width="2.42578125" style="480" customWidth="1"/>
    <col min="7201" max="7442" width="2.42578125" style="480"/>
    <col min="7443" max="7443" width="2.42578125" style="480" customWidth="1"/>
    <col min="7444" max="7446" width="2.42578125" style="480"/>
    <col min="7447" max="7447" width="2.42578125" style="480" customWidth="1"/>
    <col min="7448" max="7453" width="2.42578125" style="480"/>
    <col min="7454" max="7454" width="2.42578125" style="480" customWidth="1"/>
    <col min="7455" max="7455" width="2.42578125" style="480"/>
    <col min="7456" max="7456" width="2.42578125" style="480" customWidth="1"/>
    <col min="7457" max="7698" width="2.42578125" style="480"/>
    <col min="7699" max="7699" width="2.42578125" style="480" customWidth="1"/>
    <col min="7700" max="7702" width="2.42578125" style="480"/>
    <col min="7703" max="7703" width="2.42578125" style="480" customWidth="1"/>
    <col min="7704" max="7709" width="2.42578125" style="480"/>
    <col min="7710" max="7710" width="2.42578125" style="480" customWidth="1"/>
    <col min="7711" max="7711" width="2.42578125" style="480"/>
    <col min="7712" max="7712" width="2.42578125" style="480" customWidth="1"/>
    <col min="7713" max="7954" width="2.42578125" style="480"/>
    <col min="7955" max="7955" width="2.42578125" style="480" customWidth="1"/>
    <col min="7956" max="7958" width="2.42578125" style="480"/>
    <col min="7959" max="7959" width="2.42578125" style="480" customWidth="1"/>
    <col min="7960" max="7965" width="2.42578125" style="480"/>
    <col min="7966" max="7966" width="2.42578125" style="480" customWidth="1"/>
    <col min="7967" max="7967" width="2.42578125" style="480"/>
    <col min="7968" max="7968" width="2.42578125" style="480" customWidth="1"/>
    <col min="7969" max="8210" width="2.42578125" style="480"/>
    <col min="8211" max="8211" width="2.42578125" style="480" customWidth="1"/>
    <col min="8212" max="8214" width="2.42578125" style="480"/>
    <col min="8215" max="8215" width="2.42578125" style="480" customWidth="1"/>
    <col min="8216" max="8221" width="2.42578125" style="480"/>
    <col min="8222" max="8222" width="2.42578125" style="480" customWidth="1"/>
    <col min="8223" max="8223" width="2.42578125" style="480"/>
    <col min="8224" max="8224" width="2.42578125" style="480" customWidth="1"/>
    <col min="8225" max="8466" width="2.42578125" style="480"/>
    <col min="8467" max="8467" width="2.42578125" style="480" customWidth="1"/>
    <col min="8468" max="8470" width="2.42578125" style="480"/>
    <col min="8471" max="8471" width="2.42578125" style="480" customWidth="1"/>
    <col min="8472" max="8477" width="2.42578125" style="480"/>
    <col min="8478" max="8478" width="2.42578125" style="480" customWidth="1"/>
    <col min="8479" max="8479" width="2.42578125" style="480"/>
    <col min="8480" max="8480" width="2.42578125" style="480" customWidth="1"/>
    <col min="8481" max="8722" width="2.42578125" style="480"/>
    <col min="8723" max="8723" width="2.42578125" style="480" customWidth="1"/>
    <col min="8724" max="8726" width="2.42578125" style="480"/>
    <col min="8727" max="8727" width="2.42578125" style="480" customWidth="1"/>
    <col min="8728" max="8733" width="2.42578125" style="480"/>
    <col min="8734" max="8734" width="2.42578125" style="480" customWidth="1"/>
    <col min="8735" max="8735" width="2.42578125" style="480"/>
    <col min="8736" max="8736" width="2.42578125" style="480" customWidth="1"/>
    <col min="8737" max="8978" width="2.42578125" style="480"/>
    <col min="8979" max="8979" width="2.42578125" style="480" customWidth="1"/>
    <col min="8980" max="8982" width="2.42578125" style="480"/>
    <col min="8983" max="8983" width="2.42578125" style="480" customWidth="1"/>
    <col min="8984" max="8989" width="2.42578125" style="480"/>
    <col min="8990" max="8990" width="2.42578125" style="480" customWidth="1"/>
    <col min="8991" max="8991" width="2.42578125" style="480"/>
    <col min="8992" max="8992" width="2.42578125" style="480" customWidth="1"/>
    <col min="8993" max="9234" width="2.42578125" style="480"/>
    <col min="9235" max="9235" width="2.42578125" style="480" customWidth="1"/>
    <col min="9236" max="9238" width="2.42578125" style="480"/>
    <col min="9239" max="9239" width="2.42578125" style="480" customWidth="1"/>
    <col min="9240" max="9245" width="2.42578125" style="480"/>
    <col min="9246" max="9246" width="2.42578125" style="480" customWidth="1"/>
    <col min="9247" max="9247" width="2.42578125" style="480"/>
    <col min="9248" max="9248" width="2.42578125" style="480" customWidth="1"/>
    <col min="9249" max="9490" width="2.42578125" style="480"/>
    <col min="9491" max="9491" width="2.42578125" style="480" customWidth="1"/>
    <col min="9492" max="9494" width="2.42578125" style="480"/>
    <col min="9495" max="9495" width="2.42578125" style="480" customWidth="1"/>
    <col min="9496" max="9501" width="2.42578125" style="480"/>
    <col min="9502" max="9502" width="2.42578125" style="480" customWidth="1"/>
    <col min="9503" max="9503" width="2.42578125" style="480"/>
    <col min="9504" max="9504" width="2.42578125" style="480" customWidth="1"/>
    <col min="9505" max="9746" width="2.42578125" style="480"/>
    <col min="9747" max="9747" width="2.42578125" style="480" customWidth="1"/>
    <col min="9748" max="9750" width="2.42578125" style="480"/>
    <col min="9751" max="9751" width="2.42578125" style="480" customWidth="1"/>
    <col min="9752" max="9757" width="2.42578125" style="480"/>
    <col min="9758" max="9758" width="2.42578125" style="480" customWidth="1"/>
    <col min="9759" max="9759" width="2.42578125" style="480"/>
    <col min="9760" max="9760" width="2.42578125" style="480" customWidth="1"/>
    <col min="9761" max="10002" width="2.42578125" style="480"/>
    <col min="10003" max="10003" width="2.42578125" style="480" customWidth="1"/>
    <col min="10004" max="10006" width="2.42578125" style="480"/>
    <col min="10007" max="10007" width="2.42578125" style="480" customWidth="1"/>
    <col min="10008" max="10013" width="2.42578125" style="480"/>
    <col min="10014" max="10014" width="2.42578125" style="480" customWidth="1"/>
    <col min="10015" max="10015" width="2.42578125" style="480"/>
    <col min="10016" max="10016" width="2.42578125" style="480" customWidth="1"/>
    <col min="10017" max="10258" width="2.42578125" style="480"/>
    <col min="10259" max="10259" width="2.42578125" style="480" customWidth="1"/>
    <col min="10260" max="10262" width="2.42578125" style="480"/>
    <col min="10263" max="10263" width="2.42578125" style="480" customWidth="1"/>
    <col min="10264" max="10269" width="2.42578125" style="480"/>
    <col min="10270" max="10270" width="2.42578125" style="480" customWidth="1"/>
    <col min="10271" max="10271" width="2.42578125" style="480"/>
    <col min="10272" max="10272" width="2.42578125" style="480" customWidth="1"/>
    <col min="10273" max="10514" width="2.42578125" style="480"/>
    <col min="10515" max="10515" width="2.42578125" style="480" customWidth="1"/>
    <col min="10516" max="10518" width="2.42578125" style="480"/>
    <col min="10519" max="10519" width="2.42578125" style="480" customWidth="1"/>
    <col min="10520" max="10525" width="2.42578125" style="480"/>
    <col min="10526" max="10526" width="2.42578125" style="480" customWidth="1"/>
    <col min="10527" max="10527" width="2.42578125" style="480"/>
    <col min="10528" max="10528" width="2.42578125" style="480" customWidth="1"/>
    <col min="10529" max="10770" width="2.42578125" style="480"/>
    <col min="10771" max="10771" width="2.42578125" style="480" customWidth="1"/>
    <col min="10772" max="10774" width="2.42578125" style="480"/>
    <col min="10775" max="10775" width="2.42578125" style="480" customWidth="1"/>
    <col min="10776" max="10781" width="2.42578125" style="480"/>
    <col min="10782" max="10782" width="2.42578125" style="480" customWidth="1"/>
    <col min="10783" max="10783" width="2.42578125" style="480"/>
    <col min="10784" max="10784" width="2.42578125" style="480" customWidth="1"/>
    <col min="10785" max="11026" width="2.42578125" style="480"/>
    <col min="11027" max="11027" width="2.42578125" style="480" customWidth="1"/>
    <col min="11028" max="11030" width="2.42578125" style="480"/>
    <col min="11031" max="11031" width="2.42578125" style="480" customWidth="1"/>
    <col min="11032" max="11037" width="2.42578125" style="480"/>
    <col min="11038" max="11038" width="2.42578125" style="480" customWidth="1"/>
    <col min="11039" max="11039" width="2.42578125" style="480"/>
    <col min="11040" max="11040" width="2.42578125" style="480" customWidth="1"/>
    <col min="11041" max="11282" width="2.42578125" style="480"/>
    <col min="11283" max="11283" width="2.42578125" style="480" customWidth="1"/>
    <col min="11284" max="11286" width="2.42578125" style="480"/>
    <col min="11287" max="11287" width="2.42578125" style="480" customWidth="1"/>
    <col min="11288" max="11293" width="2.42578125" style="480"/>
    <col min="11294" max="11294" width="2.42578125" style="480" customWidth="1"/>
    <col min="11295" max="11295" width="2.42578125" style="480"/>
    <col min="11296" max="11296" width="2.42578125" style="480" customWidth="1"/>
    <col min="11297" max="11538" width="2.42578125" style="480"/>
    <col min="11539" max="11539" width="2.42578125" style="480" customWidth="1"/>
    <col min="11540" max="11542" width="2.42578125" style="480"/>
    <col min="11543" max="11543" width="2.42578125" style="480" customWidth="1"/>
    <col min="11544" max="11549" width="2.42578125" style="480"/>
    <col min="11550" max="11550" width="2.42578125" style="480" customWidth="1"/>
    <col min="11551" max="11551" width="2.42578125" style="480"/>
    <col min="11552" max="11552" width="2.42578125" style="480" customWidth="1"/>
    <col min="11553" max="11794" width="2.42578125" style="480"/>
    <col min="11795" max="11795" width="2.42578125" style="480" customWidth="1"/>
    <col min="11796" max="11798" width="2.42578125" style="480"/>
    <col min="11799" max="11799" width="2.42578125" style="480" customWidth="1"/>
    <col min="11800" max="11805" width="2.42578125" style="480"/>
    <col min="11806" max="11806" width="2.42578125" style="480" customWidth="1"/>
    <col min="11807" max="11807" width="2.42578125" style="480"/>
    <col min="11808" max="11808" width="2.42578125" style="480" customWidth="1"/>
    <col min="11809" max="12050" width="2.42578125" style="480"/>
    <col min="12051" max="12051" width="2.42578125" style="480" customWidth="1"/>
    <col min="12052" max="12054" width="2.42578125" style="480"/>
    <col min="12055" max="12055" width="2.42578125" style="480" customWidth="1"/>
    <col min="12056" max="12061" width="2.42578125" style="480"/>
    <col min="12062" max="12062" width="2.42578125" style="480" customWidth="1"/>
    <col min="12063" max="12063" width="2.42578125" style="480"/>
    <col min="12064" max="12064" width="2.42578125" style="480" customWidth="1"/>
    <col min="12065" max="12306" width="2.42578125" style="480"/>
    <col min="12307" max="12307" width="2.42578125" style="480" customWidth="1"/>
    <col min="12308" max="12310" width="2.42578125" style="480"/>
    <col min="12311" max="12311" width="2.42578125" style="480" customWidth="1"/>
    <col min="12312" max="12317" width="2.42578125" style="480"/>
    <col min="12318" max="12318" width="2.42578125" style="480" customWidth="1"/>
    <col min="12319" max="12319" width="2.42578125" style="480"/>
    <col min="12320" max="12320" width="2.42578125" style="480" customWidth="1"/>
    <col min="12321" max="12562" width="2.42578125" style="480"/>
    <col min="12563" max="12563" width="2.42578125" style="480" customWidth="1"/>
    <col min="12564" max="12566" width="2.42578125" style="480"/>
    <col min="12567" max="12567" width="2.42578125" style="480" customWidth="1"/>
    <col min="12568" max="12573" width="2.42578125" style="480"/>
    <col min="12574" max="12574" width="2.42578125" style="480" customWidth="1"/>
    <col min="12575" max="12575" width="2.42578125" style="480"/>
    <col min="12576" max="12576" width="2.42578125" style="480" customWidth="1"/>
    <col min="12577" max="12818" width="2.42578125" style="480"/>
    <col min="12819" max="12819" width="2.42578125" style="480" customWidth="1"/>
    <col min="12820" max="12822" width="2.42578125" style="480"/>
    <col min="12823" max="12823" width="2.42578125" style="480" customWidth="1"/>
    <col min="12824" max="12829" width="2.42578125" style="480"/>
    <col min="12830" max="12830" width="2.42578125" style="480" customWidth="1"/>
    <col min="12831" max="12831" width="2.42578125" style="480"/>
    <col min="12832" max="12832" width="2.42578125" style="480" customWidth="1"/>
    <col min="12833" max="13074" width="2.42578125" style="480"/>
    <col min="13075" max="13075" width="2.42578125" style="480" customWidth="1"/>
    <col min="13076" max="13078" width="2.42578125" style="480"/>
    <col min="13079" max="13079" width="2.42578125" style="480" customWidth="1"/>
    <col min="13080" max="13085" width="2.42578125" style="480"/>
    <col min="13086" max="13086" width="2.42578125" style="480" customWidth="1"/>
    <col min="13087" max="13087" width="2.42578125" style="480"/>
    <col min="13088" max="13088" width="2.42578125" style="480" customWidth="1"/>
    <col min="13089" max="13330" width="2.42578125" style="480"/>
    <col min="13331" max="13331" width="2.42578125" style="480" customWidth="1"/>
    <col min="13332" max="13334" width="2.42578125" style="480"/>
    <col min="13335" max="13335" width="2.42578125" style="480" customWidth="1"/>
    <col min="13336" max="13341" width="2.42578125" style="480"/>
    <col min="13342" max="13342" width="2.42578125" style="480" customWidth="1"/>
    <col min="13343" max="13343" width="2.42578125" style="480"/>
    <col min="13344" max="13344" width="2.42578125" style="480" customWidth="1"/>
    <col min="13345" max="13586" width="2.42578125" style="480"/>
    <col min="13587" max="13587" width="2.42578125" style="480" customWidth="1"/>
    <col min="13588" max="13590" width="2.42578125" style="480"/>
    <col min="13591" max="13591" width="2.42578125" style="480" customWidth="1"/>
    <col min="13592" max="13597" width="2.42578125" style="480"/>
    <col min="13598" max="13598" width="2.42578125" style="480" customWidth="1"/>
    <col min="13599" max="13599" width="2.42578125" style="480"/>
    <col min="13600" max="13600" width="2.42578125" style="480" customWidth="1"/>
    <col min="13601" max="13842" width="2.42578125" style="480"/>
    <col min="13843" max="13843" width="2.42578125" style="480" customWidth="1"/>
    <col min="13844" max="13846" width="2.42578125" style="480"/>
    <col min="13847" max="13847" width="2.42578125" style="480" customWidth="1"/>
    <col min="13848" max="13853" width="2.42578125" style="480"/>
    <col min="13854" max="13854" width="2.42578125" style="480" customWidth="1"/>
    <col min="13855" max="13855" width="2.42578125" style="480"/>
    <col min="13856" max="13856" width="2.42578125" style="480" customWidth="1"/>
    <col min="13857" max="14098" width="2.42578125" style="480"/>
    <col min="14099" max="14099" width="2.42578125" style="480" customWidth="1"/>
    <col min="14100" max="14102" width="2.42578125" style="480"/>
    <col min="14103" max="14103" width="2.42578125" style="480" customWidth="1"/>
    <col min="14104" max="14109" width="2.42578125" style="480"/>
    <col min="14110" max="14110" width="2.42578125" style="480" customWidth="1"/>
    <col min="14111" max="14111" width="2.42578125" style="480"/>
    <col min="14112" max="14112" width="2.42578125" style="480" customWidth="1"/>
    <col min="14113" max="14354" width="2.42578125" style="480"/>
    <col min="14355" max="14355" width="2.42578125" style="480" customWidth="1"/>
    <col min="14356" max="14358" width="2.42578125" style="480"/>
    <col min="14359" max="14359" width="2.42578125" style="480" customWidth="1"/>
    <col min="14360" max="14365" width="2.42578125" style="480"/>
    <col min="14366" max="14366" width="2.42578125" style="480" customWidth="1"/>
    <col min="14367" max="14367" width="2.42578125" style="480"/>
    <col min="14368" max="14368" width="2.42578125" style="480" customWidth="1"/>
    <col min="14369" max="14610" width="2.42578125" style="480"/>
    <col min="14611" max="14611" width="2.42578125" style="480" customWidth="1"/>
    <col min="14612" max="14614" width="2.42578125" style="480"/>
    <col min="14615" max="14615" width="2.42578125" style="480" customWidth="1"/>
    <col min="14616" max="14621" width="2.42578125" style="480"/>
    <col min="14622" max="14622" width="2.42578125" style="480" customWidth="1"/>
    <col min="14623" max="14623" width="2.42578125" style="480"/>
    <col min="14624" max="14624" width="2.42578125" style="480" customWidth="1"/>
    <col min="14625" max="14866" width="2.42578125" style="480"/>
    <col min="14867" max="14867" width="2.42578125" style="480" customWidth="1"/>
    <col min="14868" max="14870" width="2.42578125" style="480"/>
    <col min="14871" max="14871" width="2.42578125" style="480" customWidth="1"/>
    <col min="14872" max="14877" width="2.42578125" style="480"/>
    <col min="14878" max="14878" width="2.42578125" style="480" customWidth="1"/>
    <col min="14879" max="14879" width="2.42578125" style="480"/>
    <col min="14880" max="14880" width="2.42578125" style="480" customWidth="1"/>
    <col min="14881" max="15122" width="2.42578125" style="480"/>
    <col min="15123" max="15123" width="2.42578125" style="480" customWidth="1"/>
    <col min="15124" max="15126" width="2.42578125" style="480"/>
    <col min="15127" max="15127" width="2.42578125" style="480" customWidth="1"/>
    <col min="15128" max="15133" width="2.42578125" style="480"/>
    <col min="15134" max="15134" width="2.42578125" style="480" customWidth="1"/>
    <col min="15135" max="15135" width="2.42578125" style="480"/>
    <col min="15136" max="15136" width="2.42578125" style="480" customWidth="1"/>
    <col min="15137" max="15378" width="2.42578125" style="480"/>
    <col min="15379" max="15379" width="2.42578125" style="480" customWidth="1"/>
    <col min="15380" max="15382" width="2.42578125" style="480"/>
    <col min="15383" max="15383" width="2.42578125" style="480" customWidth="1"/>
    <col min="15384" max="15389" width="2.42578125" style="480"/>
    <col min="15390" max="15390" width="2.42578125" style="480" customWidth="1"/>
    <col min="15391" max="15391" width="2.42578125" style="480"/>
    <col min="15392" max="15392" width="2.42578125" style="480" customWidth="1"/>
    <col min="15393" max="15634" width="2.42578125" style="480"/>
    <col min="15635" max="15635" width="2.42578125" style="480" customWidth="1"/>
    <col min="15636" max="15638" width="2.42578125" style="480"/>
    <col min="15639" max="15639" width="2.42578125" style="480" customWidth="1"/>
    <col min="15640" max="15645" width="2.42578125" style="480"/>
    <col min="15646" max="15646" width="2.42578125" style="480" customWidth="1"/>
    <col min="15647" max="15647" width="2.42578125" style="480"/>
    <col min="15648" max="15648" width="2.42578125" style="480" customWidth="1"/>
    <col min="15649" max="15890" width="2.42578125" style="480"/>
    <col min="15891" max="15891" width="2.42578125" style="480" customWidth="1"/>
    <col min="15892" max="15894" width="2.42578125" style="480"/>
    <col min="15895" max="15895" width="2.42578125" style="480" customWidth="1"/>
    <col min="15896" max="15901" width="2.42578125" style="480"/>
    <col min="15902" max="15902" width="2.42578125" style="480" customWidth="1"/>
    <col min="15903" max="15903" width="2.42578125" style="480"/>
    <col min="15904" max="15904" width="2.42578125" style="480" customWidth="1"/>
    <col min="15905" max="16146" width="2.42578125" style="480"/>
    <col min="16147" max="16147" width="2.42578125" style="480" customWidth="1"/>
    <col min="16148" max="16150" width="2.42578125" style="480"/>
    <col min="16151" max="16151" width="2.42578125" style="480" customWidth="1"/>
    <col min="16152" max="16157" width="2.42578125" style="480"/>
    <col min="16158" max="16158" width="2.42578125" style="480" customWidth="1"/>
    <col min="16159" max="16159" width="2.42578125" style="480"/>
    <col min="16160" max="16160" width="2.42578125" style="480" customWidth="1"/>
    <col min="16161" max="16384" width="2.42578125" style="480"/>
  </cols>
  <sheetData>
    <row r="1" spans="1:198" s="1" customFormat="1">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50" t="str">
        <f>[2]Setup!$B$5</f>
        <v>Precise Mortgage Funding 2018-2B plc</v>
      </c>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50"/>
      <c r="AZ5" s="550"/>
      <c r="BA5" s="550"/>
      <c r="BB5" s="550"/>
      <c r="BC5" s="550"/>
      <c r="BD5" s="550"/>
      <c r="BE5" s="550"/>
      <c r="BF5" s="550"/>
      <c r="BG5" s="550"/>
      <c r="BH5" s="550"/>
      <c r="BI5" s="550"/>
      <c r="BJ5" s="550"/>
      <c r="BK5" s="550"/>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51" t="s">
        <v>1</v>
      </c>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51" t="s">
        <v>2</v>
      </c>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52">
        <f>[1]Input!$C$112</f>
        <v>43570</v>
      </c>
      <c r="G8" s="552"/>
      <c r="H8" s="552"/>
      <c r="I8" s="552"/>
      <c r="J8" s="552"/>
      <c r="K8" s="552"/>
      <c r="L8" s="552"/>
      <c r="M8" s="552"/>
      <c r="N8" s="552"/>
      <c r="O8" s="552"/>
      <c r="P8" s="552"/>
      <c r="Q8" s="552"/>
      <c r="R8" s="552"/>
      <c r="S8" s="552"/>
      <c r="T8" s="552"/>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2"/>
      <c r="DY10" s="2"/>
      <c r="DZ10" s="2"/>
      <c r="EA10" s="2"/>
      <c r="EB10" s="2"/>
      <c r="EC10" s="2"/>
      <c r="ED10" s="2"/>
      <c r="EE10" s="2"/>
      <c r="EF10" s="2"/>
      <c r="EG10" s="553"/>
      <c r="EH10" s="553"/>
      <c r="EI10" s="553"/>
      <c r="EJ10" s="553"/>
      <c r="EK10" s="553"/>
      <c r="EL10" s="553"/>
      <c r="EM10" s="553"/>
      <c r="EN10" s="553"/>
      <c r="EO10" s="553"/>
      <c r="EP10" s="553"/>
      <c r="EQ10" s="553"/>
      <c r="ER10" s="553"/>
      <c r="ES10" s="553"/>
      <c r="ET10" s="553"/>
      <c r="EU10" s="553"/>
      <c r="EV10" s="553"/>
      <c r="EW10" s="553"/>
      <c r="EX10" s="553"/>
      <c r="EY10" s="553"/>
      <c r="EZ10" s="553"/>
      <c r="FA10" s="553"/>
      <c r="FB10" s="553"/>
      <c r="FC10" s="553"/>
      <c r="FD10" s="553"/>
      <c r="FE10" s="553"/>
      <c r="FF10" s="553"/>
      <c r="FG10" s="553"/>
      <c r="FH10" s="553"/>
      <c r="FI10" s="553"/>
      <c r="FJ10" s="553"/>
      <c r="FK10" s="553"/>
      <c r="FL10" s="553"/>
      <c r="FM10" s="553"/>
      <c r="FN10" s="553"/>
      <c r="FO10" s="553"/>
      <c r="FP10" s="553"/>
      <c r="FQ10" s="553"/>
      <c r="FR10" s="553"/>
      <c r="FS10" s="553"/>
      <c r="FT10" s="553"/>
      <c r="FU10" s="553"/>
      <c r="FV10" s="553"/>
      <c r="FW10" s="553"/>
      <c r="FX10" s="553"/>
      <c r="FY10" s="553"/>
      <c r="FZ10" s="553"/>
      <c r="GA10" s="553"/>
      <c r="GB10" s="553"/>
      <c r="GC10" s="553"/>
      <c r="GD10" s="553"/>
      <c r="GE10" s="553"/>
      <c r="GF10" s="553"/>
      <c r="GG10" s="553"/>
      <c r="GH10" s="553"/>
      <c r="GI10" s="553"/>
      <c r="GJ10" s="553"/>
      <c r="GK10" s="553"/>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Lawrence Obisesan</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lawrence.obisesan@usbank.com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44.207.330.2183</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567">
        <f>[1]Input!$C$112</f>
        <v>43570</v>
      </c>
      <c r="AC15" s="567"/>
      <c r="AD15" s="567"/>
      <c r="AE15" s="567"/>
      <c r="AF15" s="567"/>
      <c r="AG15" s="567"/>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568" t="s">
        <v>11</v>
      </c>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70"/>
      <c r="AH17" s="4"/>
      <c r="AI17" s="568" t="s">
        <v>12</v>
      </c>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70"/>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557">
        <f>[1]Input!$C$107</f>
        <v>43536</v>
      </c>
      <c r="AB19" s="557"/>
      <c r="AC19" s="557"/>
      <c r="AD19" s="557"/>
      <c r="AE19" s="557"/>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557">
        <f>IF([1]Input!$C$122=1,"n.a.",[1]Input!$C$106)</f>
        <v>43446</v>
      </c>
      <c r="AB21" s="557"/>
      <c r="AC21" s="557"/>
      <c r="AD21" s="557"/>
      <c r="AE21" s="557"/>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562"/>
      <c r="CW21" s="563"/>
      <c r="CX21" s="563"/>
      <c r="CY21" s="563"/>
      <c r="CZ21" s="563"/>
      <c r="DA21" s="563"/>
      <c r="DB21" s="563"/>
      <c r="DC21" s="563"/>
      <c r="DD21" s="563"/>
      <c r="DE21" s="563"/>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554"/>
      <c r="EL21" s="554"/>
      <c r="EM21" s="554"/>
      <c r="EN21" s="32"/>
      <c r="EO21" s="554"/>
      <c r="EP21" s="554"/>
      <c r="EQ21" s="554"/>
      <c r="ER21" s="554"/>
      <c r="ES21" s="554"/>
      <c r="ET21" s="554"/>
      <c r="EU21" s="554"/>
      <c r="EV21" s="554"/>
      <c r="EW21" s="554"/>
      <c r="EX21" s="32"/>
      <c r="EY21" s="554"/>
      <c r="EZ21" s="554"/>
      <c r="FA21" s="554"/>
      <c r="FB21" s="554"/>
      <c r="FC21" s="554"/>
      <c r="FD21" s="554"/>
      <c r="FE21" s="32"/>
      <c r="FF21" s="554"/>
      <c r="FG21" s="554"/>
      <c r="FH21" s="554"/>
      <c r="FI21" s="554"/>
      <c r="FJ21" s="554"/>
      <c r="FK21" s="554"/>
      <c r="FL21" s="32"/>
      <c r="FM21" s="554"/>
      <c r="FN21" s="554"/>
      <c r="FO21" s="554"/>
      <c r="FP21" s="554"/>
      <c r="FQ21" s="554"/>
      <c r="FR21" s="554"/>
      <c r="FS21" s="32"/>
      <c r="FT21" s="554"/>
      <c r="FU21" s="554"/>
      <c r="FV21" s="554"/>
      <c r="FW21" s="554"/>
      <c r="FX21" s="554"/>
      <c r="FY21" s="554"/>
      <c r="FZ21" s="32"/>
      <c r="GA21" s="554"/>
      <c r="GB21" s="554"/>
      <c r="GC21" s="554"/>
      <c r="GD21" s="554"/>
      <c r="GE21" s="554"/>
      <c r="GF21" s="554"/>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555"/>
      <c r="CW22" s="556"/>
      <c r="CX22" s="556"/>
      <c r="CY22" s="556"/>
      <c r="CZ22" s="556"/>
      <c r="DA22" s="556"/>
      <c r="DB22" s="556"/>
      <c r="DC22" s="556"/>
      <c r="DD22" s="556"/>
      <c r="DE22" s="556"/>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554"/>
      <c r="EL22" s="554"/>
      <c r="EM22" s="554"/>
      <c r="EN22" s="32"/>
      <c r="EO22" s="554"/>
      <c r="EP22" s="554"/>
      <c r="EQ22" s="554"/>
      <c r="ER22" s="554"/>
      <c r="ES22" s="554"/>
      <c r="ET22" s="554"/>
      <c r="EU22" s="554"/>
      <c r="EV22" s="554"/>
      <c r="EW22" s="554"/>
      <c r="EX22" s="32"/>
      <c r="EY22" s="554"/>
      <c r="EZ22" s="554"/>
      <c r="FA22" s="554"/>
      <c r="FB22" s="554"/>
      <c r="FC22" s="554"/>
      <c r="FD22" s="554"/>
      <c r="FE22" s="32"/>
      <c r="FF22" s="554"/>
      <c r="FG22" s="554"/>
      <c r="FH22" s="554"/>
      <c r="FI22" s="554"/>
      <c r="FJ22" s="554"/>
      <c r="FK22" s="554"/>
      <c r="FL22" s="32"/>
      <c r="FM22" s="554"/>
      <c r="FN22" s="554"/>
      <c r="FO22" s="554"/>
      <c r="FP22" s="554"/>
      <c r="FQ22" s="554"/>
      <c r="FR22" s="554"/>
      <c r="FS22" s="32"/>
      <c r="FT22" s="554"/>
      <c r="FU22" s="554"/>
      <c r="FV22" s="554"/>
      <c r="FW22" s="554"/>
      <c r="FX22" s="554"/>
      <c r="FY22" s="554"/>
      <c r="FZ22" s="32"/>
      <c r="GA22" s="554"/>
      <c r="GB22" s="554"/>
      <c r="GC22" s="554"/>
      <c r="GD22" s="554"/>
      <c r="GE22" s="554"/>
      <c r="GF22" s="554"/>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557">
        <f>[1]Input!$C$108</f>
        <v>43628</v>
      </c>
      <c r="AB23" s="557"/>
      <c r="AC23" s="557"/>
      <c r="AD23" s="557"/>
      <c r="AE23" s="557"/>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558"/>
      <c r="CW23" s="559"/>
      <c r="CX23" s="559"/>
      <c r="CY23" s="559"/>
      <c r="CZ23" s="559"/>
      <c r="DA23" s="559"/>
      <c r="DB23" s="559"/>
      <c r="DC23" s="559"/>
      <c r="DD23" s="559"/>
      <c r="DE23" s="55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554"/>
      <c r="EL23" s="554"/>
      <c r="EM23" s="554"/>
      <c r="EN23" s="32"/>
      <c r="EO23" s="554"/>
      <c r="EP23" s="554"/>
      <c r="EQ23" s="554"/>
      <c r="ER23" s="554"/>
      <c r="ES23" s="554"/>
      <c r="ET23" s="554"/>
      <c r="EU23" s="554"/>
      <c r="EV23" s="554"/>
      <c r="EW23" s="554"/>
      <c r="EX23" s="32"/>
      <c r="EY23" s="554"/>
      <c r="EZ23" s="554"/>
      <c r="FA23" s="554"/>
      <c r="FB23" s="554"/>
      <c r="FC23" s="554"/>
      <c r="FD23" s="554"/>
      <c r="FE23" s="32"/>
      <c r="FF23" s="554"/>
      <c r="FG23" s="554"/>
      <c r="FH23" s="554"/>
      <c r="FI23" s="554"/>
      <c r="FJ23" s="554"/>
      <c r="FK23" s="554"/>
      <c r="FL23" s="32"/>
      <c r="FM23" s="554"/>
      <c r="FN23" s="554"/>
      <c r="FO23" s="554"/>
      <c r="FP23" s="554"/>
      <c r="FQ23" s="554"/>
      <c r="FR23" s="554"/>
      <c r="FS23" s="32"/>
      <c r="FT23" s="554"/>
      <c r="FU23" s="554"/>
      <c r="FV23" s="554"/>
      <c r="FW23" s="554"/>
      <c r="FX23" s="554"/>
      <c r="FY23" s="554"/>
      <c r="FZ23" s="32"/>
      <c r="GA23" s="554"/>
      <c r="GB23" s="554"/>
      <c r="GC23" s="554"/>
      <c r="GD23" s="554"/>
      <c r="GE23" s="554"/>
      <c r="GF23" s="554"/>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555"/>
      <c r="CW24" s="556"/>
      <c r="CX24" s="556"/>
      <c r="CY24" s="556"/>
      <c r="CZ24" s="556"/>
      <c r="DA24" s="556"/>
      <c r="DB24" s="556"/>
      <c r="DC24" s="556"/>
      <c r="DD24" s="556"/>
      <c r="DE24" s="556"/>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560">
        <f>IF([1]Input!$C$123=1,"n.a.",[1]Input!$C$122)</f>
        <v>4</v>
      </c>
      <c r="AB25" s="561"/>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562"/>
      <c r="CW25" s="563"/>
      <c r="CX25" s="563"/>
      <c r="CY25" s="563"/>
      <c r="CZ25" s="563"/>
      <c r="DA25" s="563"/>
      <c r="DB25" s="563"/>
      <c r="DC25" s="563"/>
      <c r="DD25" s="563"/>
      <c r="DE25" s="563"/>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564"/>
      <c r="EL25" s="564"/>
      <c r="EM25" s="564"/>
      <c r="EN25" s="32"/>
      <c r="EO25" s="554"/>
      <c r="EP25" s="554"/>
      <c r="EQ25" s="554"/>
      <c r="ER25" s="554"/>
      <c r="ES25" s="554"/>
      <c r="ET25" s="554"/>
      <c r="EU25" s="554"/>
      <c r="EV25" s="554"/>
      <c r="EW25" s="554"/>
      <c r="EX25" s="32"/>
      <c r="EY25" s="565"/>
      <c r="EZ25" s="566"/>
      <c r="FA25" s="566"/>
      <c r="FB25" s="566"/>
      <c r="FC25" s="566"/>
      <c r="FD25" s="566"/>
      <c r="FE25" s="34"/>
      <c r="FF25" s="565"/>
      <c r="FG25" s="566"/>
      <c r="FH25" s="566"/>
      <c r="FI25" s="566"/>
      <c r="FJ25" s="566"/>
      <c r="FK25" s="566"/>
      <c r="FL25" s="35"/>
      <c r="FM25" s="565"/>
      <c r="FN25" s="566"/>
      <c r="FO25" s="566"/>
      <c r="FP25" s="566"/>
      <c r="FQ25" s="566"/>
      <c r="FR25" s="566"/>
      <c r="FS25" s="35"/>
      <c r="FT25" s="565"/>
      <c r="FU25" s="566"/>
      <c r="FV25" s="566"/>
      <c r="FW25" s="566"/>
      <c r="FX25" s="566"/>
      <c r="FY25" s="566"/>
      <c r="FZ25" s="35"/>
      <c r="GA25" s="565"/>
      <c r="GB25" s="566"/>
      <c r="GC25" s="566"/>
      <c r="GD25" s="566"/>
      <c r="GE25" s="566"/>
      <c r="GF25" s="566"/>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562"/>
      <c r="CW26" s="563"/>
      <c r="CX26" s="563"/>
      <c r="CY26" s="563"/>
      <c r="CZ26" s="563"/>
      <c r="DA26" s="563"/>
      <c r="DB26" s="563"/>
      <c r="DC26" s="563"/>
      <c r="DD26" s="563"/>
      <c r="DE26" s="563"/>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564"/>
      <c r="EL26" s="564"/>
      <c r="EM26" s="564"/>
      <c r="EN26" s="2"/>
      <c r="EO26" s="554"/>
      <c r="EP26" s="554"/>
      <c r="EQ26" s="554"/>
      <c r="ER26" s="554"/>
      <c r="ES26" s="554"/>
      <c r="ET26" s="554"/>
      <c r="EU26" s="554"/>
      <c r="EV26" s="554"/>
      <c r="EW26" s="554"/>
      <c r="EX26" s="2"/>
      <c r="EY26" s="566"/>
      <c r="EZ26" s="566"/>
      <c r="FA26" s="566"/>
      <c r="FB26" s="566"/>
      <c r="FC26" s="566"/>
      <c r="FD26" s="566"/>
      <c r="FE26" s="36"/>
      <c r="FF26" s="566"/>
      <c r="FG26" s="566"/>
      <c r="FH26" s="566"/>
      <c r="FI26" s="566"/>
      <c r="FJ26" s="566"/>
      <c r="FK26" s="566"/>
      <c r="FL26" s="37"/>
      <c r="FM26" s="566"/>
      <c r="FN26" s="566"/>
      <c r="FO26" s="566"/>
      <c r="FP26" s="566"/>
      <c r="FQ26" s="566"/>
      <c r="FR26" s="566"/>
      <c r="FS26" s="37"/>
      <c r="FT26" s="566"/>
      <c r="FU26" s="566"/>
      <c r="FV26" s="566"/>
      <c r="FW26" s="566"/>
      <c r="FX26" s="566"/>
      <c r="FY26" s="566"/>
      <c r="FZ26" s="37"/>
      <c r="GA26" s="566"/>
      <c r="GB26" s="566"/>
      <c r="GC26" s="566"/>
      <c r="GD26" s="566"/>
      <c r="GE26" s="566"/>
      <c r="GF26" s="566"/>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557">
        <f>[2]Start!H27</f>
        <v>43179</v>
      </c>
      <c r="AB27" s="557"/>
      <c r="AC27" s="557"/>
      <c r="AD27" s="557"/>
      <c r="AE27" s="557"/>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571"/>
      <c r="CW27" s="572"/>
      <c r="CX27" s="572"/>
      <c r="CY27" s="572"/>
      <c r="CZ27" s="572"/>
      <c r="DA27" s="572"/>
      <c r="DB27" s="572"/>
      <c r="DC27" s="572"/>
      <c r="DD27" s="572"/>
      <c r="DE27" s="572"/>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564"/>
      <c r="EL27" s="564"/>
      <c r="EM27" s="564"/>
      <c r="EN27" s="2"/>
      <c r="EO27" s="554"/>
      <c r="EP27" s="554"/>
      <c r="EQ27" s="554"/>
      <c r="ER27" s="554"/>
      <c r="ES27" s="554"/>
      <c r="ET27" s="554"/>
      <c r="EU27" s="554"/>
      <c r="EV27" s="554"/>
      <c r="EW27" s="554"/>
      <c r="EX27" s="2"/>
      <c r="EY27" s="565"/>
      <c r="EZ27" s="566"/>
      <c r="FA27" s="566"/>
      <c r="FB27" s="566"/>
      <c r="FC27" s="566"/>
      <c r="FD27" s="566"/>
      <c r="FE27" s="34"/>
      <c r="FF27" s="565"/>
      <c r="FG27" s="566"/>
      <c r="FH27" s="566"/>
      <c r="FI27" s="566"/>
      <c r="FJ27" s="566"/>
      <c r="FK27" s="566"/>
      <c r="FL27" s="35"/>
      <c r="FM27" s="565"/>
      <c r="FN27" s="566"/>
      <c r="FO27" s="566"/>
      <c r="FP27" s="566"/>
      <c r="FQ27" s="566"/>
      <c r="FR27" s="566"/>
      <c r="FS27" s="35"/>
      <c r="FT27" s="565"/>
      <c r="FU27" s="566"/>
      <c r="FV27" s="566"/>
      <c r="FW27" s="566"/>
      <c r="FX27" s="566"/>
      <c r="FY27" s="566"/>
      <c r="FZ27" s="35"/>
      <c r="GA27" s="565"/>
      <c r="GB27" s="566"/>
      <c r="GC27" s="566"/>
      <c r="GD27" s="566"/>
      <c r="GE27" s="566"/>
      <c r="GF27" s="566"/>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562"/>
      <c r="CW28" s="563"/>
      <c r="CX28" s="563"/>
      <c r="CY28" s="563"/>
      <c r="CZ28" s="563"/>
      <c r="DA28" s="563"/>
      <c r="DB28" s="563"/>
      <c r="DC28" s="563"/>
      <c r="DD28" s="563"/>
      <c r="DE28" s="563"/>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564"/>
      <c r="EL28" s="564"/>
      <c r="EM28" s="564"/>
      <c r="EN28" s="2"/>
      <c r="EO28" s="554"/>
      <c r="EP28" s="554"/>
      <c r="EQ28" s="554"/>
      <c r="ER28" s="554"/>
      <c r="ES28" s="554"/>
      <c r="ET28" s="554"/>
      <c r="EU28" s="554"/>
      <c r="EV28" s="554"/>
      <c r="EW28" s="554"/>
      <c r="EX28" s="2"/>
      <c r="EY28" s="566"/>
      <c r="EZ28" s="566"/>
      <c r="FA28" s="566"/>
      <c r="FB28" s="566"/>
      <c r="FC28" s="566"/>
      <c r="FD28" s="566"/>
      <c r="FE28" s="36"/>
      <c r="FF28" s="566"/>
      <c r="FG28" s="566"/>
      <c r="FH28" s="566"/>
      <c r="FI28" s="566"/>
      <c r="FJ28" s="566"/>
      <c r="FK28" s="566"/>
      <c r="FL28" s="37"/>
      <c r="FM28" s="566"/>
      <c r="FN28" s="566"/>
      <c r="FO28" s="566"/>
      <c r="FP28" s="566"/>
      <c r="FQ28" s="566"/>
      <c r="FR28" s="566"/>
      <c r="FS28" s="37"/>
      <c r="FT28" s="566"/>
      <c r="FU28" s="566"/>
      <c r="FV28" s="566"/>
      <c r="FW28" s="566"/>
      <c r="FX28" s="566"/>
      <c r="FY28" s="566"/>
      <c r="FZ28" s="37"/>
      <c r="GA28" s="566"/>
      <c r="GB28" s="566"/>
      <c r="GC28" s="566"/>
      <c r="GD28" s="566"/>
      <c r="GE28" s="566"/>
      <c r="GF28" s="566"/>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557">
        <f>[2]Start!H29</f>
        <v>56685</v>
      </c>
      <c r="AB29" s="557"/>
      <c r="AC29" s="557"/>
      <c r="AD29" s="557"/>
      <c r="AE29" s="557"/>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564"/>
      <c r="EL29" s="564"/>
      <c r="EM29" s="564"/>
      <c r="EN29" s="32"/>
      <c r="EO29" s="554"/>
      <c r="EP29" s="554"/>
      <c r="EQ29" s="554"/>
      <c r="ER29" s="554"/>
      <c r="ES29" s="554"/>
      <c r="ET29" s="554"/>
      <c r="EU29" s="554"/>
      <c r="EV29" s="554"/>
      <c r="EW29" s="554"/>
      <c r="EX29" s="32"/>
      <c r="EY29" s="565"/>
      <c r="EZ29" s="566"/>
      <c r="FA29" s="566"/>
      <c r="FB29" s="566"/>
      <c r="FC29" s="566"/>
      <c r="FD29" s="566"/>
      <c r="FE29" s="34"/>
      <c r="FF29" s="565"/>
      <c r="FG29" s="566"/>
      <c r="FH29" s="566"/>
      <c r="FI29" s="566"/>
      <c r="FJ29" s="566"/>
      <c r="FK29" s="566"/>
      <c r="FL29" s="35"/>
      <c r="FM29" s="565"/>
      <c r="FN29" s="566"/>
      <c r="FO29" s="566"/>
      <c r="FP29" s="566"/>
      <c r="FQ29" s="566"/>
      <c r="FR29" s="566"/>
      <c r="FS29" s="35"/>
      <c r="FT29" s="565"/>
      <c r="FU29" s="566"/>
      <c r="FV29" s="566"/>
      <c r="FW29" s="566"/>
      <c r="FX29" s="566"/>
      <c r="FY29" s="566"/>
      <c r="FZ29" s="35"/>
      <c r="GA29" s="565"/>
      <c r="GB29" s="566"/>
      <c r="GC29" s="566"/>
      <c r="GD29" s="566"/>
      <c r="GE29" s="566"/>
      <c r="GF29" s="566"/>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554"/>
      <c r="BY30" s="554"/>
      <c r="BZ30" s="554"/>
      <c r="CA30" s="38"/>
      <c r="CB30" s="2"/>
      <c r="CC30" s="2"/>
      <c r="CD30" s="554"/>
      <c r="CE30" s="554"/>
      <c r="CF30" s="554"/>
      <c r="CG30" s="554"/>
      <c r="CH30" s="554"/>
      <c r="CI30" s="554"/>
      <c r="CJ30" s="554"/>
      <c r="CK30" s="554"/>
      <c r="CL30" s="554"/>
      <c r="CM30" s="2"/>
      <c r="CN30" s="2"/>
      <c r="CO30" s="2"/>
      <c r="CP30" s="573"/>
      <c r="CQ30" s="573"/>
      <c r="CR30" s="573"/>
      <c r="CS30" s="573"/>
      <c r="CT30" s="2"/>
      <c r="CU30" s="2"/>
      <c r="CV30" s="2"/>
      <c r="CW30" s="573"/>
      <c r="CX30" s="573"/>
      <c r="CY30" s="573"/>
      <c r="CZ30" s="573"/>
      <c r="DA30" s="2"/>
      <c r="DB30" s="2"/>
      <c r="DC30" s="2"/>
      <c r="DD30" s="554"/>
      <c r="DE30" s="554"/>
      <c r="DF30" s="554"/>
      <c r="DG30" s="554"/>
      <c r="DH30" s="554"/>
      <c r="DI30" s="554"/>
      <c r="DJ30" s="32"/>
      <c r="DK30" s="32"/>
      <c r="DL30" s="32"/>
      <c r="DM30" s="554"/>
      <c r="DN30" s="554"/>
      <c r="DO30" s="554"/>
      <c r="DP30" s="554"/>
      <c r="DQ30" s="554"/>
      <c r="DR30" s="554"/>
      <c r="DS30" s="32"/>
      <c r="DT30" s="32"/>
      <c r="DU30" s="32"/>
      <c r="DV30" s="32"/>
      <c r="DW30" s="32"/>
      <c r="DX30" s="2"/>
      <c r="DY30" s="2"/>
      <c r="DZ30" s="2"/>
      <c r="EA30" s="2"/>
      <c r="EB30" s="2"/>
      <c r="EC30" s="2"/>
      <c r="ED30" s="2"/>
      <c r="EE30" s="2"/>
      <c r="EF30" s="2"/>
      <c r="EG30" s="2"/>
      <c r="EH30" s="2"/>
      <c r="EI30" s="2"/>
      <c r="EJ30" s="2"/>
      <c r="EK30" s="564"/>
      <c r="EL30" s="564"/>
      <c r="EM30" s="564"/>
      <c r="EN30" s="2"/>
      <c r="EO30" s="554"/>
      <c r="EP30" s="554"/>
      <c r="EQ30" s="554"/>
      <c r="ER30" s="554"/>
      <c r="ES30" s="554"/>
      <c r="ET30" s="554"/>
      <c r="EU30" s="554"/>
      <c r="EV30" s="554"/>
      <c r="EW30" s="554"/>
      <c r="EX30" s="2"/>
      <c r="EY30" s="566"/>
      <c r="EZ30" s="566"/>
      <c r="FA30" s="566"/>
      <c r="FB30" s="566"/>
      <c r="FC30" s="566"/>
      <c r="FD30" s="566"/>
      <c r="FE30" s="36"/>
      <c r="FF30" s="566"/>
      <c r="FG30" s="566"/>
      <c r="FH30" s="566"/>
      <c r="FI30" s="566"/>
      <c r="FJ30" s="566"/>
      <c r="FK30" s="566"/>
      <c r="FL30" s="37"/>
      <c r="FM30" s="566"/>
      <c r="FN30" s="566"/>
      <c r="FO30" s="566"/>
      <c r="FP30" s="566"/>
      <c r="FQ30" s="566"/>
      <c r="FR30" s="566"/>
      <c r="FS30" s="37"/>
      <c r="FT30" s="566"/>
      <c r="FU30" s="566"/>
      <c r="FV30" s="566"/>
      <c r="FW30" s="566"/>
      <c r="FX30" s="566"/>
      <c r="FY30" s="566"/>
      <c r="FZ30" s="37"/>
      <c r="GA30" s="566"/>
      <c r="GB30" s="566"/>
      <c r="GC30" s="566"/>
      <c r="GD30" s="566"/>
      <c r="GE30" s="566"/>
      <c r="GF30" s="566"/>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557">
        <f>[1]Input!$C$109</f>
        <v>43446</v>
      </c>
      <c r="AB31" s="557"/>
      <c r="AC31" s="557"/>
      <c r="AD31" s="557"/>
      <c r="AE31" s="557"/>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554"/>
      <c r="BY31" s="554"/>
      <c r="BZ31" s="554"/>
      <c r="CA31" s="38"/>
      <c r="CB31" s="2"/>
      <c r="CC31" s="2"/>
      <c r="CD31" s="554"/>
      <c r="CE31" s="554"/>
      <c r="CF31" s="554"/>
      <c r="CG31" s="554"/>
      <c r="CH31" s="554"/>
      <c r="CI31" s="554"/>
      <c r="CJ31" s="554"/>
      <c r="CK31" s="554"/>
      <c r="CL31" s="554"/>
      <c r="CM31" s="2"/>
      <c r="CN31" s="2"/>
      <c r="CO31" s="2"/>
      <c r="CP31" s="573"/>
      <c r="CQ31" s="573"/>
      <c r="CR31" s="573"/>
      <c r="CS31" s="573"/>
      <c r="CT31" s="2"/>
      <c r="CU31" s="2"/>
      <c r="CV31" s="2"/>
      <c r="CW31" s="573"/>
      <c r="CX31" s="573"/>
      <c r="CY31" s="573"/>
      <c r="CZ31" s="573"/>
      <c r="DA31" s="2"/>
      <c r="DB31" s="2"/>
      <c r="DC31" s="2"/>
      <c r="DD31" s="554"/>
      <c r="DE31" s="554"/>
      <c r="DF31" s="554"/>
      <c r="DG31" s="554"/>
      <c r="DH31" s="554"/>
      <c r="DI31" s="554"/>
      <c r="DJ31" s="32"/>
      <c r="DK31" s="32"/>
      <c r="DL31" s="32"/>
      <c r="DM31" s="554"/>
      <c r="DN31" s="554"/>
      <c r="DO31" s="554"/>
      <c r="DP31" s="554"/>
      <c r="DQ31" s="554"/>
      <c r="DR31" s="554"/>
      <c r="DS31" s="32"/>
      <c r="DT31" s="32"/>
      <c r="DU31" s="32"/>
      <c r="DV31" s="32"/>
      <c r="DW31" s="32"/>
      <c r="DX31" s="2"/>
      <c r="DY31" s="2"/>
      <c r="DZ31" s="2"/>
      <c r="EA31" s="2"/>
      <c r="EB31" s="2"/>
      <c r="EC31" s="2"/>
      <c r="ED31" s="2"/>
      <c r="EE31" s="2"/>
      <c r="EF31" s="2"/>
      <c r="EG31" s="2"/>
      <c r="EH31" s="2"/>
      <c r="EI31" s="2"/>
      <c r="EJ31" s="2"/>
      <c r="EK31" s="564"/>
      <c r="EL31" s="564"/>
      <c r="EM31" s="564"/>
      <c r="EN31" s="2"/>
      <c r="EO31" s="554"/>
      <c r="EP31" s="554"/>
      <c r="EQ31" s="554"/>
      <c r="ER31" s="554"/>
      <c r="ES31" s="554"/>
      <c r="ET31" s="554"/>
      <c r="EU31" s="554"/>
      <c r="EV31" s="554"/>
      <c r="EW31" s="554"/>
      <c r="EX31" s="2"/>
      <c r="EY31" s="565"/>
      <c r="EZ31" s="566"/>
      <c r="FA31" s="566"/>
      <c r="FB31" s="566"/>
      <c r="FC31" s="566"/>
      <c r="FD31" s="566"/>
      <c r="FE31" s="34"/>
      <c r="FF31" s="565"/>
      <c r="FG31" s="566"/>
      <c r="FH31" s="566"/>
      <c r="FI31" s="566"/>
      <c r="FJ31" s="566"/>
      <c r="FK31" s="566"/>
      <c r="FL31" s="35"/>
      <c r="FM31" s="565"/>
      <c r="FN31" s="566"/>
      <c r="FO31" s="566"/>
      <c r="FP31" s="566"/>
      <c r="FQ31" s="566"/>
      <c r="FR31" s="566"/>
      <c r="FS31" s="35"/>
      <c r="FT31" s="565"/>
      <c r="FU31" s="566"/>
      <c r="FV31" s="566"/>
      <c r="FW31" s="566"/>
      <c r="FX31" s="566"/>
      <c r="FY31" s="566"/>
      <c r="FZ31" s="35"/>
      <c r="GA31" s="565"/>
      <c r="GB31" s="566"/>
      <c r="GC31" s="566"/>
      <c r="GD31" s="566"/>
      <c r="GE31" s="566"/>
      <c r="GF31" s="566"/>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557"/>
      <c r="AB32" s="557"/>
      <c r="AC32" s="557"/>
      <c r="AD32" s="557"/>
      <c r="AE32" s="557"/>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554"/>
      <c r="BY32" s="554"/>
      <c r="BZ32" s="554"/>
      <c r="CA32" s="38"/>
      <c r="CB32" s="2"/>
      <c r="CC32" s="2"/>
      <c r="CD32" s="554"/>
      <c r="CE32" s="554"/>
      <c r="CF32" s="554"/>
      <c r="CG32" s="554"/>
      <c r="CH32" s="554"/>
      <c r="CI32" s="554"/>
      <c r="CJ32" s="554"/>
      <c r="CK32" s="554"/>
      <c r="CL32" s="554"/>
      <c r="CM32" s="2"/>
      <c r="CN32" s="2"/>
      <c r="CO32" s="2"/>
      <c r="CP32" s="574"/>
      <c r="CQ32" s="573"/>
      <c r="CR32" s="573"/>
      <c r="CS32" s="573"/>
      <c r="CT32" s="2"/>
      <c r="CU32" s="2"/>
      <c r="CV32" s="2"/>
      <c r="CW32" s="574"/>
      <c r="CX32" s="573"/>
      <c r="CY32" s="573"/>
      <c r="CZ32" s="573"/>
      <c r="DA32" s="2"/>
      <c r="DB32" s="2"/>
      <c r="DC32" s="2"/>
      <c r="DD32" s="554"/>
      <c r="DE32" s="554"/>
      <c r="DF32" s="554"/>
      <c r="DG32" s="554"/>
      <c r="DH32" s="554"/>
      <c r="DI32" s="554"/>
      <c r="DJ32" s="32"/>
      <c r="DK32" s="32"/>
      <c r="DL32" s="32"/>
      <c r="DM32" s="554"/>
      <c r="DN32" s="554"/>
      <c r="DO32" s="554"/>
      <c r="DP32" s="554"/>
      <c r="DQ32" s="554"/>
      <c r="DR32" s="554"/>
      <c r="DS32" s="32"/>
      <c r="DT32" s="32"/>
      <c r="DU32" s="32"/>
      <c r="DV32" s="32"/>
      <c r="DW32" s="32"/>
      <c r="DX32" s="2"/>
      <c r="DY32" s="2"/>
      <c r="DZ32" s="2"/>
      <c r="EA32" s="2"/>
      <c r="EB32" s="2"/>
      <c r="EC32" s="2"/>
      <c r="ED32" s="2"/>
      <c r="EE32" s="2"/>
      <c r="EF32" s="2"/>
      <c r="EG32" s="2"/>
      <c r="EH32" s="2"/>
      <c r="EI32" s="2"/>
      <c r="EJ32" s="2"/>
      <c r="EK32" s="564"/>
      <c r="EL32" s="564"/>
      <c r="EM32" s="564"/>
      <c r="EN32" s="2"/>
      <c r="EO32" s="554"/>
      <c r="EP32" s="554"/>
      <c r="EQ32" s="554"/>
      <c r="ER32" s="554"/>
      <c r="ES32" s="554"/>
      <c r="ET32" s="554"/>
      <c r="EU32" s="554"/>
      <c r="EV32" s="554"/>
      <c r="EW32" s="554"/>
      <c r="EX32" s="2"/>
      <c r="EY32" s="566"/>
      <c r="EZ32" s="566"/>
      <c r="FA32" s="566"/>
      <c r="FB32" s="566"/>
      <c r="FC32" s="566"/>
      <c r="FD32" s="566"/>
      <c r="FE32" s="36"/>
      <c r="FF32" s="566"/>
      <c r="FG32" s="566"/>
      <c r="FH32" s="566"/>
      <c r="FI32" s="566"/>
      <c r="FJ32" s="566"/>
      <c r="FK32" s="566"/>
      <c r="FL32" s="37"/>
      <c r="FM32" s="566"/>
      <c r="FN32" s="566"/>
      <c r="FO32" s="566"/>
      <c r="FP32" s="566"/>
      <c r="FQ32" s="566"/>
      <c r="FR32" s="566"/>
      <c r="FS32" s="37"/>
      <c r="FT32" s="566"/>
      <c r="FU32" s="566"/>
      <c r="FV32" s="566"/>
      <c r="FW32" s="566"/>
      <c r="FX32" s="566"/>
      <c r="FY32" s="566"/>
      <c r="FZ32" s="37"/>
      <c r="GA32" s="566"/>
      <c r="GB32" s="566"/>
      <c r="GC32" s="566"/>
      <c r="GD32" s="566"/>
      <c r="GE32" s="566"/>
      <c r="GF32" s="566"/>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557">
        <f>[1]Input!$C$110</f>
        <v>43536</v>
      </c>
      <c r="AB33" s="557"/>
      <c r="AC33" s="557"/>
      <c r="AD33" s="557"/>
      <c r="AE33" s="557"/>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564"/>
      <c r="EL33" s="564"/>
      <c r="EM33" s="564"/>
      <c r="EN33" s="32"/>
      <c r="EO33" s="554"/>
      <c r="EP33" s="554"/>
      <c r="EQ33" s="554"/>
      <c r="ER33" s="554"/>
      <c r="ES33" s="554"/>
      <c r="ET33" s="554"/>
      <c r="EU33" s="554"/>
      <c r="EV33" s="554"/>
      <c r="EW33" s="554"/>
      <c r="EX33" s="32"/>
      <c r="EY33" s="565"/>
      <c r="EZ33" s="566"/>
      <c r="FA33" s="566"/>
      <c r="FB33" s="566"/>
      <c r="FC33" s="566"/>
      <c r="FD33" s="566"/>
      <c r="FE33" s="34"/>
      <c r="FF33" s="565"/>
      <c r="FG33" s="566"/>
      <c r="FH33" s="566"/>
      <c r="FI33" s="566"/>
      <c r="FJ33" s="566"/>
      <c r="FK33" s="566"/>
      <c r="FL33" s="35"/>
      <c r="FM33" s="565"/>
      <c r="FN33" s="566"/>
      <c r="FO33" s="566"/>
      <c r="FP33" s="566"/>
      <c r="FQ33" s="566"/>
      <c r="FR33" s="566"/>
      <c r="FS33" s="35"/>
      <c r="FT33" s="565"/>
      <c r="FU33" s="566"/>
      <c r="FV33" s="566"/>
      <c r="FW33" s="566"/>
      <c r="FX33" s="566"/>
      <c r="FY33" s="566"/>
      <c r="FZ33" s="35"/>
      <c r="GA33" s="565"/>
      <c r="GB33" s="566"/>
      <c r="GC33" s="566"/>
      <c r="GD33" s="566"/>
      <c r="GE33" s="566"/>
      <c r="GF33" s="566"/>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564"/>
      <c r="BY34" s="564"/>
      <c r="BZ34" s="564"/>
      <c r="CA34" s="2"/>
      <c r="CB34" s="2"/>
      <c r="CC34" s="2"/>
      <c r="CD34" s="554"/>
      <c r="CE34" s="554"/>
      <c r="CF34" s="554"/>
      <c r="CG34" s="554"/>
      <c r="CH34" s="554"/>
      <c r="CI34" s="554"/>
      <c r="CJ34" s="554"/>
      <c r="CK34" s="554"/>
      <c r="CL34" s="554"/>
      <c r="CM34" s="2"/>
      <c r="CN34" s="2"/>
      <c r="CO34" s="2"/>
      <c r="CP34" s="575"/>
      <c r="CQ34" s="576"/>
      <c r="CR34" s="576"/>
      <c r="CS34" s="577"/>
      <c r="CT34" s="2"/>
      <c r="CU34" s="2"/>
      <c r="CV34" s="2"/>
      <c r="CW34" s="575"/>
      <c r="CX34" s="576"/>
      <c r="CY34" s="576"/>
      <c r="CZ34" s="577"/>
      <c r="DA34" s="2"/>
      <c r="DB34" s="2"/>
      <c r="DC34" s="2"/>
      <c r="DD34" s="578"/>
      <c r="DE34" s="577"/>
      <c r="DF34" s="577"/>
      <c r="DG34" s="577"/>
      <c r="DH34" s="577"/>
      <c r="DI34" s="577"/>
      <c r="DJ34" s="32"/>
      <c r="DK34" s="32"/>
      <c r="DL34" s="32"/>
      <c r="DM34" s="578"/>
      <c r="DN34" s="577"/>
      <c r="DO34" s="577"/>
      <c r="DP34" s="577"/>
      <c r="DQ34" s="577"/>
      <c r="DR34" s="577"/>
      <c r="DS34" s="32"/>
      <c r="DT34" s="32"/>
      <c r="DU34" s="32"/>
      <c r="DV34" s="32"/>
      <c r="DW34" s="32"/>
      <c r="DX34" s="2"/>
      <c r="DY34" s="2"/>
      <c r="DZ34" s="2"/>
      <c r="EA34" s="2"/>
      <c r="EB34" s="2"/>
      <c r="EC34" s="2"/>
      <c r="ED34" s="2"/>
      <c r="EE34" s="2"/>
      <c r="EF34" s="2"/>
      <c r="EG34" s="32"/>
      <c r="EH34" s="32"/>
      <c r="EI34" s="2"/>
      <c r="EJ34" s="2"/>
      <c r="EK34" s="564"/>
      <c r="EL34" s="564"/>
      <c r="EM34" s="564"/>
      <c r="EN34" s="2"/>
      <c r="EO34" s="554"/>
      <c r="EP34" s="554"/>
      <c r="EQ34" s="554"/>
      <c r="ER34" s="554"/>
      <c r="ES34" s="554"/>
      <c r="ET34" s="554"/>
      <c r="EU34" s="554"/>
      <c r="EV34" s="554"/>
      <c r="EW34" s="554"/>
      <c r="EX34" s="2"/>
      <c r="EY34" s="566"/>
      <c r="EZ34" s="566"/>
      <c r="FA34" s="566"/>
      <c r="FB34" s="566"/>
      <c r="FC34" s="566"/>
      <c r="FD34" s="566"/>
      <c r="FE34" s="36"/>
      <c r="FF34" s="566"/>
      <c r="FG34" s="566"/>
      <c r="FH34" s="566"/>
      <c r="FI34" s="566"/>
      <c r="FJ34" s="566"/>
      <c r="FK34" s="566"/>
      <c r="FL34" s="37"/>
      <c r="FM34" s="566"/>
      <c r="FN34" s="566"/>
      <c r="FO34" s="566"/>
      <c r="FP34" s="566"/>
      <c r="FQ34" s="566"/>
      <c r="FR34" s="566"/>
      <c r="FS34" s="37"/>
      <c r="FT34" s="566"/>
      <c r="FU34" s="566"/>
      <c r="FV34" s="566"/>
      <c r="FW34" s="566"/>
      <c r="FX34" s="566"/>
      <c r="FY34" s="566"/>
      <c r="FZ34" s="37"/>
      <c r="GA34" s="566"/>
      <c r="GB34" s="566"/>
      <c r="GC34" s="566"/>
      <c r="GD34" s="566"/>
      <c r="GE34" s="566"/>
      <c r="GF34" s="566"/>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564"/>
      <c r="BY35" s="564"/>
      <c r="BZ35" s="564"/>
      <c r="CA35" s="2"/>
      <c r="CB35" s="2"/>
      <c r="CC35" s="2"/>
      <c r="CD35" s="554"/>
      <c r="CE35" s="554"/>
      <c r="CF35" s="554"/>
      <c r="CG35" s="554"/>
      <c r="CH35" s="554"/>
      <c r="CI35" s="554"/>
      <c r="CJ35" s="554"/>
      <c r="CK35" s="554"/>
      <c r="CL35" s="554"/>
      <c r="CM35" s="2"/>
      <c r="CN35" s="2"/>
      <c r="CO35" s="2"/>
      <c r="CP35" s="577"/>
      <c r="CQ35" s="577"/>
      <c r="CR35" s="577"/>
      <c r="CS35" s="577"/>
      <c r="CT35" s="2"/>
      <c r="CU35" s="2"/>
      <c r="CV35" s="2"/>
      <c r="CW35" s="577"/>
      <c r="CX35" s="577"/>
      <c r="CY35" s="577"/>
      <c r="CZ35" s="577"/>
      <c r="DA35" s="2"/>
      <c r="DB35" s="2"/>
      <c r="DC35" s="2"/>
      <c r="DD35" s="577"/>
      <c r="DE35" s="577"/>
      <c r="DF35" s="577"/>
      <c r="DG35" s="577"/>
      <c r="DH35" s="577"/>
      <c r="DI35" s="577"/>
      <c r="DJ35" s="32"/>
      <c r="DK35" s="32"/>
      <c r="DL35" s="32"/>
      <c r="DM35" s="577"/>
      <c r="DN35" s="577"/>
      <c r="DO35" s="577"/>
      <c r="DP35" s="577"/>
      <c r="DQ35" s="577"/>
      <c r="DR35" s="577"/>
      <c r="DS35" s="32"/>
      <c r="DT35" s="32"/>
      <c r="DU35" s="32"/>
      <c r="DV35" s="32"/>
      <c r="DW35" s="32"/>
      <c r="DX35" s="2"/>
      <c r="DY35" s="2"/>
      <c r="DZ35" s="2"/>
      <c r="EA35" s="2"/>
      <c r="EB35" s="2"/>
      <c r="EC35" s="2"/>
      <c r="ED35" s="2"/>
      <c r="EE35" s="2"/>
      <c r="EF35" s="2"/>
      <c r="EG35" s="32"/>
      <c r="EH35" s="32"/>
      <c r="EI35" s="2"/>
      <c r="EJ35" s="2"/>
      <c r="EK35" s="564"/>
      <c r="EL35" s="564"/>
      <c r="EM35" s="564"/>
      <c r="EN35" s="2"/>
      <c r="EO35" s="554"/>
      <c r="EP35" s="554"/>
      <c r="EQ35" s="554"/>
      <c r="ER35" s="554"/>
      <c r="ES35" s="554"/>
      <c r="ET35" s="554"/>
      <c r="EU35" s="554"/>
      <c r="EV35" s="554"/>
      <c r="EW35" s="554"/>
      <c r="EX35" s="2"/>
      <c r="EY35" s="565"/>
      <c r="EZ35" s="566"/>
      <c r="FA35" s="566"/>
      <c r="FB35" s="566"/>
      <c r="FC35" s="566"/>
      <c r="FD35" s="566"/>
      <c r="FE35" s="34"/>
      <c r="FF35" s="565"/>
      <c r="FG35" s="566"/>
      <c r="FH35" s="566"/>
      <c r="FI35" s="566"/>
      <c r="FJ35" s="566"/>
      <c r="FK35" s="566"/>
      <c r="FL35" s="35"/>
      <c r="FM35" s="565"/>
      <c r="FN35" s="566"/>
      <c r="FO35" s="566"/>
      <c r="FP35" s="566"/>
      <c r="FQ35" s="566"/>
      <c r="FR35" s="566"/>
      <c r="FS35" s="35"/>
      <c r="FT35" s="565"/>
      <c r="FU35" s="566"/>
      <c r="FV35" s="566"/>
      <c r="FW35" s="566"/>
      <c r="FX35" s="566"/>
      <c r="FY35" s="566"/>
      <c r="FZ35" s="35"/>
      <c r="GA35" s="565"/>
      <c r="GB35" s="566"/>
      <c r="GC35" s="566"/>
      <c r="GD35" s="566"/>
      <c r="GE35" s="566"/>
      <c r="GF35" s="566"/>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564"/>
      <c r="BY36" s="564"/>
      <c r="BZ36" s="564"/>
      <c r="CA36" s="2"/>
      <c r="CB36" s="2"/>
      <c r="CC36" s="2"/>
      <c r="CD36" s="554"/>
      <c r="CE36" s="554"/>
      <c r="CF36" s="554"/>
      <c r="CG36" s="554"/>
      <c r="CH36" s="554"/>
      <c r="CI36" s="554"/>
      <c r="CJ36" s="554"/>
      <c r="CK36" s="554"/>
      <c r="CL36" s="554"/>
      <c r="CM36" s="2"/>
      <c r="CN36" s="2"/>
      <c r="CO36" s="2"/>
      <c r="CP36" s="575"/>
      <c r="CQ36" s="576"/>
      <c r="CR36" s="576"/>
      <c r="CS36" s="577"/>
      <c r="CT36" s="2"/>
      <c r="CU36" s="2"/>
      <c r="CV36" s="2"/>
      <c r="CW36" s="575"/>
      <c r="CX36" s="576"/>
      <c r="CY36" s="576"/>
      <c r="CZ36" s="577"/>
      <c r="DA36" s="2"/>
      <c r="DB36" s="2"/>
      <c r="DC36" s="2"/>
      <c r="DD36" s="578"/>
      <c r="DE36" s="577"/>
      <c r="DF36" s="577"/>
      <c r="DG36" s="577"/>
      <c r="DH36" s="577"/>
      <c r="DI36" s="577"/>
      <c r="DJ36" s="2"/>
      <c r="DK36" s="2"/>
      <c r="DL36" s="2"/>
      <c r="DM36" s="578"/>
      <c r="DN36" s="577"/>
      <c r="DO36" s="577"/>
      <c r="DP36" s="577"/>
      <c r="DQ36" s="577"/>
      <c r="DR36" s="577"/>
      <c r="DS36" s="32"/>
      <c r="DT36" s="32"/>
      <c r="DU36" s="32"/>
      <c r="DV36" s="32"/>
      <c r="DW36" s="32"/>
      <c r="DX36" s="2"/>
      <c r="DY36" s="2"/>
      <c r="DZ36" s="2"/>
      <c r="EA36" s="2"/>
      <c r="EB36" s="2"/>
      <c r="EC36" s="2"/>
      <c r="ED36" s="2"/>
      <c r="EE36" s="2"/>
      <c r="EF36" s="2"/>
      <c r="EG36" s="32"/>
      <c r="EH36" s="32"/>
      <c r="EI36" s="2"/>
      <c r="EJ36" s="2"/>
      <c r="EK36" s="564"/>
      <c r="EL36" s="564"/>
      <c r="EM36" s="564"/>
      <c r="EN36" s="2"/>
      <c r="EO36" s="554"/>
      <c r="EP36" s="554"/>
      <c r="EQ36" s="554"/>
      <c r="ER36" s="554"/>
      <c r="ES36" s="554"/>
      <c r="ET36" s="554"/>
      <c r="EU36" s="554"/>
      <c r="EV36" s="554"/>
      <c r="EW36" s="554"/>
      <c r="EX36" s="2"/>
      <c r="EY36" s="566"/>
      <c r="EZ36" s="566"/>
      <c r="FA36" s="566"/>
      <c r="FB36" s="566"/>
      <c r="FC36" s="566"/>
      <c r="FD36" s="566"/>
      <c r="FE36" s="36"/>
      <c r="FF36" s="566"/>
      <c r="FG36" s="566"/>
      <c r="FH36" s="566"/>
      <c r="FI36" s="566"/>
      <c r="FJ36" s="566"/>
      <c r="FK36" s="566"/>
      <c r="FL36" s="37"/>
      <c r="FM36" s="566"/>
      <c r="FN36" s="566"/>
      <c r="FO36" s="566"/>
      <c r="FP36" s="566"/>
      <c r="FQ36" s="566"/>
      <c r="FR36" s="566"/>
      <c r="FS36" s="37"/>
      <c r="FT36" s="566"/>
      <c r="FU36" s="566"/>
      <c r="FV36" s="566"/>
      <c r="FW36" s="566"/>
      <c r="FX36" s="566"/>
      <c r="FY36" s="566"/>
      <c r="FZ36" s="37"/>
      <c r="GA36" s="566"/>
      <c r="GB36" s="566"/>
      <c r="GC36" s="566"/>
      <c r="GD36" s="566"/>
      <c r="GE36" s="566"/>
      <c r="GF36" s="566"/>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564"/>
      <c r="BY37" s="564"/>
      <c r="BZ37" s="564"/>
      <c r="CA37" s="2"/>
      <c r="CB37" s="2"/>
      <c r="CC37" s="2"/>
      <c r="CD37" s="554"/>
      <c r="CE37" s="554"/>
      <c r="CF37" s="554"/>
      <c r="CG37" s="554"/>
      <c r="CH37" s="554"/>
      <c r="CI37" s="554"/>
      <c r="CJ37" s="554"/>
      <c r="CK37" s="554"/>
      <c r="CL37" s="554"/>
      <c r="CM37" s="2"/>
      <c r="CN37" s="2"/>
      <c r="CO37" s="2"/>
      <c r="CP37" s="577"/>
      <c r="CQ37" s="577"/>
      <c r="CR37" s="577"/>
      <c r="CS37" s="577"/>
      <c r="CT37" s="2"/>
      <c r="CU37" s="2"/>
      <c r="CV37" s="2"/>
      <c r="CW37" s="577"/>
      <c r="CX37" s="577"/>
      <c r="CY37" s="577"/>
      <c r="CZ37" s="577"/>
      <c r="DA37" s="2"/>
      <c r="DB37" s="2"/>
      <c r="DC37" s="2"/>
      <c r="DD37" s="577"/>
      <c r="DE37" s="577"/>
      <c r="DF37" s="577"/>
      <c r="DG37" s="577"/>
      <c r="DH37" s="577"/>
      <c r="DI37" s="577"/>
      <c r="DJ37" s="2"/>
      <c r="DK37" s="2"/>
      <c r="DL37" s="2"/>
      <c r="DM37" s="577"/>
      <c r="DN37" s="577"/>
      <c r="DO37" s="577"/>
      <c r="DP37" s="577"/>
      <c r="DQ37" s="577"/>
      <c r="DR37" s="577"/>
      <c r="DS37" s="32"/>
      <c r="DT37" s="32"/>
      <c r="DU37" s="32"/>
      <c r="DV37" s="32"/>
      <c r="DW37" s="32"/>
      <c r="DX37" s="2"/>
      <c r="DY37" s="2"/>
      <c r="DZ37" s="2"/>
      <c r="EA37" s="2"/>
      <c r="EB37" s="2"/>
      <c r="EC37" s="2"/>
      <c r="ED37" s="2"/>
      <c r="EE37" s="2"/>
      <c r="EF37" s="2"/>
      <c r="EG37" s="32"/>
      <c r="EH37" s="32"/>
      <c r="EI37" s="2"/>
      <c r="EJ37" s="2"/>
      <c r="EK37" s="564"/>
      <c r="EL37" s="564"/>
      <c r="EM37" s="564"/>
      <c r="EN37" s="32"/>
      <c r="EO37" s="554"/>
      <c r="EP37" s="554"/>
      <c r="EQ37" s="554"/>
      <c r="ER37" s="554"/>
      <c r="ES37" s="554"/>
      <c r="ET37" s="554"/>
      <c r="EU37" s="554"/>
      <c r="EV37" s="554"/>
      <c r="EW37" s="554"/>
      <c r="EX37" s="32"/>
      <c r="EY37" s="565"/>
      <c r="EZ37" s="566"/>
      <c r="FA37" s="566"/>
      <c r="FB37" s="566"/>
      <c r="FC37" s="566"/>
      <c r="FD37" s="566"/>
      <c r="FE37" s="34"/>
      <c r="FF37" s="565"/>
      <c r="FG37" s="566"/>
      <c r="FH37" s="566"/>
      <c r="FI37" s="566"/>
      <c r="FJ37" s="566"/>
      <c r="FK37" s="566"/>
      <c r="FL37" s="35"/>
      <c r="FM37" s="565"/>
      <c r="FN37" s="566"/>
      <c r="FO37" s="566"/>
      <c r="FP37" s="566"/>
      <c r="FQ37" s="566"/>
      <c r="FR37" s="566"/>
      <c r="FS37" s="35"/>
      <c r="FT37" s="565"/>
      <c r="FU37" s="566"/>
      <c r="FV37" s="566"/>
      <c r="FW37" s="566"/>
      <c r="FX37" s="566"/>
      <c r="FY37" s="566"/>
      <c r="FZ37" s="35"/>
      <c r="GA37" s="565"/>
      <c r="GB37" s="566"/>
      <c r="GC37" s="566"/>
      <c r="GD37" s="566"/>
      <c r="GE37" s="566"/>
      <c r="GF37" s="566"/>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564"/>
      <c r="BY38" s="564"/>
      <c r="BZ38" s="564"/>
      <c r="CA38" s="2"/>
      <c r="CB38" s="2"/>
      <c r="CC38" s="2"/>
      <c r="CD38" s="554"/>
      <c r="CE38" s="554"/>
      <c r="CF38" s="554"/>
      <c r="CG38" s="554"/>
      <c r="CH38" s="554"/>
      <c r="CI38" s="554"/>
      <c r="CJ38" s="554"/>
      <c r="CK38" s="554"/>
      <c r="CL38" s="554"/>
      <c r="CM38" s="2"/>
      <c r="CN38" s="2"/>
      <c r="CO38" s="2"/>
      <c r="CP38" s="575"/>
      <c r="CQ38" s="576"/>
      <c r="CR38" s="576"/>
      <c r="CS38" s="577"/>
      <c r="CT38" s="2"/>
      <c r="CU38" s="2"/>
      <c r="CV38" s="2"/>
      <c r="CW38" s="575"/>
      <c r="CX38" s="576"/>
      <c r="CY38" s="576"/>
      <c r="CZ38" s="577"/>
      <c r="DA38" s="2"/>
      <c r="DB38" s="2"/>
      <c r="DC38" s="2"/>
      <c r="DD38" s="578"/>
      <c r="DE38" s="577"/>
      <c r="DF38" s="577"/>
      <c r="DG38" s="577"/>
      <c r="DH38" s="577"/>
      <c r="DI38" s="577"/>
      <c r="DJ38" s="2"/>
      <c r="DK38" s="2"/>
      <c r="DL38" s="2"/>
      <c r="DM38" s="578"/>
      <c r="DN38" s="577"/>
      <c r="DO38" s="577"/>
      <c r="DP38" s="577"/>
      <c r="DQ38" s="577"/>
      <c r="DR38" s="577"/>
      <c r="DS38" s="32"/>
      <c r="DT38" s="32"/>
      <c r="DU38" s="32"/>
      <c r="DV38" s="32"/>
      <c r="DW38" s="32"/>
      <c r="DX38" s="2"/>
      <c r="DY38" s="2"/>
      <c r="DZ38" s="2"/>
      <c r="EA38" s="2"/>
      <c r="EB38" s="2"/>
      <c r="EC38" s="2"/>
      <c r="ED38" s="2"/>
      <c r="EE38" s="2"/>
      <c r="EF38" s="2"/>
      <c r="EG38" s="32"/>
      <c r="EH38" s="32"/>
      <c r="EI38" s="2"/>
      <c r="EJ38" s="2"/>
      <c r="EK38" s="564"/>
      <c r="EL38" s="564"/>
      <c r="EM38" s="564"/>
      <c r="EN38" s="2"/>
      <c r="EO38" s="554"/>
      <c r="EP38" s="554"/>
      <c r="EQ38" s="554"/>
      <c r="ER38" s="554"/>
      <c r="ES38" s="554"/>
      <c r="ET38" s="554"/>
      <c r="EU38" s="554"/>
      <c r="EV38" s="554"/>
      <c r="EW38" s="554"/>
      <c r="EX38" s="2"/>
      <c r="EY38" s="566"/>
      <c r="EZ38" s="566"/>
      <c r="FA38" s="566"/>
      <c r="FB38" s="566"/>
      <c r="FC38" s="566"/>
      <c r="FD38" s="566"/>
      <c r="FE38" s="36"/>
      <c r="FF38" s="566"/>
      <c r="FG38" s="566"/>
      <c r="FH38" s="566"/>
      <c r="FI38" s="566"/>
      <c r="FJ38" s="566"/>
      <c r="FK38" s="566"/>
      <c r="FL38" s="37"/>
      <c r="FM38" s="566"/>
      <c r="FN38" s="566"/>
      <c r="FO38" s="566"/>
      <c r="FP38" s="566"/>
      <c r="FQ38" s="566"/>
      <c r="FR38" s="566"/>
      <c r="FS38" s="37"/>
      <c r="FT38" s="566"/>
      <c r="FU38" s="566"/>
      <c r="FV38" s="566"/>
      <c r="FW38" s="566"/>
      <c r="FX38" s="566"/>
      <c r="FY38" s="566"/>
      <c r="FZ38" s="37"/>
      <c r="GA38" s="566"/>
      <c r="GB38" s="566"/>
      <c r="GC38" s="566"/>
      <c r="GD38" s="566"/>
      <c r="GE38" s="566"/>
      <c r="GF38" s="566"/>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564"/>
      <c r="BY39" s="564"/>
      <c r="BZ39" s="564"/>
      <c r="CA39" s="2"/>
      <c r="CB39" s="2"/>
      <c r="CC39" s="2"/>
      <c r="CD39" s="554"/>
      <c r="CE39" s="554"/>
      <c r="CF39" s="554"/>
      <c r="CG39" s="554"/>
      <c r="CH39" s="554"/>
      <c r="CI39" s="554"/>
      <c r="CJ39" s="554"/>
      <c r="CK39" s="554"/>
      <c r="CL39" s="554"/>
      <c r="CM39" s="2"/>
      <c r="CN39" s="2"/>
      <c r="CO39" s="2"/>
      <c r="CP39" s="577"/>
      <c r="CQ39" s="577"/>
      <c r="CR39" s="577"/>
      <c r="CS39" s="577"/>
      <c r="CT39" s="2"/>
      <c r="CU39" s="2"/>
      <c r="CV39" s="2"/>
      <c r="CW39" s="577"/>
      <c r="CX39" s="577"/>
      <c r="CY39" s="577"/>
      <c r="CZ39" s="577"/>
      <c r="DA39" s="2"/>
      <c r="DB39" s="2"/>
      <c r="DC39" s="2"/>
      <c r="DD39" s="577"/>
      <c r="DE39" s="577"/>
      <c r="DF39" s="577"/>
      <c r="DG39" s="577"/>
      <c r="DH39" s="577"/>
      <c r="DI39" s="577"/>
      <c r="DJ39" s="2"/>
      <c r="DK39" s="2"/>
      <c r="DL39" s="2"/>
      <c r="DM39" s="577"/>
      <c r="DN39" s="577"/>
      <c r="DO39" s="577"/>
      <c r="DP39" s="577"/>
      <c r="DQ39" s="577"/>
      <c r="DR39" s="577"/>
      <c r="DS39" s="32"/>
      <c r="DT39" s="32"/>
      <c r="DU39" s="32"/>
      <c r="DV39" s="32"/>
      <c r="DW39" s="32"/>
      <c r="DX39" s="2"/>
      <c r="DY39" s="2"/>
      <c r="DZ39" s="2"/>
      <c r="EA39" s="2"/>
      <c r="EB39" s="2"/>
      <c r="EC39" s="2"/>
      <c r="ED39" s="2"/>
      <c r="EE39" s="2"/>
      <c r="EF39" s="2"/>
      <c r="EG39" s="32"/>
      <c r="EH39" s="32"/>
      <c r="EI39" s="2"/>
      <c r="EJ39" s="2"/>
      <c r="EK39" s="564"/>
      <c r="EL39" s="564"/>
      <c r="EM39" s="564"/>
      <c r="EN39" s="2"/>
      <c r="EO39" s="554"/>
      <c r="EP39" s="554"/>
      <c r="EQ39" s="554"/>
      <c r="ER39" s="554"/>
      <c r="ES39" s="554"/>
      <c r="ET39" s="554"/>
      <c r="EU39" s="554"/>
      <c r="EV39" s="554"/>
      <c r="EW39" s="554"/>
      <c r="EX39" s="2"/>
      <c r="EY39" s="565"/>
      <c r="EZ39" s="566"/>
      <c r="FA39" s="566"/>
      <c r="FB39" s="566"/>
      <c r="FC39" s="566"/>
      <c r="FD39" s="566"/>
      <c r="FE39" s="34"/>
      <c r="FF39" s="565"/>
      <c r="FG39" s="566"/>
      <c r="FH39" s="566"/>
      <c r="FI39" s="566"/>
      <c r="FJ39" s="566"/>
      <c r="FK39" s="566"/>
      <c r="FL39" s="35"/>
      <c r="FM39" s="565"/>
      <c r="FN39" s="566"/>
      <c r="FO39" s="566"/>
      <c r="FP39" s="566"/>
      <c r="FQ39" s="566"/>
      <c r="FR39" s="566"/>
      <c r="FS39" s="35"/>
      <c r="FT39" s="565"/>
      <c r="FU39" s="566"/>
      <c r="FV39" s="566"/>
      <c r="FW39" s="566"/>
      <c r="FX39" s="566"/>
      <c r="FY39" s="566"/>
      <c r="FZ39" s="35"/>
      <c r="GA39" s="565"/>
      <c r="GB39" s="566"/>
      <c r="GC39" s="566"/>
      <c r="GD39" s="566"/>
      <c r="GE39" s="566"/>
      <c r="GF39" s="566"/>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564"/>
      <c r="BY40" s="564"/>
      <c r="BZ40" s="564"/>
      <c r="CA40" s="2"/>
      <c r="CB40" s="2"/>
      <c r="CC40" s="2"/>
      <c r="CD40" s="554"/>
      <c r="CE40" s="554"/>
      <c r="CF40" s="554"/>
      <c r="CG40" s="554"/>
      <c r="CH40" s="554"/>
      <c r="CI40" s="554"/>
      <c r="CJ40" s="554"/>
      <c r="CK40" s="554"/>
      <c r="CL40" s="554"/>
      <c r="CM40" s="2"/>
      <c r="CN40" s="2"/>
      <c r="CO40" s="2"/>
      <c r="CP40" s="575"/>
      <c r="CQ40" s="576"/>
      <c r="CR40" s="576"/>
      <c r="CS40" s="577"/>
      <c r="CT40" s="2"/>
      <c r="CU40" s="2"/>
      <c r="CV40" s="2"/>
      <c r="CW40" s="575"/>
      <c r="CX40" s="576"/>
      <c r="CY40" s="576"/>
      <c r="CZ40" s="577"/>
      <c r="DA40" s="2"/>
      <c r="DB40" s="2"/>
      <c r="DC40" s="2"/>
      <c r="DD40" s="578"/>
      <c r="DE40" s="577"/>
      <c r="DF40" s="577"/>
      <c r="DG40" s="577"/>
      <c r="DH40" s="577"/>
      <c r="DI40" s="577"/>
      <c r="DJ40" s="2"/>
      <c r="DK40" s="2"/>
      <c r="DL40" s="2"/>
      <c r="DM40" s="578"/>
      <c r="DN40" s="577"/>
      <c r="DO40" s="577"/>
      <c r="DP40" s="577"/>
      <c r="DQ40" s="577"/>
      <c r="DR40" s="577"/>
      <c r="DS40" s="32"/>
      <c r="DT40" s="32"/>
      <c r="DU40" s="32"/>
      <c r="DV40" s="32"/>
      <c r="DW40" s="32"/>
      <c r="DX40" s="2"/>
      <c r="DY40" s="2"/>
      <c r="DZ40" s="2"/>
      <c r="EA40" s="2"/>
      <c r="EB40" s="2"/>
      <c r="EC40" s="2"/>
      <c r="ED40" s="2"/>
      <c r="EE40" s="2"/>
      <c r="EF40" s="2"/>
      <c r="EG40" s="32"/>
      <c r="EH40" s="32"/>
      <c r="EI40" s="2"/>
      <c r="EJ40" s="2"/>
      <c r="EK40" s="564"/>
      <c r="EL40" s="564"/>
      <c r="EM40" s="564"/>
      <c r="EN40" s="2"/>
      <c r="EO40" s="554"/>
      <c r="EP40" s="554"/>
      <c r="EQ40" s="554"/>
      <c r="ER40" s="554"/>
      <c r="ES40" s="554"/>
      <c r="ET40" s="554"/>
      <c r="EU40" s="554"/>
      <c r="EV40" s="554"/>
      <c r="EW40" s="554"/>
      <c r="EX40" s="2"/>
      <c r="EY40" s="566"/>
      <c r="EZ40" s="566"/>
      <c r="FA40" s="566"/>
      <c r="FB40" s="566"/>
      <c r="FC40" s="566"/>
      <c r="FD40" s="566"/>
      <c r="FE40" s="36"/>
      <c r="FF40" s="566"/>
      <c r="FG40" s="566"/>
      <c r="FH40" s="566"/>
      <c r="FI40" s="566"/>
      <c r="FJ40" s="566"/>
      <c r="FK40" s="566"/>
      <c r="FL40" s="37"/>
      <c r="FM40" s="566"/>
      <c r="FN40" s="566"/>
      <c r="FO40" s="566"/>
      <c r="FP40" s="566"/>
      <c r="FQ40" s="566"/>
      <c r="FR40" s="566"/>
      <c r="FS40" s="37"/>
      <c r="FT40" s="566"/>
      <c r="FU40" s="566"/>
      <c r="FV40" s="566"/>
      <c r="FW40" s="566"/>
      <c r="FX40" s="566"/>
      <c r="FY40" s="566"/>
      <c r="FZ40" s="37"/>
      <c r="GA40" s="566"/>
      <c r="GB40" s="566"/>
      <c r="GC40" s="566"/>
      <c r="GD40" s="566"/>
      <c r="GE40" s="566"/>
      <c r="GF40" s="566"/>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584"/>
      <c r="CE41" s="584"/>
      <c r="CF41" s="584"/>
      <c r="CG41" s="584"/>
      <c r="CH41" s="584"/>
      <c r="CI41" s="584"/>
      <c r="CJ41" s="584"/>
      <c r="CK41" s="584"/>
      <c r="CL41" s="584"/>
      <c r="CM41" s="32"/>
      <c r="CN41" s="32"/>
      <c r="CO41" s="32"/>
      <c r="CP41" s="32"/>
      <c r="CQ41" s="32"/>
      <c r="CR41" s="32"/>
      <c r="CS41" s="32"/>
      <c r="CT41" s="32"/>
      <c r="CU41" s="32"/>
      <c r="CV41" s="32"/>
      <c r="CW41" s="32"/>
      <c r="CX41" s="32"/>
      <c r="CY41" s="32"/>
      <c r="CZ41" s="32"/>
      <c r="DA41" s="32"/>
      <c r="DB41" s="32"/>
      <c r="DC41" s="32"/>
      <c r="DD41" s="578"/>
      <c r="DE41" s="577"/>
      <c r="DF41" s="577"/>
      <c r="DG41" s="577"/>
      <c r="DH41" s="577"/>
      <c r="DI41" s="577"/>
      <c r="DJ41" s="32"/>
      <c r="DK41" s="32"/>
      <c r="DL41" s="32"/>
      <c r="DM41" s="578"/>
      <c r="DN41" s="577"/>
      <c r="DO41" s="577"/>
      <c r="DP41" s="577"/>
      <c r="DQ41" s="577"/>
      <c r="DR41" s="577"/>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584"/>
      <c r="CE42" s="584"/>
      <c r="CF42" s="584"/>
      <c r="CG42" s="584"/>
      <c r="CH42" s="584"/>
      <c r="CI42" s="584"/>
      <c r="CJ42" s="584"/>
      <c r="CK42" s="584"/>
      <c r="CL42" s="584"/>
      <c r="CM42" s="32"/>
      <c r="CN42" s="32"/>
      <c r="CO42" s="32"/>
      <c r="CP42" s="32"/>
      <c r="CQ42" s="32"/>
      <c r="CR42" s="32"/>
      <c r="CS42" s="32"/>
      <c r="CT42" s="32"/>
      <c r="CU42" s="32"/>
      <c r="CV42" s="32"/>
      <c r="CW42" s="32"/>
      <c r="CX42" s="32"/>
      <c r="CY42" s="32"/>
      <c r="CZ42" s="32"/>
      <c r="DA42" s="32"/>
      <c r="DB42" s="32"/>
      <c r="DC42" s="32"/>
      <c r="DD42" s="578"/>
      <c r="DE42" s="577"/>
      <c r="DF42" s="577"/>
      <c r="DG42" s="577"/>
      <c r="DH42" s="577"/>
      <c r="DI42" s="577"/>
      <c r="DJ42" s="32"/>
      <c r="DK42" s="32"/>
      <c r="DL42" s="32"/>
      <c r="DM42" s="578"/>
      <c r="DN42" s="577"/>
      <c r="DO42" s="577"/>
      <c r="DP42" s="577"/>
      <c r="DQ42" s="577"/>
      <c r="DR42" s="577"/>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584"/>
      <c r="CE43" s="584"/>
      <c r="CF43" s="584"/>
      <c r="CG43" s="584"/>
      <c r="CH43" s="584"/>
      <c r="CI43" s="584"/>
      <c r="CJ43" s="584"/>
      <c r="CK43" s="584"/>
      <c r="CL43" s="584"/>
      <c r="CM43" s="32"/>
      <c r="CN43" s="32"/>
      <c r="CO43" s="32"/>
      <c r="CP43" s="32"/>
      <c r="CQ43" s="32"/>
      <c r="CR43" s="32"/>
      <c r="CS43" s="32"/>
      <c r="CT43" s="32"/>
      <c r="CU43" s="32"/>
      <c r="CV43" s="32"/>
      <c r="CW43" s="32"/>
      <c r="CX43" s="32"/>
      <c r="CY43" s="32"/>
      <c r="CZ43" s="32"/>
      <c r="DA43" s="32"/>
      <c r="DB43" s="32"/>
      <c r="DC43" s="32"/>
      <c r="DD43" s="578"/>
      <c r="DE43" s="577"/>
      <c r="DF43" s="577"/>
      <c r="DG43" s="577"/>
      <c r="DH43" s="577"/>
      <c r="DI43" s="577"/>
      <c r="DJ43" s="32"/>
      <c r="DK43" s="32"/>
      <c r="DL43" s="32"/>
      <c r="DM43" s="578"/>
      <c r="DN43" s="577"/>
      <c r="DO43" s="577"/>
      <c r="DP43" s="577"/>
      <c r="DQ43" s="577"/>
      <c r="DR43" s="577"/>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584"/>
      <c r="CE44" s="584"/>
      <c r="CF44" s="584"/>
      <c r="CG44" s="584"/>
      <c r="CH44" s="584"/>
      <c r="CI44" s="584"/>
      <c r="CJ44" s="584"/>
      <c r="CK44" s="584"/>
      <c r="CL44" s="584"/>
      <c r="CM44" s="32"/>
      <c r="CN44" s="32"/>
      <c r="CO44" s="32"/>
      <c r="CP44" s="32"/>
      <c r="CQ44" s="32"/>
      <c r="CR44" s="32"/>
      <c r="CS44" s="32"/>
      <c r="CT44" s="32"/>
      <c r="CU44" s="32"/>
      <c r="CV44" s="32"/>
      <c r="CW44" s="32"/>
      <c r="CX44" s="32"/>
      <c r="CY44" s="32"/>
      <c r="CZ44" s="32"/>
      <c r="DA44" s="32"/>
      <c r="DB44" s="32"/>
      <c r="DC44" s="32"/>
      <c r="DD44" s="578"/>
      <c r="DE44" s="577"/>
      <c r="DF44" s="577"/>
      <c r="DG44" s="577"/>
      <c r="DH44" s="577"/>
      <c r="DI44" s="577"/>
      <c r="DJ44" s="32"/>
      <c r="DK44" s="32"/>
      <c r="DL44" s="32"/>
      <c r="DM44" s="578"/>
      <c r="DN44" s="577"/>
      <c r="DO44" s="577"/>
      <c r="DP44" s="577"/>
      <c r="DQ44" s="577"/>
      <c r="DR44" s="577"/>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584"/>
      <c r="CE45" s="584"/>
      <c r="CF45" s="584"/>
      <c r="CG45" s="584"/>
      <c r="CH45" s="584"/>
      <c r="CI45" s="584"/>
      <c r="CJ45" s="584"/>
      <c r="CK45" s="584"/>
      <c r="CL45" s="584"/>
      <c r="CM45" s="32"/>
      <c r="CN45" s="32"/>
      <c r="CO45" s="32"/>
      <c r="CP45" s="32"/>
      <c r="CQ45" s="32"/>
      <c r="CR45" s="32"/>
      <c r="CS45" s="32"/>
      <c r="CT45" s="32"/>
      <c r="CU45" s="32"/>
      <c r="CV45" s="32"/>
      <c r="CW45" s="32"/>
      <c r="CX45" s="32"/>
      <c r="CY45" s="32"/>
      <c r="CZ45" s="32"/>
      <c r="DA45" s="32"/>
      <c r="DB45" s="32"/>
      <c r="DC45" s="32"/>
      <c r="DD45" s="578"/>
      <c r="DE45" s="577"/>
      <c r="DF45" s="577"/>
      <c r="DG45" s="577"/>
      <c r="DH45" s="577"/>
      <c r="DI45" s="577"/>
      <c r="DJ45" s="32"/>
      <c r="DK45" s="32"/>
      <c r="DL45" s="32"/>
      <c r="DM45" s="578"/>
      <c r="DN45" s="577"/>
      <c r="DO45" s="577"/>
      <c r="DP45" s="577"/>
      <c r="DQ45" s="577"/>
      <c r="DR45" s="577"/>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50" t="str">
        <f>[2]Setup!$B$5</f>
        <v>Precise Mortgage Funding 2018-2B plc</v>
      </c>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51" t="s">
        <v>1</v>
      </c>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51" t="s">
        <v>2</v>
      </c>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51"/>
      <c r="BE48" s="551"/>
      <c r="BF48" s="551"/>
      <c r="BG48" s="551"/>
      <c r="BH48" s="551"/>
      <c r="BI48" s="551"/>
      <c r="BJ48" s="551"/>
      <c r="BK48" s="551"/>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52">
        <f>[1]Input!$C$112</f>
        <v>43570</v>
      </c>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9" t="s">
        <v>14</v>
      </c>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579"/>
      <c r="BG51" s="579"/>
      <c r="BH51" s="579"/>
      <c r="BI51" s="579"/>
      <c r="BJ51" s="579"/>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580" t="s">
        <v>53</v>
      </c>
      <c r="N54" s="580"/>
      <c r="O54" s="580"/>
      <c r="P54" s="580"/>
      <c r="Q54" s="580"/>
      <c r="R54" s="580"/>
      <c r="S54" s="60"/>
      <c r="T54" s="581" t="s">
        <v>54</v>
      </c>
      <c r="U54" s="581"/>
      <c r="V54" s="581"/>
      <c r="W54" s="581"/>
      <c r="X54" s="581"/>
      <c r="Y54" s="581" t="s">
        <v>55</v>
      </c>
      <c r="Z54" s="581"/>
      <c r="AA54" s="581"/>
      <c r="AB54" s="581"/>
      <c r="AC54" s="581"/>
      <c r="AD54" s="580" t="s">
        <v>56</v>
      </c>
      <c r="AE54" s="580"/>
      <c r="AF54" s="580"/>
      <c r="AG54" s="580"/>
      <c r="AH54" s="580"/>
      <c r="AI54" s="580"/>
      <c r="AJ54" s="61"/>
      <c r="AK54" s="582" t="s">
        <v>57</v>
      </c>
      <c r="AL54" s="582"/>
      <c r="AM54" s="582"/>
      <c r="AN54" s="582"/>
      <c r="AO54" s="60"/>
      <c r="AP54" s="581" t="s">
        <v>58</v>
      </c>
      <c r="AQ54" s="581"/>
      <c r="AR54" s="581"/>
      <c r="AS54" s="581"/>
      <c r="AT54" s="581"/>
      <c r="AU54" s="62"/>
      <c r="AV54" s="581" t="s">
        <v>59</v>
      </c>
      <c r="AW54" s="581"/>
      <c r="AX54" s="581"/>
      <c r="AY54" s="581"/>
      <c r="AZ54" s="581"/>
      <c r="BA54" s="62"/>
      <c r="BB54" s="583" t="s">
        <v>60</v>
      </c>
      <c r="BC54" s="583"/>
      <c r="BD54" s="583"/>
      <c r="BE54" s="583"/>
      <c r="BF54" s="583"/>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585">
        <f>'[2]Note Calcs'!C19</f>
        <v>338900000</v>
      </c>
      <c r="N56" s="585"/>
      <c r="O56" s="585"/>
      <c r="P56" s="585"/>
      <c r="Q56" s="585"/>
      <c r="R56" s="585"/>
      <c r="S56" s="65"/>
      <c r="T56" s="65"/>
      <c r="U56" s="586">
        <f>(SUM(M57:$R$61)/SUM($M$56:$R$61))</f>
        <v>0.12559987615460033</v>
      </c>
      <c r="V56" s="586"/>
      <c r="W56" s="586"/>
      <c r="X56" s="65"/>
      <c r="Y56" s="587" t="s">
        <v>63</v>
      </c>
      <c r="Z56" s="587"/>
      <c r="AA56" s="587"/>
      <c r="AB56" s="587"/>
      <c r="AC56" s="587"/>
      <c r="AD56" s="585">
        <f>'[2]Note Calcs'!I34</f>
        <v>290710172.40000004</v>
      </c>
      <c r="AE56" s="585"/>
      <c r="AF56" s="585"/>
      <c r="AG56" s="585"/>
      <c r="AH56" s="585"/>
      <c r="AI56" s="585"/>
      <c r="AJ56" s="65"/>
      <c r="AK56" s="588">
        <f>AD56/M56</f>
        <v>0.85780517084685759</v>
      </c>
      <c r="AL56" s="588"/>
      <c r="AM56" s="588"/>
      <c r="AN56" s="588"/>
      <c r="AO56" s="65"/>
      <c r="AP56" s="65"/>
      <c r="AQ56" s="589">
        <f>(SUM(AD57:$AI$61)/SUM($AD$56:$AI$61))</f>
        <v>0.12661291963233626</v>
      </c>
      <c r="AR56" s="589"/>
      <c r="AS56" s="589"/>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585">
        <f>'[2]Note Calcs'!C20</f>
        <v>11230000</v>
      </c>
      <c r="N57" s="585"/>
      <c r="O57" s="585"/>
      <c r="P57" s="585"/>
      <c r="Q57" s="585"/>
      <c r="R57" s="585"/>
      <c r="S57" s="65"/>
      <c r="T57" s="65"/>
      <c r="U57" s="586">
        <f>(SUM(M58:$R$61)/SUM($M$56:$R$61))</f>
        <v>9.6625212859280663E-2</v>
      </c>
      <c r="V57" s="586"/>
      <c r="W57" s="586"/>
      <c r="X57" s="65"/>
      <c r="Y57" s="587" t="s">
        <v>65</v>
      </c>
      <c r="Z57" s="587"/>
      <c r="AA57" s="587"/>
      <c r="AB57" s="587"/>
      <c r="AC57" s="587"/>
      <c r="AD57" s="585">
        <f>'[2]Note Calcs'!I35</f>
        <v>11230000</v>
      </c>
      <c r="AE57" s="585"/>
      <c r="AF57" s="585"/>
      <c r="AG57" s="585"/>
      <c r="AH57" s="585"/>
      <c r="AI57" s="585"/>
      <c r="AJ57" s="65"/>
      <c r="AK57" s="588">
        <f t="shared" ref="AK57:AK61" si="0">AD57/M57</f>
        <v>1</v>
      </c>
      <c r="AL57" s="588"/>
      <c r="AM57" s="588"/>
      <c r="AN57" s="588"/>
      <c r="AO57" s="65"/>
      <c r="AP57" s="65"/>
      <c r="AQ57" s="589">
        <f>(SUM(AD58:$AI$61)/SUM($AD$56:$AI$61))</f>
        <v>9.2874379176196176E-2</v>
      </c>
      <c r="AR57" s="589"/>
      <c r="AS57" s="589"/>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585">
        <f>'[2]Note Calcs'!C21</f>
        <v>11230000</v>
      </c>
      <c r="N58" s="585"/>
      <c r="O58" s="585"/>
      <c r="P58" s="585"/>
      <c r="Q58" s="585"/>
      <c r="R58" s="585"/>
      <c r="S58" s="65"/>
      <c r="T58" s="65"/>
      <c r="U58" s="586">
        <f>(SUM(M59:$R$61)/SUM($M$56:$R$61))</f>
        <v>6.7650549563960993E-2</v>
      </c>
      <c r="V58" s="586"/>
      <c r="W58" s="586"/>
      <c r="X58" s="65"/>
      <c r="Y58" s="587" t="s">
        <v>67</v>
      </c>
      <c r="Z58" s="587"/>
      <c r="AA58" s="587"/>
      <c r="AB58" s="587"/>
      <c r="AC58" s="587"/>
      <c r="AD58" s="585">
        <f>'[2]Note Calcs'!I36</f>
        <v>11230000</v>
      </c>
      <c r="AE58" s="585"/>
      <c r="AF58" s="585"/>
      <c r="AG58" s="585"/>
      <c r="AH58" s="585"/>
      <c r="AI58" s="585"/>
      <c r="AJ58" s="65"/>
      <c r="AK58" s="588">
        <f t="shared" si="0"/>
        <v>1</v>
      </c>
      <c r="AL58" s="588"/>
      <c r="AM58" s="588"/>
      <c r="AN58" s="588"/>
      <c r="AO58" s="65"/>
      <c r="AP58" s="65"/>
      <c r="AQ58" s="589">
        <f>(SUM(AD59:$AI$61)/SUM($AD$56:$AI$61))</f>
        <v>5.9135838720056073E-2</v>
      </c>
      <c r="AR58" s="589"/>
      <c r="AS58" s="589"/>
      <c r="AT58" s="66"/>
      <c r="AU58" s="67"/>
      <c r="AV58" s="67"/>
      <c r="AW58" s="68" t="str">
        <f>'[2]Note Calcs'!J66</f>
        <v>A+</v>
      </c>
      <c r="AX58" s="66"/>
      <c r="AY58" s="68" t="str">
        <f>'[2]Note Calcs'!J72</f>
        <v>A2</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585">
        <f>'[2]Note Calcs'!C22</f>
        <v>7490000</v>
      </c>
      <c r="N59" s="585"/>
      <c r="O59" s="585"/>
      <c r="P59" s="585"/>
      <c r="Q59" s="585"/>
      <c r="R59" s="585"/>
      <c r="S59" s="65"/>
      <c r="T59" s="65"/>
      <c r="U59" s="586">
        <f>(SUM(M60:$R$61)/SUM($M$56:$R$61))</f>
        <v>4.8325506992104854E-2</v>
      </c>
      <c r="V59" s="586"/>
      <c r="W59" s="586"/>
      <c r="X59" s="65"/>
      <c r="Y59" s="587" t="s">
        <v>69</v>
      </c>
      <c r="Z59" s="587"/>
      <c r="AA59" s="587"/>
      <c r="AB59" s="587"/>
      <c r="AC59" s="587"/>
      <c r="AD59" s="585">
        <f>'[2]Note Calcs'!I37</f>
        <v>7490000</v>
      </c>
      <c r="AE59" s="585"/>
      <c r="AF59" s="585"/>
      <c r="AG59" s="585"/>
      <c r="AH59" s="585"/>
      <c r="AI59" s="585"/>
      <c r="AJ59" s="65"/>
      <c r="AK59" s="588">
        <f t="shared" si="0"/>
        <v>1</v>
      </c>
      <c r="AL59" s="588"/>
      <c r="AM59" s="588"/>
      <c r="AN59" s="588"/>
      <c r="AO59" s="65"/>
      <c r="AP59" s="65"/>
      <c r="AQ59" s="589">
        <f>(SUM(AD60:$AI$61)/SUM($AD$56:$AI$61))</f>
        <v>3.6633464007991133E-2</v>
      </c>
      <c r="AR59" s="589"/>
      <c r="AS59" s="589"/>
      <c r="AT59" s="66"/>
      <c r="AU59" s="67"/>
      <c r="AV59" s="67"/>
      <c r="AW59" s="68" t="str">
        <f>'[2]Note Calcs'!J67</f>
        <v>BBB+</v>
      </c>
      <c r="AX59" s="66"/>
      <c r="AY59" s="68" t="str">
        <f>'[2]Note Calcs'!J73</f>
        <v>Baa2</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585">
        <f>'[2]Note Calcs'!C23</f>
        <v>5620000</v>
      </c>
      <c r="N60" s="585"/>
      <c r="O60" s="585"/>
      <c r="P60" s="585"/>
      <c r="Q60" s="585"/>
      <c r="R60" s="585"/>
      <c r="S60" s="65"/>
      <c r="T60" s="65"/>
      <c r="U60" s="586">
        <f>(SUM(M61:$R$61)/SUM($M$56:$R$61))</f>
        <v>3.3825274781980497E-2</v>
      </c>
      <c r="V60" s="586"/>
      <c r="W60" s="586"/>
      <c r="X60" s="65"/>
      <c r="Y60" s="587" t="s">
        <v>71</v>
      </c>
      <c r="Z60" s="587"/>
      <c r="AA60" s="587"/>
      <c r="AB60" s="587"/>
      <c r="AC60" s="587"/>
      <c r="AD60" s="585">
        <f>'[2]Note Calcs'!I38</f>
        <v>5620000</v>
      </c>
      <c r="AE60" s="585"/>
      <c r="AF60" s="585"/>
      <c r="AG60" s="585"/>
      <c r="AH60" s="585"/>
      <c r="AI60" s="585"/>
      <c r="AJ60" s="65"/>
      <c r="AK60" s="588">
        <f t="shared" si="0"/>
        <v>1</v>
      </c>
      <c r="AL60" s="588"/>
      <c r="AM60" s="588"/>
      <c r="AN60" s="588"/>
      <c r="AO60" s="65"/>
      <c r="AP60" s="65"/>
      <c r="AQ60" s="589">
        <f>(SUM(AD61:$AI$61)/SUM($AD$56:$AI$61))</f>
        <v>1.9749172167963763E-2</v>
      </c>
      <c r="AR60" s="589"/>
      <c r="AS60" s="589"/>
      <c r="AT60" s="66"/>
      <c r="AU60" s="67"/>
      <c r="AV60" s="67"/>
      <c r="AW60" s="68" t="str">
        <f>'[2]Note Calcs'!J68</f>
        <v>BBB-</v>
      </c>
      <c r="AX60" s="66"/>
      <c r="AY60" s="68" t="str">
        <f>'[2]Note Calcs'!J74</f>
        <v>Ba3</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585">
        <f>'[2]Note Calcs'!C24</f>
        <v>13110000</v>
      </c>
      <c r="N61" s="585"/>
      <c r="O61" s="585"/>
      <c r="P61" s="585"/>
      <c r="Q61" s="585"/>
      <c r="R61" s="585"/>
      <c r="S61" s="65"/>
      <c r="T61" s="65"/>
      <c r="U61" s="590">
        <v>0</v>
      </c>
      <c r="V61" s="590"/>
      <c r="W61" s="590"/>
      <c r="X61" s="65"/>
      <c r="Y61" s="587" t="s">
        <v>73</v>
      </c>
      <c r="Z61" s="587"/>
      <c r="AA61" s="587"/>
      <c r="AB61" s="587"/>
      <c r="AC61" s="587"/>
      <c r="AD61" s="585">
        <f>'[2]Note Calcs'!I39</f>
        <v>6573586.1850499995</v>
      </c>
      <c r="AE61" s="585"/>
      <c r="AF61" s="585"/>
      <c r="AG61" s="585"/>
      <c r="AH61" s="585"/>
      <c r="AI61" s="585"/>
      <c r="AJ61" s="65"/>
      <c r="AK61" s="588">
        <f t="shared" si="0"/>
        <v>0.50141771053012962</v>
      </c>
      <c r="AL61" s="588"/>
      <c r="AM61" s="588"/>
      <c r="AN61" s="588"/>
      <c r="AO61" s="65"/>
      <c r="AP61" s="65"/>
      <c r="AQ61" s="591">
        <v>0</v>
      </c>
      <c r="AR61" s="591"/>
      <c r="AS61" s="591"/>
      <c r="AT61" s="66"/>
      <c r="AU61" s="67"/>
      <c r="AV61" s="67"/>
      <c r="AW61" s="68" t="str">
        <f>'[2]Note Calcs'!J69</f>
        <v>BB+</v>
      </c>
      <c r="AX61" s="66"/>
      <c r="AY61" s="68" t="str">
        <f>'[2]Note Calcs'!J75</f>
        <v>B3</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593" t="s">
        <v>75</v>
      </c>
      <c r="U64" s="593"/>
      <c r="V64" s="593"/>
      <c r="W64" s="593"/>
      <c r="X64" s="593"/>
      <c r="Y64" s="593"/>
      <c r="Z64" s="593"/>
      <c r="AA64" s="6"/>
      <c r="AB64" s="593" t="str">
        <f>IF([1]Input!$C$122&lt;5,"Quarter 1","Quarter "&amp;[1]Input!$C$122-3)</f>
        <v>Quarter 1</v>
      </c>
      <c r="AC64" s="593"/>
      <c r="AD64" s="593"/>
      <c r="AE64" s="593"/>
      <c r="AF64" s="593"/>
      <c r="AG64" s="593"/>
      <c r="AH64" s="593"/>
      <c r="AI64" s="6"/>
      <c r="AJ64" s="593" t="str">
        <f>IF([1]Input!$C$122&lt;5,"Quarter 2","Quarter "&amp;[1]Input!$C$122-2)</f>
        <v>Quarter 2</v>
      </c>
      <c r="AK64" s="593"/>
      <c r="AL64" s="593"/>
      <c r="AM64" s="593"/>
      <c r="AN64" s="593"/>
      <c r="AO64" s="593"/>
      <c r="AP64" s="593"/>
      <c r="AQ64" s="6"/>
      <c r="AR64" s="593" t="str">
        <f>IF([1]Input!$C$122&lt;5,"Quarter 3","Quarter "&amp;[1]Input!$C$122-1)</f>
        <v>Quarter 3</v>
      </c>
      <c r="AS64" s="593"/>
      <c r="AT64" s="593"/>
      <c r="AU64" s="593"/>
      <c r="AV64" s="593"/>
      <c r="AW64" s="593"/>
      <c r="AX64" s="593"/>
      <c r="AY64" s="6"/>
      <c r="AZ64" s="593" t="str">
        <f>IF([1]Input!$C$122&lt;5,"Quarter 4","Quarter "&amp;[1]Input!$C$122)</f>
        <v>Quarter 4</v>
      </c>
      <c r="BA64" s="593"/>
      <c r="BB64" s="593"/>
      <c r="BC64" s="593"/>
      <c r="BD64" s="593"/>
      <c r="BE64" s="593"/>
      <c r="BF64" s="593"/>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594"/>
      <c r="U65" s="594"/>
      <c r="V65" s="594"/>
      <c r="W65" s="594"/>
      <c r="X65" s="594"/>
      <c r="Y65" s="594"/>
      <c r="Z65" s="594"/>
      <c r="AA65" s="25"/>
      <c r="AB65" s="594"/>
      <c r="AC65" s="594"/>
      <c r="AD65" s="594"/>
      <c r="AE65" s="594"/>
      <c r="AF65" s="594"/>
      <c r="AG65" s="594"/>
      <c r="AH65" s="594"/>
      <c r="AI65" s="25"/>
      <c r="AJ65" s="594"/>
      <c r="AK65" s="594"/>
      <c r="AL65" s="594"/>
      <c r="AM65" s="594"/>
      <c r="AN65" s="594"/>
      <c r="AO65" s="594"/>
      <c r="AP65" s="594"/>
      <c r="AQ65" s="25"/>
      <c r="AR65" s="594"/>
      <c r="AS65" s="594"/>
      <c r="AT65" s="594"/>
      <c r="AU65" s="594"/>
      <c r="AV65" s="594"/>
      <c r="AW65" s="594"/>
      <c r="AX65" s="594"/>
      <c r="AY65" s="25"/>
      <c r="AZ65" s="594"/>
      <c r="BA65" s="594"/>
      <c r="BB65" s="594"/>
      <c r="BC65" s="594"/>
      <c r="BD65" s="594"/>
      <c r="BE65" s="594"/>
      <c r="BF65" s="594"/>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592" t="s">
        <v>78</v>
      </c>
      <c r="U66" s="592"/>
      <c r="V66" s="592"/>
      <c r="W66" s="592"/>
      <c r="X66" s="592"/>
      <c r="Y66" s="592"/>
      <c r="Z66" s="592"/>
      <c r="AA66" s="72"/>
      <c r="AB66" s="590">
        <f>IF(VLOOKUP($AB$64,[1]GraphData!$A$3:$V$62,12,FALSE)="","",VLOOKUP($AB$64,[1]GraphData!$A$3:$V$62,12,FALSE))</f>
        <v>0</v>
      </c>
      <c r="AC66" s="590"/>
      <c r="AD66" s="590"/>
      <c r="AE66" s="590"/>
      <c r="AF66" s="590"/>
      <c r="AG66" s="590"/>
      <c r="AH66" s="590"/>
      <c r="AI66" s="72"/>
      <c r="AJ66" s="590">
        <f>IF(VLOOKUP($AJ$64,[1]GraphData!$A$3:$V$62,12,FALSE)="","",VLOOKUP($AJ$64,[1]GraphData!$A$3:$V$62,12,FALSE))</f>
        <v>1.9837937688981378E-4</v>
      </c>
      <c r="AK66" s="590"/>
      <c r="AL66" s="590"/>
      <c r="AM66" s="590"/>
      <c r="AN66" s="590"/>
      <c r="AO66" s="590"/>
      <c r="AP66" s="590"/>
      <c r="AQ66" s="72"/>
      <c r="AR66" s="590">
        <f>IF(VLOOKUP($AR$64,[1]GraphData!$A$3:$V$62,12,FALSE)="","",VLOOKUP($AR$64,[1]GraphData!$A$3:$V$62,12,FALSE))</f>
        <v>0</v>
      </c>
      <c r="AS66" s="590"/>
      <c r="AT66" s="590"/>
      <c r="AU66" s="590"/>
      <c r="AV66" s="590"/>
      <c r="AW66" s="590"/>
      <c r="AX66" s="590"/>
      <c r="AY66" s="72"/>
      <c r="AZ66" s="590">
        <f>IF(VLOOKUP($AZ$64,[1]GraphData!$A$3:$V$62,12,FALSE)="","",VLOOKUP($AZ$64,[1]GraphData!$A$3:$V$62,12,FALSE))</f>
        <v>0</v>
      </c>
      <c r="BA66" s="590"/>
      <c r="BB66" s="590"/>
      <c r="BC66" s="590"/>
      <c r="BD66" s="590"/>
      <c r="BE66" s="590"/>
      <c r="BF66" s="590"/>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592" t="s">
        <v>78</v>
      </c>
      <c r="U67" s="592"/>
      <c r="V67" s="592"/>
      <c r="W67" s="592"/>
      <c r="X67" s="592"/>
      <c r="Y67" s="592"/>
      <c r="Z67" s="592"/>
      <c r="AA67" s="72"/>
      <c r="AB67" s="590">
        <f>IF(VLOOKUP($AB$64,[1]GraphData!$A$3:$V$62,13,FALSE)="","",VLOOKUP($AB$64,[1]GraphData!$A$3:$V$62,13,FALSE))</f>
        <v>0</v>
      </c>
      <c r="AC67" s="590"/>
      <c r="AD67" s="590"/>
      <c r="AE67" s="590"/>
      <c r="AF67" s="590"/>
      <c r="AG67" s="590"/>
      <c r="AH67" s="590"/>
      <c r="AI67" s="72"/>
      <c r="AJ67" s="590">
        <f>IF(VLOOKUP($AJ$64,[1]GraphData!$A$3:$V$62,13,FALSE)="","",VLOOKUP($AJ$64,[1]GraphData!$A$3:$V$62,13,FALSE))</f>
        <v>0</v>
      </c>
      <c r="AK67" s="590"/>
      <c r="AL67" s="590"/>
      <c r="AM67" s="590"/>
      <c r="AN67" s="590"/>
      <c r="AO67" s="590"/>
      <c r="AP67" s="590"/>
      <c r="AQ67" s="72"/>
      <c r="AR67" s="590">
        <f>IF(VLOOKUP($AR$64,[1]GraphData!$A$3:$V$62,13,FALSE)="","",VLOOKUP($AR$64,[1]GraphData!$A$3:$V$62,13,FALSE))</f>
        <v>0</v>
      </c>
      <c r="AS67" s="590"/>
      <c r="AT67" s="590"/>
      <c r="AU67" s="590"/>
      <c r="AV67" s="590"/>
      <c r="AW67" s="590"/>
      <c r="AX67" s="590"/>
      <c r="AY67" s="72"/>
      <c r="AZ67" s="590">
        <f>IF(VLOOKUP($AZ$64,[1]GraphData!$A$3:$V$62,13,FALSE)="","",VLOOKUP($AZ$64,[1]GraphData!$A$3:$V$62,13,FALSE))</f>
        <v>8.667513447883549E-4</v>
      </c>
      <c r="BA67" s="590"/>
      <c r="BB67" s="590"/>
      <c r="BC67" s="590"/>
      <c r="BD67" s="590"/>
      <c r="BE67" s="590"/>
      <c r="BF67" s="590"/>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592" t="s">
        <v>78</v>
      </c>
      <c r="U68" s="592"/>
      <c r="V68" s="592"/>
      <c r="W68" s="592"/>
      <c r="X68" s="592"/>
      <c r="Y68" s="592"/>
      <c r="Z68" s="592"/>
      <c r="AA68" s="72"/>
      <c r="AB68" s="590">
        <f>IF(VLOOKUP($AB$64,[1]GraphData!$A$3:$V$62,14,FALSE)="","",VLOOKUP($AB$64,[1]GraphData!$A$3:$V$62,14,FALSE))</f>
        <v>0</v>
      </c>
      <c r="AC68" s="590"/>
      <c r="AD68" s="590"/>
      <c r="AE68" s="590"/>
      <c r="AF68" s="590"/>
      <c r="AG68" s="590"/>
      <c r="AH68" s="590"/>
      <c r="AI68" s="72"/>
      <c r="AJ68" s="590">
        <f>IF(VLOOKUP($AJ$64,[1]GraphData!$A$3:$V$62,14,FALSE)="","",VLOOKUP($AJ$64,[1]GraphData!$A$3:$V$62,14,FALSE))</f>
        <v>0</v>
      </c>
      <c r="AK68" s="590"/>
      <c r="AL68" s="590"/>
      <c r="AM68" s="590"/>
      <c r="AN68" s="590"/>
      <c r="AO68" s="590"/>
      <c r="AP68" s="590"/>
      <c r="AQ68" s="72"/>
      <c r="AR68" s="590">
        <f>IF(VLOOKUP($AR$64,[1]GraphData!$A$3:$V$62,14,FALSE)="","",VLOOKUP($AR$64,[1]GraphData!$A$3:$V$62,14,FALSE))</f>
        <v>1.9837937688981378E-4</v>
      </c>
      <c r="AS68" s="590"/>
      <c r="AT68" s="590"/>
      <c r="AU68" s="590"/>
      <c r="AV68" s="590"/>
      <c r="AW68" s="590"/>
      <c r="AX68" s="590"/>
      <c r="AY68" s="72"/>
      <c r="AZ68" s="590">
        <f>IF(VLOOKUP($AZ$64,[1]GraphData!$A$3:$V$62,14,FALSE)="","",VLOOKUP($AZ$64,[1]GraphData!$A$3:$V$62,14,FALSE))</f>
        <v>0</v>
      </c>
      <c r="BA68" s="590"/>
      <c r="BB68" s="590"/>
      <c r="BC68" s="590"/>
      <c r="BD68" s="590"/>
      <c r="BE68" s="590"/>
      <c r="BF68" s="590"/>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592" t="s">
        <v>78</v>
      </c>
      <c r="U69" s="592"/>
      <c r="V69" s="592"/>
      <c r="W69" s="592"/>
      <c r="X69" s="592"/>
      <c r="Y69" s="592"/>
      <c r="Z69" s="592"/>
      <c r="AA69" s="73"/>
      <c r="AB69" s="590">
        <f>IF(VLOOKUP($AB$64,[1]GraphData!$A$3:$V$62,15,FALSE)="","",VLOOKUP($AB$64,[1]GraphData!$A$3:$V$62,15,FALSE))</f>
        <v>0</v>
      </c>
      <c r="AC69" s="590"/>
      <c r="AD69" s="590"/>
      <c r="AE69" s="590"/>
      <c r="AF69" s="590"/>
      <c r="AG69" s="590"/>
      <c r="AH69" s="590"/>
      <c r="AI69" s="73"/>
      <c r="AJ69" s="590">
        <f>IF(VLOOKUP($AJ$64,[1]GraphData!$A$3:$V$62,15,FALSE)="","",VLOOKUP($AJ$64,[1]GraphData!$A$3:$V$62,15,FALSE))</f>
        <v>0</v>
      </c>
      <c r="AK69" s="590"/>
      <c r="AL69" s="590"/>
      <c r="AM69" s="590"/>
      <c r="AN69" s="590"/>
      <c r="AO69" s="590"/>
      <c r="AP69" s="590"/>
      <c r="AQ69" s="73"/>
      <c r="AR69" s="590">
        <f>IF(VLOOKUP($AR$64,[1]GraphData!$A$3:$V$62,15,FALSE)="","",VLOOKUP($AR$64,[1]GraphData!$A$3:$V$62,15,FALSE))</f>
        <v>0</v>
      </c>
      <c r="AS69" s="590"/>
      <c r="AT69" s="590"/>
      <c r="AU69" s="590"/>
      <c r="AV69" s="590"/>
      <c r="AW69" s="590"/>
      <c r="AX69" s="590"/>
      <c r="AY69" s="73"/>
      <c r="AZ69" s="590">
        <f>IF(VLOOKUP($AZ$64,[1]GraphData!$A$3:$V$62,15,FALSE)="","",VLOOKUP($AZ$64,[1]GraphData!$A$3:$V$62,15,FALSE))</f>
        <v>0</v>
      </c>
      <c r="BA69" s="590"/>
      <c r="BB69" s="590"/>
      <c r="BC69" s="590"/>
      <c r="BD69" s="590"/>
      <c r="BE69" s="590"/>
      <c r="BF69" s="590"/>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595"/>
      <c r="U70" s="595"/>
      <c r="V70" s="595"/>
      <c r="W70" s="595"/>
      <c r="X70" s="595"/>
      <c r="Y70" s="595"/>
      <c r="Z70" s="595"/>
      <c r="AA70" s="25"/>
      <c r="AB70" s="594"/>
      <c r="AC70" s="594"/>
      <c r="AD70" s="594"/>
      <c r="AE70" s="594"/>
      <c r="AF70" s="594"/>
      <c r="AG70" s="594"/>
      <c r="AH70" s="594"/>
      <c r="AI70" s="25"/>
      <c r="AJ70" s="594"/>
      <c r="AK70" s="594"/>
      <c r="AL70" s="594"/>
      <c r="AM70" s="594"/>
      <c r="AN70" s="594"/>
      <c r="AO70" s="594"/>
      <c r="AP70" s="594"/>
      <c r="AQ70" s="25"/>
      <c r="AR70" s="594"/>
      <c r="AS70" s="594"/>
      <c r="AT70" s="594"/>
      <c r="AU70" s="594"/>
      <c r="AV70" s="594"/>
      <c r="AW70" s="594"/>
      <c r="AX70" s="594"/>
      <c r="AY70" s="25"/>
      <c r="AZ70" s="594"/>
      <c r="BA70" s="594"/>
      <c r="BB70" s="594"/>
      <c r="BC70" s="594"/>
      <c r="BD70" s="594"/>
      <c r="BE70" s="594"/>
      <c r="BF70" s="594"/>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592" t="s">
        <v>78</v>
      </c>
      <c r="U71" s="592"/>
      <c r="V71" s="592"/>
      <c r="W71" s="592"/>
      <c r="X71" s="592"/>
      <c r="Y71" s="592"/>
      <c r="Z71" s="592"/>
      <c r="AA71" s="74"/>
      <c r="AB71" s="592">
        <f>IF(VLOOKUP($AB$64,[1]GraphData!$A$3:$X$62,23,FALSE)="","",VLOOKUP($AB$64,[1]GraphData!$A$3:$X$62,23,FALSE))</f>
        <v>0</v>
      </c>
      <c r="AC71" s="592"/>
      <c r="AD71" s="592"/>
      <c r="AE71" s="592"/>
      <c r="AF71" s="592"/>
      <c r="AG71" s="592"/>
      <c r="AH71" s="592"/>
      <c r="AI71" s="75"/>
      <c r="AJ71" s="592">
        <f>IF(VLOOKUP($AJ$64,[1]GraphData!$A$3:$X$62,23,FALSE)="","",VLOOKUP($AJ$64,[1]GraphData!$A$3:$X$62,23,FALSE))</f>
        <v>0</v>
      </c>
      <c r="AK71" s="592"/>
      <c r="AL71" s="592"/>
      <c r="AM71" s="592"/>
      <c r="AN71" s="592"/>
      <c r="AO71" s="592"/>
      <c r="AP71" s="592"/>
      <c r="AQ71" s="75"/>
      <c r="AR71" s="592">
        <f>IF(VLOOKUP($AR$64,[1]GraphData!$A$3:$X$62,23,FALSE)="","",VLOOKUP($AR$64,[1]GraphData!$A$3:$X$62,23,FALSE))</f>
        <v>0</v>
      </c>
      <c r="AS71" s="592"/>
      <c r="AT71" s="592"/>
      <c r="AU71" s="592"/>
      <c r="AV71" s="592"/>
      <c r="AW71" s="592"/>
      <c r="AX71" s="592"/>
      <c r="AY71" s="75"/>
      <c r="AZ71" s="592">
        <f>IF(VLOOKUP($AZ$64,[1]GraphData!$A$3:$X$62,23,FALSE)="","",VLOOKUP($AZ$64,[1]GraphData!$A$3:$X$62,23,FALSE))</f>
        <v>0</v>
      </c>
      <c r="BA71" s="592"/>
      <c r="BB71" s="592"/>
      <c r="BC71" s="592"/>
      <c r="BD71" s="592"/>
      <c r="BE71" s="592"/>
      <c r="BF71" s="592"/>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592" t="s">
        <v>78</v>
      </c>
      <c r="U72" s="592"/>
      <c r="V72" s="592"/>
      <c r="W72" s="592"/>
      <c r="X72" s="592"/>
      <c r="Y72" s="592"/>
      <c r="Z72" s="592"/>
      <c r="AA72" s="67"/>
      <c r="AB72" s="590">
        <f>IF(VLOOKUP($AB$64,[1]GraphData!$A$3:$V$62,17,FALSE)="","",VLOOKUP($AB$64,[1]GraphData!$A$3:$V$62,17,FALSE))</f>
        <v>0</v>
      </c>
      <c r="AC72" s="590"/>
      <c r="AD72" s="590"/>
      <c r="AE72" s="590"/>
      <c r="AF72" s="590"/>
      <c r="AG72" s="590"/>
      <c r="AH72" s="590"/>
      <c r="AI72" s="73"/>
      <c r="AJ72" s="590">
        <f>IF(VLOOKUP($AJ$64,[1]GraphData!$A$3:$V$62,17,FALSE)="","",VLOOKUP($AJ$64,[1]GraphData!$A$3:$V$62,17,FALSE))</f>
        <v>0</v>
      </c>
      <c r="AK72" s="590"/>
      <c r="AL72" s="590"/>
      <c r="AM72" s="590"/>
      <c r="AN72" s="590"/>
      <c r="AO72" s="590"/>
      <c r="AP72" s="590"/>
      <c r="AQ72" s="73"/>
      <c r="AR72" s="590">
        <f>IF(VLOOKUP($AR$64,[1]GraphData!$A$3:$V$62,17,FALSE)="","",VLOOKUP($AR$64,[1]GraphData!$A$3:$V$62,17,FALSE))</f>
        <v>0</v>
      </c>
      <c r="AS72" s="590"/>
      <c r="AT72" s="590"/>
      <c r="AU72" s="590"/>
      <c r="AV72" s="590"/>
      <c r="AW72" s="590"/>
      <c r="AX72" s="590"/>
      <c r="AY72" s="73"/>
      <c r="AZ72" s="590">
        <f>IF(VLOOKUP($AZ$64,[1]GraphData!$A$3:$V$62,17,FALSE)="","",VLOOKUP($AZ$64,[1]GraphData!$A$3:$V$62,17,FALSE))</f>
        <v>0</v>
      </c>
      <c r="BA72" s="590"/>
      <c r="BB72" s="590"/>
      <c r="BC72" s="590"/>
      <c r="BD72" s="590"/>
      <c r="BE72" s="590"/>
      <c r="BF72" s="590"/>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595"/>
      <c r="U73" s="595"/>
      <c r="V73" s="595"/>
      <c r="W73" s="595"/>
      <c r="X73" s="595"/>
      <c r="Y73" s="595"/>
      <c r="Z73" s="595"/>
      <c r="AA73" s="25"/>
      <c r="AB73" s="594"/>
      <c r="AC73" s="594"/>
      <c r="AD73" s="594"/>
      <c r="AE73" s="594"/>
      <c r="AF73" s="594"/>
      <c r="AG73" s="594"/>
      <c r="AH73" s="594"/>
      <c r="AI73" s="25"/>
      <c r="AJ73" s="594"/>
      <c r="AK73" s="594"/>
      <c r="AL73" s="594"/>
      <c r="AM73" s="594"/>
      <c r="AN73" s="594"/>
      <c r="AO73" s="594"/>
      <c r="AP73" s="594"/>
      <c r="AQ73" s="25"/>
      <c r="AR73" s="594"/>
      <c r="AS73" s="594"/>
      <c r="AT73" s="594"/>
      <c r="AU73" s="594"/>
      <c r="AV73" s="594"/>
      <c r="AW73" s="594"/>
      <c r="AX73" s="594"/>
      <c r="AY73" s="25"/>
      <c r="AZ73" s="594"/>
      <c r="BA73" s="594"/>
      <c r="BB73" s="594"/>
      <c r="BC73" s="594"/>
      <c r="BD73" s="594"/>
      <c r="BE73" s="594"/>
      <c r="BF73" s="594"/>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592" t="s">
        <v>78</v>
      </c>
      <c r="U74" s="592"/>
      <c r="V74" s="592"/>
      <c r="W74" s="592"/>
      <c r="X74" s="592"/>
      <c r="Y74" s="592"/>
      <c r="Z74" s="592"/>
      <c r="AA74" s="67"/>
      <c r="AB74" s="590">
        <f>IF([1]Input!$C$123&lt;=3," ",IF(VLOOKUP($AB$64,[1]GraphData!$A$3:$V$62,5,FALSE)="","",VLOOKUP($AB$64,[1]GraphData!$A$3:$V$62,5,FALSE)))</f>
        <v>6.6650826717244427E-2</v>
      </c>
      <c r="AC74" s="590"/>
      <c r="AD74" s="590"/>
      <c r="AE74" s="590"/>
      <c r="AF74" s="590"/>
      <c r="AG74" s="590"/>
      <c r="AH74" s="590"/>
      <c r="AI74" s="72"/>
      <c r="AJ74" s="590">
        <f>IF(VLOOKUP($AJ$64,[1]GraphData!$A$3:$V$62,5,FALSE)="","",VLOOKUP($AJ$64,[1]GraphData!$A$3:$V$62,5,FALSE))</f>
        <v>6.6355980596430997E-2</v>
      </c>
      <c r="AK74" s="590"/>
      <c r="AL74" s="590"/>
      <c r="AM74" s="590"/>
      <c r="AN74" s="590"/>
      <c r="AO74" s="590"/>
      <c r="AP74" s="590"/>
      <c r="AQ74" s="72"/>
      <c r="AR74" s="590">
        <f>IF(VLOOKUP($AR$64,[1]GraphData!$A$3:$V$62,5,FALSE)="","",VLOOKUP($AR$64,[1]GraphData!$A$3:$V$62,5,FALSE))</f>
        <v>0.14528509112791954</v>
      </c>
      <c r="AS74" s="590"/>
      <c r="AT74" s="590"/>
      <c r="AU74" s="590"/>
      <c r="AV74" s="590"/>
      <c r="AW74" s="590"/>
      <c r="AX74" s="590"/>
      <c r="AY74" s="72"/>
      <c r="AZ74" s="590">
        <f>IF(VLOOKUP($AZ$64,[1]GraphData!$A$3:$V$62,5,FALSE)="","",VLOOKUP($AZ$64,[1]GraphData!$A$3:$V$62,5,FALSE))</f>
        <v>0.21587285204923279</v>
      </c>
      <c r="BA74" s="590"/>
      <c r="BB74" s="590"/>
      <c r="BC74" s="590"/>
      <c r="BD74" s="590"/>
      <c r="BE74" s="590"/>
      <c r="BF74" s="590"/>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592" t="s">
        <v>78</v>
      </c>
      <c r="U75" s="592"/>
      <c r="V75" s="592"/>
      <c r="W75" s="592"/>
      <c r="X75" s="592"/>
      <c r="Y75" s="592"/>
      <c r="Z75" s="592"/>
      <c r="AA75" s="67"/>
      <c r="AB75" s="590">
        <f>IF(VLOOKUP($AB$64,[1]GraphData!$A$3:$V$62,18,FALSE)="","",VLOOKUP($AB$64,[1]GraphData!$A$3:$V$62,18,FALSE))</f>
        <v>6.6650826717244427E-2</v>
      </c>
      <c r="AC75" s="590"/>
      <c r="AD75" s="590"/>
      <c r="AE75" s="590"/>
      <c r="AF75" s="590"/>
      <c r="AG75" s="590"/>
      <c r="AH75" s="590"/>
      <c r="AI75" s="73"/>
      <c r="AJ75" s="590">
        <f>IF(VLOOKUP($AJ$64,[1]GraphData!$A$3:$V$62,18,FALSE)="","",VLOOKUP($AJ$64,[1]GraphData!$A$3:$V$62,18,FALSE))</f>
        <v>6.652914652289188E-2</v>
      </c>
      <c r="AK75" s="590"/>
      <c r="AL75" s="590"/>
      <c r="AM75" s="590"/>
      <c r="AN75" s="590"/>
      <c r="AO75" s="590"/>
      <c r="AP75" s="590"/>
      <c r="AQ75" s="73"/>
      <c r="AR75" s="590">
        <f>IF(VLOOKUP($AR$64,[1]GraphData!$A$3:$V$62,18,FALSE)="","",VLOOKUP($AR$64,[1]GraphData!$A$3:$V$62,18,FALSE))</f>
        <v>9.3588944493626869E-2</v>
      </c>
      <c r="AS75" s="590"/>
      <c r="AT75" s="590"/>
      <c r="AU75" s="590"/>
      <c r="AV75" s="590"/>
      <c r="AW75" s="590"/>
      <c r="AX75" s="590"/>
      <c r="AY75" s="73"/>
      <c r="AZ75" s="590">
        <f>IF(VLOOKUP($AZ$64,[1]GraphData!$A$3:$V$62,18,FALSE)="","",VLOOKUP($AZ$64,[1]GraphData!$A$3:$V$62,18,FALSE))</f>
        <v>0.12589586122617258</v>
      </c>
      <c r="BA75" s="590"/>
      <c r="BB75" s="590"/>
      <c r="BC75" s="590"/>
      <c r="BD75" s="590"/>
      <c r="BE75" s="590"/>
      <c r="BF75" s="590"/>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595"/>
      <c r="U76" s="595"/>
      <c r="V76" s="595"/>
      <c r="W76" s="595"/>
      <c r="X76" s="595"/>
      <c r="Y76" s="595"/>
      <c r="Z76" s="595"/>
      <c r="AA76" s="25"/>
      <c r="AB76" s="594"/>
      <c r="AC76" s="594"/>
      <c r="AD76" s="594"/>
      <c r="AE76" s="594"/>
      <c r="AF76" s="594"/>
      <c r="AG76" s="594"/>
      <c r="AH76" s="594"/>
      <c r="AI76" s="25"/>
      <c r="AJ76" s="594"/>
      <c r="AK76" s="594"/>
      <c r="AL76" s="594"/>
      <c r="AM76" s="594"/>
      <c r="AN76" s="594"/>
      <c r="AO76" s="594"/>
      <c r="AP76" s="594"/>
      <c r="AQ76" s="25"/>
      <c r="AR76" s="594"/>
      <c r="AS76" s="594"/>
      <c r="AT76" s="594"/>
      <c r="AU76" s="594"/>
      <c r="AV76" s="594"/>
      <c r="AW76" s="594"/>
      <c r="AX76" s="594"/>
      <c r="AY76" s="25"/>
      <c r="AZ76" s="594"/>
      <c r="BA76" s="594"/>
      <c r="BB76" s="594"/>
      <c r="BC76" s="594"/>
      <c r="BD76" s="594"/>
      <c r="BE76" s="594"/>
      <c r="BF76" s="594"/>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592" t="s">
        <v>78</v>
      </c>
      <c r="U77" s="592"/>
      <c r="V77" s="592"/>
      <c r="W77" s="592"/>
      <c r="X77" s="592"/>
      <c r="Y77" s="592"/>
      <c r="Z77" s="592"/>
      <c r="AA77" s="67"/>
      <c r="AB77" s="592">
        <f>IF(VLOOKUP($AB$64,[1]GraphData!$A$3:$V$62,19,FALSE)="","",VLOOKUP($AB$64,[1]GraphData!$A$3:$V$62,19,FALSE))</f>
        <v>6699496.6299999999</v>
      </c>
      <c r="AC77" s="592"/>
      <c r="AD77" s="592"/>
      <c r="AE77" s="592"/>
      <c r="AF77" s="592"/>
      <c r="AG77" s="592"/>
      <c r="AH77" s="592"/>
      <c r="AI77" s="75"/>
      <c r="AJ77" s="592">
        <f>IF(VLOOKUP($AJ$64,[1]GraphData!$A$3:$V$62,19,FALSE)="","",VLOOKUP($AJ$64,[1]GraphData!$A$3:$V$62,19,FALSE))</f>
        <v>6550129.0899999999</v>
      </c>
      <c r="AK77" s="592"/>
      <c r="AL77" s="592"/>
      <c r="AM77" s="592"/>
      <c r="AN77" s="592"/>
      <c r="AO77" s="592"/>
      <c r="AP77" s="592"/>
      <c r="AQ77" s="75"/>
      <c r="AR77" s="592">
        <f>IF(VLOOKUP($AR$64,[1]GraphData!$A$3:$V$62,19,FALSE)="","",VLOOKUP($AR$64,[1]GraphData!$A$3:$V$62,19,FALSE))</f>
        <v>14180978.609999999</v>
      </c>
      <c r="AS77" s="592"/>
      <c r="AT77" s="592"/>
      <c r="AU77" s="592"/>
      <c r="AV77" s="592"/>
      <c r="AW77" s="592"/>
      <c r="AX77" s="592"/>
      <c r="AY77" s="75"/>
      <c r="AZ77" s="592">
        <f>IF(VLOOKUP($AZ$64,[1]GraphData!$A$3:$V$62,19,FALSE)="","",VLOOKUP($AZ$64,[1]GraphData!$A$3:$V$62,19,FALSE))</f>
        <v>20759223.27</v>
      </c>
      <c r="BA77" s="592"/>
      <c r="BB77" s="592"/>
      <c r="BC77" s="592"/>
      <c r="BD77" s="592"/>
      <c r="BE77" s="592"/>
      <c r="BF77" s="592"/>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592">
        <f>[1]Prepayments!$D$1</f>
        <v>374470477.55000001</v>
      </c>
      <c r="U78" s="592"/>
      <c r="V78" s="592"/>
      <c r="W78" s="592"/>
      <c r="X78" s="592"/>
      <c r="Y78" s="592"/>
      <c r="Z78" s="592"/>
      <c r="AA78" s="67"/>
      <c r="AB78" s="592">
        <f>IF(VLOOKUP($AB$64,[1]GraphData!$A$3:$V$62,20,FALSE)="","",VLOOKUP($AB$64,[1]GraphData!$A$3:$V$62,20,FALSE))</f>
        <v>367770980.92000031</v>
      </c>
      <c r="AC78" s="592"/>
      <c r="AD78" s="592"/>
      <c r="AE78" s="592"/>
      <c r="AF78" s="592"/>
      <c r="AG78" s="592"/>
      <c r="AH78" s="592"/>
      <c r="AI78" s="75"/>
      <c r="AJ78" s="592">
        <f>IF(VLOOKUP($AJ$64,[1]GraphData!$A$3:$V$62,20,FALSE)="","",VLOOKUP($AJ$64,[1]GraphData!$A$3:$V$62,20,FALSE))</f>
        <v>361220851.82999998</v>
      </c>
      <c r="AK78" s="592"/>
      <c r="AL78" s="592"/>
      <c r="AM78" s="592"/>
      <c r="AN78" s="592"/>
      <c r="AO78" s="592"/>
      <c r="AP78" s="592"/>
      <c r="AQ78" s="75"/>
      <c r="AR78" s="592">
        <f>IF(VLOOKUP($AR$64,[1]GraphData!$A$3:$V$62,20,FALSE)="","",VLOOKUP($AR$64,[1]GraphData!$A$3:$V$62,20,FALSE))</f>
        <v>347039873.22000003</v>
      </c>
      <c r="AS78" s="592"/>
      <c r="AT78" s="592"/>
      <c r="AU78" s="592"/>
      <c r="AV78" s="592"/>
      <c r="AW78" s="592"/>
      <c r="AX78" s="592"/>
      <c r="AY78" s="75"/>
      <c r="AZ78" s="592">
        <f>IF(VLOOKUP($AZ$64,[1]GraphData!$A$3:$V$62,20,FALSE)="","",VLOOKUP($AZ$64,[1]GraphData!$A$3:$V$62,20,FALSE))</f>
        <v>326280649.94999999</v>
      </c>
      <c r="BA78" s="592"/>
      <c r="BB78" s="592"/>
      <c r="BC78" s="592"/>
      <c r="BD78" s="592"/>
      <c r="BE78" s="592"/>
      <c r="BF78" s="592"/>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592" t="s">
        <v>78</v>
      </c>
      <c r="U79" s="592"/>
      <c r="V79" s="592"/>
      <c r="W79" s="592"/>
      <c r="X79" s="592"/>
      <c r="Y79" s="592"/>
      <c r="Z79" s="592"/>
      <c r="AA79" s="67"/>
      <c r="AB79" s="590">
        <f>IF(VLOOKUP($AB$64,[1]GraphData!$A$3:$V$62,21,FALSE)="","",VLOOKUP($AB$64,[1]GraphData!$A$3:$V$62,21,FALSE))</f>
        <v>1.8216490635669033E-2</v>
      </c>
      <c r="AC79" s="590"/>
      <c r="AD79" s="590"/>
      <c r="AE79" s="590"/>
      <c r="AF79" s="590"/>
      <c r="AG79" s="590"/>
      <c r="AH79" s="590"/>
      <c r="AI79" s="73"/>
      <c r="AJ79" s="590">
        <f>IF(VLOOKUP($AJ$64,[1]GraphData!$A$3:$V$62,21,FALSE)="","",VLOOKUP($AJ$64,[1]GraphData!$A$3:$V$62,21,FALSE))</f>
        <v>1.8133308353645825E-2</v>
      </c>
      <c r="AK79" s="590"/>
      <c r="AL79" s="590"/>
      <c r="AM79" s="590"/>
      <c r="AN79" s="590"/>
      <c r="AO79" s="590"/>
      <c r="AP79" s="590"/>
      <c r="AQ79" s="73"/>
      <c r="AR79" s="590">
        <f>IF(VLOOKUP($AR$64,[1]GraphData!$A$3:$V$62,21,FALSE)="","",VLOOKUP($AR$64,[1]GraphData!$A$3:$V$62,21,FALSE))</f>
        <v>4.0862678050283312E-2</v>
      </c>
      <c r="AS79" s="590"/>
      <c r="AT79" s="590"/>
      <c r="AU79" s="590"/>
      <c r="AV79" s="590"/>
      <c r="AW79" s="590"/>
      <c r="AX79" s="590"/>
      <c r="AY79" s="73"/>
      <c r="AZ79" s="590">
        <f>IF(VLOOKUP($AZ$64,[1]GraphData!$A$3:$V$62,21,FALSE)="","",VLOOKUP($AZ$64,[1]GraphData!$A$3:$V$62,21,FALSE))</f>
        <v>6.3623825909324361E-2</v>
      </c>
      <c r="BA79" s="590"/>
      <c r="BB79" s="590"/>
      <c r="BC79" s="590"/>
      <c r="BD79" s="590"/>
      <c r="BE79" s="590"/>
      <c r="BF79" s="590"/>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595"/>
      <c r="U80" s="595"/>
      <c r="V80" s="595"/>
      <c r="W80" s="595"/>
      <c r="X80" s="595"/>
      <c r="Y80" s="595"/>
      <c r="Z80" s="595"/>
      <c r="AA80" s="25"/>
      <c r="AB80" s="594"/>
      <c r="AC80" s="594"/>
      <c r="AD80" s="594"/>
      <c r="AE80" s="594"/>
      <c r="AF80" s="594"/>
      <c r="AG80" s="594"/>
      <c r="AH80" s="594"/>
      <c r="AI80" s="25"/>
      <c r="AJ80" s="594"/>
      <c r="AK80" s="594"/>
      <c r="AL80" s="594"/>
      <c r="AM80" s="594"/>
      <c r="AN80" s="594"/>
      <c r="AO80" s="594"/>
      <c r="AP80" s="594"/>
      <c r="AQ80" s="25"/>
      <c r="AR80" s="594"/>
      <c r="AS80" s="594"/>
      <c r="AT80" s="594"/>
      <c r="AU80" s="594"/>
      <c r="AV80" s="594"/>
      <c r="AW80" s="594"/>
      <c r="AX80" s="594"/>
      <c r="AY80" s="25"/>
      <c r="AZ80" s="594"/>
      <c r="BA80" s="594"/>
      <c r="BB80" s="594"/>
      <c r="BC80" s="594"/>
      <c r="BD80" s="594"/>
      <c r="BE80" s="594"/>
      <c r="BF80" s="594"/>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592" t="s">
        <v>78</v>
      </c>
      <c r="U81" s="592"/>
      <c r="V81" s="592"/>
      <c r="W81" s="592"/>
      <c r="X81" s="592"/>
      <c r="Y81" s="592"/>
      <c r="Z81" s="592"/>
      <c r="AA81" s="67"/>
      <c r="AB81" s="590">
        <f>IF(VLOOKUP($AB$64,[1]GraphData!$A$3:$W$62,22,FALSE)="","",VLOOKUP($AB$64,[1]GraphData!$A$3:$W$62,22,FALSE))</f>
        <v>1</v>
      </c>
      <c r="AC81" s="590"/>
      <c r="AD81" s="590"/>
      <c r="AE81" s="590"/>
      <c r="AF81" s="590"/>
      <c r="AG81" s="590"/>
      <c r="AH81" s="590"/>
      <c r="AI81" s="73"/>
      <c r="AJ81" s="590">
        <f>IF(VLOOKUP($AJ$64,[1]GraphData!$A$3:$W$62,22,FALSE)="","",VLOOKUP($AJ$64,[1]GraphData!$A$3:$W$62,22,FALSE))</f>
        <v>1</v>
      </c>
      <c r="AK81" s="590"/>
      <c r="AL81" s="590"/>
      <c r="AM81" s="590"/>
      <c r="AN81" s="590"/>
      <c r="AO81" s="590"/>
      <c r="AP81" s="590"/>
      <c r="AQ81" s="73"/>
      <c r="AR81" s="590">
        <f>IF(VLOOKUP($AR$64,[1]GraphData!$A$3:$W$63,22,FALSE)="","",VLOOKUP($AR$64,[1]GraphData!$A$3:$W$63,22,FALSE))</f>
        <v>1</v>
      </c>
      <c r="AS81" s="590"/>
      <c r="AT81" s="590"/>
      <c r="AU81" s="590"/>
      <c r="AV81" s="590"/>
      <c r="AW81" s="590"/>
      <c r="AX81" s="590"/>
      <c r="AY81" s="73"/>
      <c r="AZ81" s="590">
        <f>IF(VLOOKUP($AZ$64,[1]GraphData!$A$3:$W$63,22,FALSE)="","",VLOOKUP($AZ$64,[1]GraphData!$A$3:$W$63,22,FALSE))</f>
        <v>1</v>
      </c>
      <c r="BA81" s="590"/>
      <c r="BB81" s="590"/>
      <c r="BC81" s="590"/>
      <c r="BD81" s="590"/>
      <c r="BE81" s="590"/>
      <c r="BF81" s="590"/>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595"/>
      <c r="U82" s="595"/>
      <c r="V82" s="595"/>
      <c r="W82" s="595"/>
      <c r="X82" s="595"/>
      <c r="Y82" s="595"/>
      <c r="Z82" s="595"/>
      <c r="AA82" s="25"/>
      <c r="AB82" s="594"/>
      <c r="AC82" s="594"/>
      <c r="AD82" s="594"/>
      <c r="AE82" s="594"/>
      <c r="AF82" s="594"/>
      <c r="AG82" s="594"/>
      <c r="AH82" s="594"/>
      <c r="AI82" s="25"/>
      <c r="AJ82" s="594"/>
      <c r="AK82" s="594"/>
      <c r="AL82" s="594"/>
      <c r="AM82" s="594"/>
      <c r="AN82" s="594"/>
      <c r="AO82" s="594"/>
      <c r="AP82" s="594"/>
      <c r="AQ82" s="25"/>
      <c r="AR82" s="594"/>
      <c r="AS82" s="594"/>
      <c r="AT82" s="594"/>
      <c r="AU82" s="594"/>
      <c r="AV82" s="594"/>
      <c r="AW82" s="594"/>
      <c r="AX82" s="594"/>
      <c r="AY82" s="25"/>
      <c r="AZ82" s="594"/>
      <c r="BA82" s="594"/>
      <c r="BB82" s="594"/>
      <c r="BC82" s="594"/>
      <c r="BD82" s="594"/>
      <c r="BE82" s="594"/>
      <c r="BF82" s="594"/>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592" t="s">
        <v>78</v>
      </c>
      <c r="U83" s="592"/>
      <c r="V83" s="592"/>
      <c r="W83" s="592"/>
      <c r="X83" s="592"/>
      <c r="Y83" s="592"/>
      <c r="Z83" s="592"/>
      <c r="AA83" s="67"/>
      <c r="AB83" s="590">
        <f>IF(VLOOKUP($AB$64,[1]GraphData!$A$3:$V$62,6,FALSE)="","",VLOOKUP($AB$64,[1]GraphData!$A$3:$V$62,6,FALSE))</f>
        <v>0</v>
      </c>
      <c r="AC83" s="590"/>
      <c r="AD83" s="590"/>
      <c r="AE83" s="590"/>
      <c r="AF83" s="590"/>
      <c r="AG83" s="590"/>
      <c r="AH83" s="590"/>
      <c r="AI83" s="73"/>
      <c r="AJ83" s="590">
        <f>IF(VLOOKUP($AJ$64,[1]GraphData!$A$3:$V$62,6,FALSE)="","",VLOOKUP($AJ$64,[1]GraphData!$A$3:$V$62,6,FALSE))</f>
        <v>0</v>
      </c>
      <c r="AK83" s="590"/>
      <c r="AL83" s="590"/>
      <c r="AM83" s="590"/>
      <c r="AN83" s="590"/>
      <c r="AO83" s="590"/>
      <c r="AP83" s="590"/>
      <c r="AQ83" s="73"/>
      <c r="AR83" s="590">
        <f>IF(VLOOKUP($AR$64,[1]GraphData!$A$3:$V$62,6,FALSE)="","",VLOOKUP($AR$64,[1]GraphData!$A$3:$V$62,6,FALSE))</f>
        <v>0</v>
      </c>
      <c r="AS83" s="590"/>
      <c r="AT83" s="590"/>
      <c r="AU83" s="590"/>
      <c r="AV83" s="590"/>
      <c r="AW83" s="590"/>
      <c r="AX83" s="590"/>
      <c r="AY83" s="73"/>
      <c r="AZ83" s="590">
        <f>IF(VLOOKUP($AZ$64,[1]GraphData!$A$3:$V$62,6,FALSE)="","",VLOOKUP($AZ$64,[1]GraphData!$A$3:$V$62,6,FALSE))</f>
        <v>0</v>
      </c>
      <c r="BA83" s="590"/>
      <c r="BB83" s="590"/>
      <c r="BC83" s="590"/>
      <c r="BD83" s="590"/>
      <c r="BE83" s="590"/>
      <c r="BF83" s="590"/>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50" t="str">
        <f>[2]Setup!$B$5</f>
        <v>Precise Mortgage Funding 2018-2B plc</v>
      </c>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51" t="s">
        <v>1</v>
      </c>
      <c r="G88" s="551"/>
      <c r="H88" s="551"/>
      <c r="I88" s="551"/>
      <c r="J88" s="551"/>
      <c r="K88" s="551"/>
      <c r="L88" s="551"/>
      <c r="M88" s="551"/>
      <c r="N88" s="551"/>
      <c r="O88" s="551"/>
      <c r="P88" s="551"/>
      <c r="Q88" s="551"/>
      <c r="R88" s="551"/>
      <c r="S88" s="551"/>
      <c r="T88" s="551"/>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51" t="s">
        <v>2</v>
      </c>
      <c r="G89" s="551"/>
      <c r="H89" s="551"/>
      <c r="I89" s="551"/>
      <c r="J89" s="551"/>
      <c r="K89" s="551"/>
      <c r="L89" s="551"/>
      <c r="M89" s="551"/>
      <c r="N89" s="551"/>
      <c r="O89" s="551"/>
      <c r="P89" s="551"/>
      <c r="Q89" s="551"/>
      <c r="R89" s="551"/>
      <c r="S89" s="551"/>
      <c r="T89" s="551"/>
      <c r="U89" s="551"/>
      <c r="V89" s="551"/>
      <c r="W89" s="551"/>
      <c r="X89" s="551"/>
      <c r="Y89" s="551"/>
      <c r="Z89" s="551"/>
      <c r="AA89" s="551"/>
      <c r="AB89" s="551"/>
      <c r="AC89" s="551"/>
      <c r="AD89" s="551"/>
      <c r="AE89" s="551"/>
      <c r="AF89" s="551"/>
      <c r="AG89" s="551"/>
      <c r="AH89" s="551"/>
      <c r="AI89" s="551"/>
      <c r="AJ89" s="551"/>
      <c r="AK89" s="551"/>
      <c r="AL89" s="551"/>
      <c r="AM89" s="551"/>
      <c r="AN89" s="551"/>
      <c r="AO89" s="551"/>
      <c r="AP89" s="551"/>
      <c r="AQ89" s="551"/>
      <c r="AR89" s="551"/>
      <c r="AS89" s="551"/>
      <c r="AT89" s="551"/>
      <c r="AU89" s="551"/>
      <c r="AV89" s="551"/>
      <c r="AW89" s="551"/>
      <c r="AX89" s="551"/>
      <c r="AY89" s="551"/>
      <c r="AZ89" s="551"/>
      <c r="BA89" s="551"/>
      <c r="BB89" s="551"/>
      <c r="BC89" s="551"/>
      <c r="BD89" s="551"/>
      <c r="BE89" s="551"/>
      <c r="BF89" s="551"/>
      <c r="BG89" s="551"/>
      <c r="BH89" s="551"/>
      <c r="BI89" s="551"/>
      <c r="BJ89" s="551"/>
      <c r="BK89" s="551"/>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52">
        <f>[1]Input!$C$112</f>
        <v>43570</v>
      </c>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552"/>
      <c r="AR90" s="552"/>
      <c r="AS90" s="552"/>
      <c r="AT90" s="552"/>
      <c r="AU90" s="552"/>
      <c r="AV90" s="552"/>
      <c r="AW90" s="552"/>
      <c r="AX90" s="552"/>
      <c r="AY90" s="552"/>
      <c r="AZ90" s="552"/>
      <c r="BA90" s="552"/>
      <c r="BB90" s="552"/>
      <c r="BC90" s="552"/>
      <c r="BD90" s="552"/>
      <c r="BE90" s="552"/>
      <c r="BF90" s="552"/>
      <c r="BG90" s="552"/>
      <c r="BH90" s="552"/>
      <c r="BI90" s="552"/>
      <c r="BJ90" s="552"/>
      <c r="BK90" s="552"/>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9" t="s">
        <v>15</v>
      </c>
      <c r="G92" s="579"/>
      <c r="H92" s="579"/>
      <c r="I92" s="579"/>
      <c r="J92" s="579"/>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579"/>
      <c r="AL92" s="579"/>
      <c r="AM92" s="579"/>
      <c r="AN92" s="579"/>
      <c r="AO92" s="579"/>
      <c r="AP92" s="579"/>
      <c r="AQ92" s="579"/>
      <c r="AR92" s="579"/>
      <c r="AS92" s="579"/>
      <c r="AT92" s="579"/>
      <c r="AU92" s="579"/>
      <c r="AV92" s="579"/>
      <c r="AW92" s="579"/>
      <c r="AX92" s="579"/>
      <c r="AY92" s="579"/>
      <c r="AZ92" s="579"/>
      <c r="BA92" s="579"/>
      <c r="BB92" s="579"/>
      <c r="BC92" s="579"/>
      <c r="BD92" s="579"/>
      <c r="BE92" s="579"/>
      <c r="BF92" s="579"/>
      <c r="BG92" s="579"/>
      <c r="BH92" s="579"/>
      <c r="BI92" s="579"/>
      <c r="BJ92" s="579"/>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50" t="str">
        <f>[2]Setup!$B$5</f>
        <v>Precise Mortgage Funding 2018-2B plc</v>
      </c>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c r="AI128" s="550"/>
      <c r="AJ128" s="550"/>
      <c r="AK128" s="550"/>
      <c r="AL128" s="550"/>
      <c r="AM128" s="550"/>
      <c r="AN128" s="550"/>
      <c r="AO128" s="550"/>
      <c r="AP128" s="550"/>
      <c r="AQ128" s="550"/>
      <c r="AR128" s="550"/>
      <c r="AS128" s="550"/>
      <c r="AT128" s="550"/>
      <c r="AU128" s="550"/>
      <c r="AV128" s="550"/>
      <c r="AW128" s="550"/>
      <c r="AX128" s="550"/>
      <c r="AY128" s="550"/>
      <c r="AZ128" s="550"/>
      <c r="BA128" s="550"/>
      <c r="BB128" s="550"/>
      <c r="BC128" s="550"/>
      <c r="BD128" s="550"/>
      <c r="BE128" s="550"/>
      <c r="BF128" s="550"/>
      <c r="BG128" s="550"/>
      <c r="BH128" s="550"/>
      <c r="BI128" s="550"/>
      <c r="BJ128" s="550"/>
      <c r="BK128" s="550"/>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51" t="s">
        <v>1</v>
      </c>
      <c r="G129" s="551"/>
      <c r="H129" s="551"/>
      <c r="I129" s="551"/>
      <c r="J129" s="551"/>
      <c r="K129" s="551"/>
      <c r="L129" s="551"/>
      <c r="M129" s="551"/>
      <c r="N129" s="551"/>
      <c r="O129" s="551"/>
      <c r="P129" s="551"/>
      <c r="Q129" s="551"/>
      <c r="R129" s="551"/>
      <c r="S129" s="551"/>
      <c r="T129" s="551"/>
      <c r="U129" s="551"/>
      <c r="V129" s="551"/>
      <c r="W129" s="551"/>
      <c r="X129" s="551"/>
      <c r="Y129" s="551"/>
      <c r="Z129" s="551"/>
      <c r="AA129" s="551"/>
      <c r="AB129" s="551"/>
      <c r="AC129" s="551"/>
      <c r="AD129" s="551"/>
      <c r="AE129" s="551"/>
      <c r="AF129" s="551"/>
      <c r="AG129" s="551"/>
      <c r="AH129" s="551"/>
      <c r="AI129" s="551"/>
      <c r="AJ129" s="551"/>
      <c r="AK129" s="551"/>
      <c r="AL129" s="551"/>
      <c r="AM129" s="551"/>
      <c r="AN129" s="551"/>
      <c r="AO129" s="551"/>
      <c r="AP129" s="551"/>
      <c r="AQ129" s="551"/>
      <c r="AR129" s="551"/>
      <c r="AS129" s="551"/>
      <c r="AT129" s="551"/>
      <c r="AU129" s="551"/>
      <c r="AV129" s="551"/>
      <c r="AW129" s="551"/>
      <c r="AX129" s="551"/>
      <c r="AY129" s="551"/>
      <c r="AZ129" s="551"/>
      <c r="BA129" s="551"/>
      <c r="BB129" s="551"/>
      <c r="BC129" s="551"/>
      <c r="BD129" s="551"/>
      <c r="BE129" s="551"/>
      <c r="BF129" s="551"/>
      <c r="BG129" s="551"/>
      <c r="BH129" s="551"/>
      <c r="BI129" s="551"/>
      <c r="BJ129" s="551"/>
      <c r="BK129" s="551"/>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51" t="s">
        <v>2</v>
      </c>
      <c r="G130" s="551"/>
      <c r="H130" s="551"/>
      <c r="I130" s="551"/>
      <c r="J130" s="551"/>
      <c r="K130" s="551"/>
      <c r="L130" s="551"/>
      <c r="M130" s="551"/>
      <c r="N130" s="551"/>
      <c r="O130" s="551"/>
      <c r="P130" s="551"/>
      <c r="Q130" s="551"/>
      <c r="R130" s="551"/>
      <c r="S130" s="551"/>
      <c r="T130" s="551"/>
      <c r="U130" s="551"/>
      <c r="V130" s="551"/>
      <c r="W130" s="551"/>
      <c r="X130" s="551"/>
      <c r="Y130" s="551"/>
      <c r="Z130" s="551"/>
      <c r="AA130" s="551"/>
      <c r="AB130" s="551"/>
      <c r="AC130" s="551"/>
      <c r="AD130" s="551"/>
      <c r="AE130" s="551"/>
      <c r="AF130" s="551"/>
      <c r="AG130" s="551"/>
      <c r="AH130" s="551"/>
      <c r="AI130" s="551"/>
      <c r="AJ130" s="551"/>
      <c r="AK130" s="551"/>
      <c r="AL130" s="551"/>
      <c r="AM130" s="551"/>
      <c r="AN130" s="551"/>
      <c r="AO130" s="551"/>
      <c r="AP130" s="551"/>
      <c r="AQ130" s="551"/>
      <c r="AR130" s="551"/>
      <c r="AS130" s="551"/>
      <c r="AT130" s="551"/>
      <c r="AU130" s="551"/>
      <c r="AV130" s="551"/>
      <c r="AW130" s="551"/>
      <c r="AX130" s="551"/>
      <c r="AY130" s="551"/>
      <c r="AZ130" s="551"/>
      <c r="BA130" s="551"/>
      <c r="BB130" s="551"/>
      <c r="BC130" s="551"/>
      <c r="BD130" s="551"/>
      <c r="BE130" s="551"/>
      <c r="BF130" s="551"/>
      <c r="BG130" s="551"/>
      <c r="BH130" s="551"/>
      <c r="BI130" s="551"/>
      <c r="BJ130" s="551"/>
      <c r="BK130" s="551"/>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52">
        <f>[1]Input!$C$112</f>
        <v>43570</v>
      </c>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2"/>
      <c r="AC131" s="552"/>
      <c r="AD131" s="552"/>
      <c r="AE131" s="552"/>
      <c r="AF131" s="552"/>
      <c r="AG131" s="552"/>
      <c r="AH131" s="552"/>
      <c r="AI131" s="552"/>
      <c r="AJ131" s="552"/>
      <c r="AK131" s="552"/>
      <c r="AL131" s="552"/>
      <c r="AM131" s="552"/>
      <c r="AN131" s="552"/>
      <c r="AO131" s="552"/>
      <c r="AP131" s="552"/>
      <c r="AQ131" s="552"/>
      <c r="AR131" s="552"/>
      <c r="AS131" s="552"/>
      <c r="AT131" s="552"/>
      <c r="AU131" s="552"/>
      <c r="AV131" s="552"/>
      <c r="AW131" s="552"/>
      <c r="AX131" s="552"/>
      <c r="AY131" s="552"/>
      <c r="AZ131" s="552"/>
      <c r="BA131" s="552"/>
      <c r="BB131" s="552"/>
      <c r="BC131" s="552"/>
      <c r="BD131" s="552"/>
      <c r="BE131" s="552"/>
      <c r="BF131" s="552"/>
      <c r="BG131" s="552"/>
      <c r="BH131" s="552"/>
      <c r="BI131" s="552"/>
      <c r="BJ131" s="552"/>
      <c r="BK131" s="552"/>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9" t="s">
        <v>17</v>
      </c>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c r="BA133" s="579"/>
      <c r="BB133" s="579"/>
      <c r="BC133" s="579"/>
      <c r="BD133" s="579"/>
      <c r="BE133" s="579"/>
      <c r="BF133" s="579"/>
      <c r="BG133" s="579"/>
      <c r="BH133" s="579"/>
      <c r="BI133" s="579"/>
      <c r="BJ133" s="579"/>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50" t="str">
        <f>[2]Setup!$B$5</f>
        <v>Precise Mortgage Funding 2018-2B plc</v>
      </c>
      <c r="G169" s="550"/>
      <c r="H169" s="550"/>
      <c r="I169" s="550"/>
      <c r="J169" s="550"/>
      <c r="K169" s="550"/>
      <c r="L169" s="550"/>
      <c r="M169" s="550"/>
      <c r="N169" s="550"/>
      <c r="O169" s="550"/>
      <c r="P169" s="550"/>
      <c r="Q169" s="550"/>
      <c r="R169" s="550"/>
      <c r="S169" s="550"/>
      <c r="T169" s="550"/>
      <c r="U169" s="550"/>
      <c r="V169" s="550"/>
      <c r="W169" s="550"/>
      <c r="X169" s="550"/>
      <c r="Y169" s="550"/>
      <c r="Z169" s="550"/>
      <c r="AA169" s="550"/>
      <c r="AB169" s="550"/>
      <c r="AC169" s="550"/>
      <c r="AD169" s="550"/>
      <c r="AE169" s="550"/>
      <c r="AF169" s="550"/>
      <c r="AG169" s="550"/>
      <c r="AH169" s="550"/>
      <c r="AI169" s="550"/>
      <c r="AJ169" s="550"/>
      <c r="AK169" s="550"/>
      <c r="AL169" s="550"/>
      <c r="AM169" s="550"/>
      <c r="AN169" s="550"/>
      <c r="AO169" s="550"/>
      <c r="AP169" s="550"/>
      <c r="AQ169" s="550"/>
      <c r="AR169" s="550"/>
      <c r="AS169" s="550"/>
      <c r="AT169" s="550"/>
      <c r="AU169" s="550"/>
      <c r="AV169" s="550"/>
      <c r="AW169" s="550"/>
      <c r="AX169" s="550"/>
      <c r="AY169" s="550"/>
      <c r="AZ169" s="550"/>
      <c r="BA169" s="550"/>
      <c r="BB169" s="550"/>
      <c r="BC169" s="550"/>
      <c r="BD169" s="550"/>
      <c r="BE169" s="550"/>
      <c r="BF169" s="550"/>
      <c r="BG169" s="550"/>
      <c r="BH169" s="550"/>
      <c r="BI169" s="550"/>
      <c r="BJ169" s="550"/>
      <c r="BK169" s="550"/>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51" t="s">
        <v>1</v>
      </c>
      <c r="G170" s="551"/>
      <c r="H170" s="551"/>
      <c r="I170" s="551"/>
      <c r="J170" s="551"/>
      <c r="K170" s="551"/>
      <c r="L170" s="551"/>
      <c r="M170" s="551"/>
      <c r="N170" s="551"/>
      <c r="O170" s="551"/>
      <c r="P170" s="551"/>
      <c r="Q170" s="551"/>
      <c r="R170" s="551"/>
      <c r="S170" s="551"/>
      <c r="T170" s="551"/>
      <c r="U170" s="551"/>
      <c r="V170" s="551"/>
      <c r="W170" s="551"/>
      <c r="X170" s="551"/>
      <c r="Y170" s="551"/>
      <c r="Z170" s="551"/>
      <c r="AA170" s="551"/>
      <c r="AB170" s="551"/>
      <c r="AC170" s="551"/>
      <c r="AD170" s="551"/>
      <c r="AE170" s="551"/>
      <c r="AF170" s="551"/>
      <c r="AG170" s="551"/>
      <c r="AH170" s="551"/>
      <c r="AI170" s="551"/>
      <c r="AJ170" s="551"/>
      <c r="AK170" s="551"/>
      <c r="AL170" s="551"/>
      <c r="AM170" s="551"/>
      <c r="AN170" s="551"/>
      <c r="AO170" s="551"/>
      <c r="AP170" s="551"/>
      <c r="AQ170" s="551"/>
      <c r="AR170" s="551"/>
      <c r="AS170" s="551"/>
      <c r="AT170" s="551"/>
      <c r="AU170" s="551"/>
      <c r="AV170" s="551"/>
      <c r="AW170" s="551"/>
      <c r="AX170" s="551"/>
      <c r="AY170" s="551"/>
      <c r="AZ170" s="551"/>
      <c r="BA170" s="551"/>
      <c r="BB170" s="551"/>
      <c r="BC170" s="551"/>
      <c r="BD170" s="551"/>
      <c r="BE170" s="551"/>
      <c r="BF170" s="551"/>
      <c r="BG170" s="551"/>
      <c r="BH170" s="551"/>
      <c r="BI170" s="551"/>
      <c r="BJ170" s="551"/>
      <c r="BK170" s="551"/>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51" t="s">
        <v>2</v>
      </c>
      <c r="G171" s="551"/>
      <c r="H171" s="551"/>
      <c r="I171" s="551"/>
      <c r="J171" s="551"/>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52">
        <f>[1]Input!$C$112</f>
        <v>43570</v>
      </c>
      <c r="G172" s="552"/>
      <c r="H172" s="552"/>
      <c r="I172" s="552"/>
      <c r="J172" s="552"/>
      <c r="K172" s="552"/>
      <c r="L172" s="552"/>
      <c r="M172" s="552"/>
      <c r="N172" s="552"/>
      <c r="O172" s="552"/>
      <c r="P172" s="552"/>
      <c r="Q172" s="552"/>
      <c r="R172" s="552"/>
      <c r="S172" s="552"/>
      <c r="T172" s="552"/>
      <c r="U172" s="552"/>
      <c r="V172" s="552"/>
      <c r="W172" s="552"/>
      <c r="X172" s="552"/>
      <c r="Y172" s="552"/>
      <c r="Z172" s="552"/>
      <c r="AA172" s="552"/>
      <c r="AB172" s="552"/>
      <c r="AC172" s="552"/>
      <c r="AD172" s="552"/>
      <c r="AE172" s="552"/>
      <c r="AF172" s="552"/>
      <c r="AG172" s="552"/>
      <c r="AH172" s="552"/>
      <c r="AI172" s="552"/>
      <c r="AJ172" s="552"/>
      <c r="AK172" s="552"/>
      <c r="AL172" s="552"/>
      <c r="AM172" s="552"/>
      <c r="AN172" s="552"/>
      <c r="AO172" s="552"/>
      <c r="AP172" s="552"/>
      <c r="AQ172" s="552"/>
      <c r="AR172" s="552"/>
      <c r="AS172" s="552"/>
      <c r="AT172" s="552"/>
      <c r="AU172" s="552"/>
      <c r="AV172" s="552"/>
      <c r="AW172" s="552"/>
      <c r="AX172" s="552"/>
      <c r="AY172" s="552"/>
      <c r="AZ172" s="552"/>
      <c r="BA172" s="552"/>
      <c r="BB172" s="552"/>
      <c r="BC172" s="552"/>
      <c r="BD172" s="552"/>
      <c r="BE172" s="552"/>
      <c r="BF172" s="552"/>
      <c r="BG172" s="552"/>
      <c r="BH172" s="552"/>
      <c r="BI172" s="552"/>
      <c r="BJ172" s="552"/>
      <c r="BK172" s="55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9" t="s">
        <v>18</v>
      </c>
      <c r="G174" s="579"/>
      <c r="H174" s="579"/>
      <c r="I174" s="579"/>
      <c r="J174" s="579"/>
      <c r="K174" s="579"/>
      <c r="L174" s="579"/>
      <c r="M174" s="579"/>
      <c r="N174" s="579"/>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596" t="s">
        <v>97</v>
      </c>
      <c r="AW175" s="596"/>
      <c r="AX175" s="596"/>
      <c r="AY175" s="596"/>
      <c r="AZ175" s="596"/>
      <c r="BA175" s="596"/>
      <c r="BB175" s="596"/>
      <c r="BC175" s="596"/>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597"/>
      <c r="AC176" s="597"/>
      <c r="AD176" s="25"/>
      <c r="AE176" s="597"/>
      <c r="AF176" s="597"/>
      <c r="AG176" s="597" t="s">
        <v>98</v>
      </c>
      <c r="AH176" s="597"/>
      <c r="AI176" s="25"/>
      <c r="AJ176" s="597" t="s">
        <v>99</v>
      </c>
      <c r="AK176" s="597"/>
      <c r="AL176" s="25"/>
      <c r="AM176" s="597" t="s">
        <v>100</v>
      </c>
      <c r="AN176" s="599"/>
      <c r="AO176" s="599"/>
      <c r="AP176" s="84"/>
      <c r="AQ176" s="25"/>
      <c r="AR176" s="84"/>
      <c r="AS176" s="84"/>
      <c r="AT176" s="84"/>
      <c r="AU176" s="25"/>
      <c r="AV176" s="597" t="s">
        <v>98</v>
      </c>
      <c r="AW176" s="597"/>
      <c r="AX176" s="25"/>
      <c r="AY176" s="597" t="s">
        <v>99</v>
      </c>
      <c r="AZ176" s="597"/>
      <c r="BA176" s="25"/>
      <c r="BB176" s="597" t="s">
        <v>100</v>
      </c>
      <c r="BC176" s="597"/>
      <c r="BD176" s="597"/>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598"/>
      <c r="AC177" s="598"/>
      <c r="AD177" s="85"/>
      <c r="AE177" s="598"/>
      <c r="AF177" s="598"/>
      <c r="AG177" s="598"/>
      <c r="AH177" s="598"/>
      <c r="AI177" s="85"/>
      <c r="AJ177" s="598"/>
      <c r="AK177" s="598"/>
      <c r="AL177" s="85"/>
      <c r="AM177" s="600"/>
      <c r="AN177" s="600"/>
      <c r="AO177" s="600"/>
      <c r="AP177" s="86"/>
      <c r="AQ177" s="85"/>
      <c r="AR177" s="86"/>
      <c r="AS177" s="86"/>
      <c r="AT177" s="86"/>
      <c r="AU177" s="85"/>
      <c r="AV177" s="598"/>
      <c r="AW177" s="598"/>
      <c r="AX177" s="85"/>
      <c r="AY177" s="598"/>
      <c r="AZ177" s="598"/>
      <c r="BA177" s="85"/>
      <c r="BB177" s="598"/>
      <c r="BC177" s="598"/>
      <c r="BD177" s="598"/>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604" t="str">
        <f>F169</f>
        <v>Precise Mortgage Funding 2018-2B plc</v>
      </c>
      <c r="Q178" s="604"/>
      <c r="R178" s="604"/>
      <c r="S178" s="604"/>
      <c r="T178" s="604"/>
      <c r="U178" s="604"/>
      <c r="V178" s="604"/>
      <c r="W178" s="604"/>
      <c r="X178" s="604"/>
      <c r="Y178" s="604"/>
      <c r="Z178" s="604"/>
      <c r="AA178" s="604"/>
      <c r="AB178" s="604"/>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105</v>
      </c>
      <c r="H179" s="9"/>
      <c r="I179" s="9"/>
      <c r="J179" s="9"/>
      <c r="K179" s="9"/>
      <c r="L179" s="9"/>
      <c r="M179" s="9"/>
      <c r="N179" s="9"/>
      <c r="O179" s="9"/>
      <c r="P179" s="87" t="s">
        <v>106</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107</v>
      </c>
      <c r="H180" s="87"/>
      <c r="I180" s="59"/>
      <c r="J180" s="87"/>
      <c r="K180" s="87"/>
      <c r="L180" s="87"/>
      <c r="M180" s="87"/>
      <c r="N180" s="87"/>
      <c r="O180" s="59"/>
      <c r="P180" s="87" t="s">
        <v>106</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108</v>
      </c>
      <c r="H181" s="87"/>
      <c r="I181" s="59"/>
      <c r="J181" s="87"/>
      <c r="K181" s="87"/>
      <c r="L181" s="87"/>
      <c r="M181" s="87"/>
      <c r="N181" s="87"/>
      <c r="O181" s="59"/>
      <c r="P181" s="90" t="s">
        <v>109</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110</v>
      </c>
      <c r="H182" s="87"/>
      <c r="I182" s="87"/>
      <c r="J182" s="87"/>
      <c r="K182" s="87"/>
      <c r="L182" s="87"/>
      <c r="M182" s="87"/>
      <c r="N182" s="87"/>
      <c r="O182" s="87"/>
      <c r="P182" s="90" t="s">
        <v>111</v>
      </c>
      <c r="Q182" s="59"/>
      <c r="R182" s="59"/>
      <c r="S182" s="59"/>
      <c r="T182" s="59"/>
      <c r="U182" s="59"/>
      <c r="V182" s="59"/>
      <c r="W182" s="59"/>
      <c r="X182" s="59"/>
      <c r="Y182" s="59"/>
      <c r="Z182" s="61"/>
      <c r="AA182" s="61"/>
      <c r="AB182" s="87"/>
      <c r="AC182" s="88"/>
      <c r="AD182" s="87"/>
      <c r="AE182" s="88"/>
      <c r="AF182" s="88"/>
      <c r="AG182" s="594" t="s">
        <v>112</v>
      </c>
      <c r="AH182" s="594"/>
      <c r="AI182" s="91"/>
      <c r="AJ182" s="92" t="s">
        <v>113</v>
      </c>
      <c r="AK182" s="25"/>
      <c r="AL182" s="82"/>
      <c r="AM182" s="594" t="s">
        <v>114</v>
      </c>
      <c r="AN182" s="594"/>
      <c r="AO182" s="594"/>
      <c r="AP182" s="61"/>
      <c r="AQ182" s="87"/>
      <c r="AR182" s="61"/>
      <c r="AS182" s="61"/>
      <c r="AT182" s="61"/>
      <c r="AU182" s="87"/>
      <c r="AV182" s="594" t="s">
        <v>115</v>
      </c>
      <c r="AW182" s="594"/>
      <c r="AX182" s="25"/>
      <c r="AY182" s="602" t="s">
        <v>116</v>
      </c>
      <c r="AZ182" s="602"/>
      <c r="BA182" s="25"/>
      <c r="BB182" s="594" t="s">
        <v>117</v>
      </c>
      <c r="BC182" s="594"/>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118</v>
      </c>
      <c r="H183" s="87"/>
      <c r="I183" s="59"/>
      <c r="J183" s="87"/>
      <c r="K183" s="87"/>
      <c r="L183" s="87"/>
      <c r="M183" s="87"/>
      <c r="N183" s="87"/>
      <c r="O183" s="59"/>
      <c r="P183" s="90" t="s">
        <v>119</v>
      </c>
      <c r="Q183" s="87"/>
      <c r="R183" s="59"/>
      <c r="S183" s="87"/>
      <c r="T183" s="87"/>
      <c r="U183" s="59"/>
      <c r="V183" s="59"/>
      <c r="W183" s="59"/>
      <c r="X183" s="59"/>
      <c r="Y183" s="59"/>
      <c r="Z183" s="61"/>
      <c r="AA183" s="61"/>
      <c r="AB183" s="87"/>
      <c r="AC183" s="88"/>
      <c r="AD183" s="87"/>
      <c r="AE183" s="88"/>
      <c r="AF183" s="88"/>
      <c r="AG183" s="594" t="s">
        <v>120</v>
      </c>
      <c r="AH183" s="594"/>
      <c r="AI183" s="91"/>
      <c r="AJ183" s="92" t="s">
        <v>113</v>
      </c>
      <c r="AK183" s="25"/>
      <c r="AL183" s="82"/>
      <c r="AM183" s="594" t="s">
        <v>114</v>
      </c>
      <c r="AN183" s="594"/>
      <c r="AO183" s="594"/>
      <c r="AP183" s="61"/>
      <c r="AQ183" s="87"/>
      <c r="AR183" s="61"/>
      <c r="AS183" s="61"/>
      <c r="AT183" s="61"/>
      <c r="AU183" s="87"/>
      <c r="AV183" s="594" t="s">
        <v>121</v>
      </c>
      <c r="AW183" s="594"/>
      <c r="AX183" s="25"/>
      <c r="AY183" s="602" t="s">
        <v>116</v>
      </c>
      <c r="AZ183" s="602"/>
      <c r="BA183" s="25"/>
      <c r="BB183" s="594" t="s">
        <v>117</v>
      </c>
      <c r="BC183" s="594"/>
      <c r="BD183" s="61"/>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122</v>
      </c>
      <c r="H184" s="87"/>
      <c r="I184" s="59"/>
      <c r="J184" s="87"/>
      <c r="K184" s="87"/>
      <c r="L184" s="87"/>
      <c r="M184" s="87"/>
      <c r="N184" s="87"/>
      <c r="O184" s="59"/>
      <c r="P184" s="90" t="s">
        <v>123</v>
      </c>
      <c r="Q184" s="87"/>
      <c r="R184" s="59"/>
      <c r="S184" s="87"/>
      <c r="T184" s="87"/>
      <c r="U184" s="59"/>
      <c r="V184" s="59"/>
      <c r="W184" s="59"/>
      <c r="X184" s="59"/>
      <c r="Y184" s="59"/>
      <c r="Z184" s="61"/>
      <c r="AA184" s="61"/>
      <c r="AB184" s="87"/>
      <c r="AC184" s="61"/>
      <c r="AD184" s="87"/>
      <c r="AE184" s="61"/>
      <c r="AF184" s="61"/>
      <c r="AG184" s="594" t="s">
        <v>112</v>
      </c>
      <c r="AH184" s="594"/>
      <c r="AI184" s="91"/>
      <c r="AJ184" s="92" t="s">
        <v>113</v>
      </c>
      <c r="AK184" s="25"/>
      <c r="AL184" s="25"/>
      <c r="AM184" s="603" t="s">
        <v>124</v>
      </c>
      <c r="AN184" s="603"/>
      <c r="AO184" s="603"/>
      <c r="AP184" s="61"/>
      <c r="AQ184" s="87"/>
      <c r="AR184" s="61"/>
      <c r="AS184" s="61"/>
      <c r="AT184" s="61"/>
      <c r="AU184" s="87"/>
      <c r="AV184" s="594" t="str">
        <f>TRIM([2]Ratings!$Y$2)</f>
        <v>A2</v>
      </c>
      <c r="AW184" s="594"/>
      <c r="AX184" s="25"/>
      <c r="AY184" s="594" t="str">
        <f>TRIM([2]Ratings!$W$2)</f>
        <v>P-1</v>
      </c>
      <c r="AZ184" s="594"/>
      <c r="BA184" s="25"/>
      <c r="BB184" s="603" t="s">
        <v>125</v>
      </c>
      <c r="BC184" s="603"/>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126</v>
      </c>
      <c r="H185" s="9"/>
      <c r="I185" s="9"/>
      <c r="J185" s="9"/>
      <c r="K185" s="9"/>
      <c r="L185" s="9"/>
      <c r="M185" s="9"/>
      <c r="N185" s="9"/>
      <c r="O185" s="9"/>
      <c r="P185" s="90" t="s">
        <v>127</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128</v>
      </c>
      <c r="H186" s="87"/>
      <c r="I186" s="59"/>
      <c r="J186" s="87"/>
      <c r="K186" s="87"/>
      <c r="L186" s="87"/>
      <c r="M186" s="87"/>
      <c r="N186" s="87"/>
      <c r="O186" s="59"/>
      <c r="P186" s="90" t="s">
        <v>127</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129</v>
      </c>
      <c r="H187" s="87"/>
      <c r="I187" s="59"/>
      <c r="J187" s="87"/>
      <c r="K187" s="87"/>
      <c r="L187" s="87"/>
      <c r="M187" s="87"/>
      <c r="N187" s="87"/>
      <c r="O187" s="59"/>
      <c r="P187" s="28" t="s">
        <v>109</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130</v>
      </c>
      <c r="H188" s="87"/>
      <c r="I188" s="59"/>
      <c r="J188" s="87"/>
      <c r="K188" s="87"/>
      <c r="L188" s="87"/>
      <c r="M188" s="87"/>
      <c r="N188" s="87"/>
      <c r="O188" s="59"/>
      <c r="P188" s="28" t="s">
        <v>109</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131</v>
      </c>
      <c r="H189" s="87"/>
      <c r="I189" s="59"/>
      <c r="J189" s="87"/>
      <c r="K189" s="87"/>
      <c r="L189" s="87"/>
      <c r="M189" s="87"/>
      <c r="N189" s="87"/>
      <c r="O189" s="59"/>
      <c r="P189" s="28" t="s">
        <v>132</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133</v>
      </c>
      <c r="H190" s="87"/>
      <c r="I190" s="59"/>
      <c r="J190" s="87"/>
      <c r="K190" s="87"/>
      <c r="L190" s="87"/>
      <c r="M190" s="87"/>
      <c r="N190" s="87"/>
      <c r="O190" s="59"/>
      <c r="P190" s="28" t="s">
        <v>132</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134</v>
      </c>
      <c r="H191" s="87"/>
      <c r="I191" s="59"/>
      <c r="J191" s="87"/>
      <c r="K191" s="87"/>
      <c r="L191" s="87"/>
      <c r="M191" s="87"/>
      <c r="N191" s="87"/>
      <c r="O191" s="59"/>
      <c r="P191" s="28" t="s">
        <v>135</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136</v>
      </c>
      <c r="H192" s="9"/>
      <c r="I192" s="9"/>
      <c r="J192" s="9"/>
      <c r="K192" s="9"/>
      <c r="L192" s="9"/>
      <c r="M192" s="9"/>
      <c r="N192" s="9"/>
      <c r="O192" s="9"/>
      <c r="P192" s="28" t="s">
        <v>137</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138</v>
      </c>
      <c r="H193" s="9"/>
      <c r="I193" s="9"/>
      <c r="J193" s="9"/>
      <c r="K193" s="9"/>
      <c r="L193" s="9"/>
      <c r="M193" s="9"/>
      <c r="N193" s="9"/>
      <c r="O193" s="9"/>
      <c r="P193" s="28" t="s">
        <v>139</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140</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137</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601" t="s">
        <v>141</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50" t="str">
        <f>[2]Setup!$B$5</f>
        <v>Precise Mortgage Funding 2018-2B plc</v>
      </c>
      <c r="G215" s="550"/>
      <c r="H215" s="550"/>
      <c r="I215" s="550"/>
      <c r="J215" s="550"/>
      <c r="K215" s="550"/>
      <c r="L215" s="550"/>
      <c r="M215" s="550"/>
      <c r="N215" s="550"/>
      <c r="O215" s="550"/>
      <c r="P215" s="550"/>
      <c r="Q215" s="550"/>
      <c r="R215" s="550"/>
      <c r="S215" s="550"/>
      <c r="T215" s="550"/>
      <c r="U215" s="550"/>
      <c r="V215" s="550"/>
      <c r="W215" s="550"/>
      <c r="X215" s="550"/>
      <c r="Y215" s="550"/>
      <c r="Z215" s="550"/>
      <c r="AA215" s="550"/>
      <c r="AB215" s="550"/>
      <c r="AC215" s="550"/>
      <c r="AD215" s="550"/>
      <c r="AE215" s="550"/>
      <c r="AF215" s="550"/>
      <c r="AG215" s="550"/>
      <c r="AH215" s="550"/>
      <c r="AI215" s="550"/>
      <c r="AJ215" s="550"/>
      <c r="AK215" s="550"/>
      <c r="AL215" s="550"/>
      <c r="AM215" s="550"/>
      <c r="AN215" s="550"/>
      <c r="AO215" s="550"/>
      <c r="AP215" s="550"/>
      <c r="AQ215" s="550"/>
      <c r="AR215" s="550"/>
      <c r="AS215" s="550"/>
      <c r="AT215" s="550"/>
      <c r="AU215" s="550"/>
      <c r="AV215" s="550"/>
      <c r="AW215" s="550"/>
      <c r="AX215" s="550"/>
      <c r="AY215" s="550"/>
      <c r="AZ215" s="550"/>
      <c r="BA215" s="550"/>
      <c r="BB215" s="550"/>
      <c r="BC215" s="550"/>
      <c r="BD215" s="550"/>
      <c r="BE215" s="550"/>
      <c r="BF215" s="550"/>
      <c r="BG215" s="550"/>
      <c r="BH215" s="550"/>
      <c r="BI215" s="550"/>
      <c r="BJ215" s="550"/>
      <c r="BK215" s="550"/>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51" t="s">
        <v>1</v>
      </c>
      <c r="G216" s="551"/>
      <c r="H216" s="551"/>
      <c r="I216" s="551"/>
      <c r="J216" s="551"/>
      <c r="K216" s="551"/>
      <c r="L216" s="551"/>
      <c r="M216" s="551"/>
      <c r="N216" s="551"/>
      <c r="O216" s="551"/>
      <c r="P216" s="551"/>
      <c r="Q216" s="551"/>
      <c r="R216" s="551"/>
      <c r="S216" s="551"/>
      <c r="T216" s="551"/>
      <c r="U216" s="551"/>
      <c r="V216" s="551"/>
      <c r="W216" s="551"/>
      <c r="X216" s="551"/>
      <c r="Y216" s="551"/>
      <c r="Z216" s="551"/>
      <c r="AA216" s="551"/>
      <c r="AB216" s="551"/>
      <c r="AC216" s="551"/>
      <c r="AD216" s="551"/>
      <c r="AE216" s="551"/>
      <c r="AF216" s="551"/>
      <c r="AG216" s="551"/>
      <c r="AH216" s="551"/>
      <c r="AI216" s="551"/>
      <c r="AJ216" s="551"/>
      <c r="AK216" s="551"/>
      <c r="AL216" s="551"/>
      <c r="AM216" s="551"/>
      <c r="AN216" s="551"/>
      <c r="AO216" s="551"/>
      <c r="AP216" s="551"/>
      <c r="AQ216" s="551"/>
      <c r="AR216" s="551"/>
      <c r="AS216" s="551"/>
      <c r="AT216" s="551"/>
      <c r="AU216" s="551"/>
      <c r="AV216" s="551"/>
      <c r="AW216" s="551"/>
      <c r="AX216" s="551"/>
      <c r="AY216" s="551"/>
      <c r="AZ216" s="551"/>
      <c r="BA216" s="551"/>
      <c r="BB216" s="551"/>
      <c r="BC216" s="551"/>
      <c r="BD216" s="551"/>
      <c r="BE216" s="551"/>
      <c r="BF216" s="551"/>
      <c r="BG216" s="551"/>
      <c r="BH216" s="551"/>
      <c r="BI216" s="551"/>
      <c r="BJ216" s="551"/>
      <c r="BK216" s="551"/>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51" t="s">
        <v>2</v>
      </c>
      <c r="G217" s="551"/>
      <c r="H217" s="551"/>
      <c r="I217" s="551"/>
      <c r="J217" s="551"/>
      <c r="K217" s="551"/>
      <c r="L217" s="551"/>
      <c r="M217" s="551"/>
      <c r="N217" s="551"/>
      <c r="O217" s="551"/>
      <c r="P217" s="551"/>
      <c r="Q217" s="551"/>
      <c r="R217" s="551"/>
      <c r="S217" s="551"/>
      <c r="T217" s="551"/>
      <c r="U217" s="551"/>
      <c r="V217" s="551"/>
      <c r="W217" s="551"/>
      <c r="X217" s="551"/>
      <c r="Y217" s="551"/>
      <c r="Z217" s="551"/>
      <c r="AA217" s="551"/>
      <c r="AB217" s="551"/>
      <c r="AC217" s="551"/>
      <c r="AD217" s="551"/>
      <c r="AE217" s="551"/>
      <c r="AF217" s="551"/>
      <c r="AG217" s="551"/>
      <c r="AH217" s="551"/>
      <c r="AI217" s="551"/>
      <c r="AJ217" s="551"/>
      <c r="AK217" s="551"/>
      <c r="AL217" s="551"/>
      <c r="AM217" s="551"/>
      <c r="AN217" s="551"/>
      <c r="AO217" s="551"/>
      <c r="AP217" s="551"/>
      <c r="AQ217" s="551"/>
      <c r="AR217" s="551"/>
      <c r="AS217" s="551"/>
      <c r="AT217" s="551"/>
      <c r="AU217" s="551"/>
      <c r="AV217" s="551"/>
      <c r="AW217" s="551"/>
      <c r="AX217" s="551"/>
      <c r="AY217" s="551"/>
      <c r="AZ217" s="551"/>
      <c r="BA217" s="551"/>
      <c r="BB217" s="551"/>
      <c r="BC217" s="551"/>
      <c r="BD217" s="551"/>
      <c r="BE217" s="551"/>
      <c r="BF217" s="551"/>
      <c r="BG217" s="551"/>
      <c r="BH217" s="551"/>
      <c r="BI217" s="551"/>
      <c r="BJ217" s="551"/>
      <c r="BK217" s="551"/>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52">
        <f>[1]Input!$C$112</f>
        <v>43570</v>
      </c>
      <c r="G218" s="552"/>
      <c r="H218" s="552"/>
      <c r="I218" s="552"/>
      <c r="J218" s="552"/>
      <c r="K218" s="552"/>
      <c r="L218" s="552"/>
      <c r="M218" s="552"/>
      <c r="N218" s="552"/>
      <c r="O218" s="552"/>
      <c r="P218" s="552"/>
      <c r="Q218" s="552"/>
      <c r="R218" s="552"/>
      <c r="S218" s="552"/>
      <c r="T218" s="552"/>
      <c r="U218" s="552"/>
      <c r="V218" s="552"/>
      <c r="W218" s="552"/>
      <c r="X218" s="552"/>
      <c r="Y218" s="552"/>
      <c r="Z218" s="552"/>
      <c r="AA218" s="552"/>
      <c r="AB218" s="552"/>
      <c r="AC218" s="552"/>
      <c r="AD218" s="552"/>
      <c r="AE218" s="552"/>
      <c r="AF218" s="552"/>
      <c r="AG218" s="552"/>
      <c r="AH218" s="552"/>
      <c r="AI218" s="552"/>
      <c r="AJ218" s="552"/>
      <c r="AK218" s="552"/>
      <c r="AL218" s="552"/>
      <c r="AM218" s="552"/>
      <c r="AN218" s="552"/>
      <c r="AO218" s="552"/>
      <c r="AP218" s="552"/>
      <c r="AQ218" s="552"/>
      <c r="AR218" s="552"/>
      <c r="AS218" s="552"/>
      <c r="AT218" s="552"/>
      <c r="AU218" s="552"/>
      <c r="AV218" s="552"/>
      <c r="AW218" s="552"/>
      <c r="AX218" s="552"/>
      <c r="AY218" s="552"/>
      <c r="AZ218" s="552"/>
      <c r="BA218" s="552"/>
      <c r="BB218" s="552"/>
      <c r="BC218" s="552"/>
      <c r="BD218" s="552"/>
      <c r="BE218" s="552"/>
      <c r="BF218" s="552"/>
      <c r="BG218" s="552"/>
      <c r="BH218" s="552"/>
      <c r="BI218" s="552"/>
      <c r="BJ218" s="552"/>
      <c r="BK218" s="55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9" t="s">
        <v>20</v>
      </c>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18">
        <f>IF([1]Input!$C$123=1,AA27,AA19)</f>
        <v>43536</v>
      </c>
      <c r="I221" s="618"/>
      <c r="J221" s="618"/>
      <c r="K221" s="619" t="s">
        <v>142</v>
      </c>
      <c r="L221" s="619"/>
      <c r="M221" s="619"/>
      <c r="N221" s="619"/>
      <c r="O221" s="619"/>
      <c r="P221" s="619"/>
      <c r="Q221" s="619"/>
      <c r="R221" s="619"/>
      <c r="S221" s="84"/>
      <c r="T221" s="84"/>
      <c r="U221" s="25"/>
      <c r="V221" s="25"/>
      <c r="W221" s="25"/>
      <c r="X221" s="25"/>
      <c r="Y221" s="25"/>
      <c r="Z221" s="25"/>
      <c r="AA221" s="619" t="s">
        <v>143</v>
      </c>
      <c r="AB221" s="619"/>
      <c r="AC221" s="619"/>
      <c r="AD221" s="619"/>
      <c r="AE221" s="619"/>
      <c r="AF221" s="619"/>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621" t="s">
        <v>61</v>
      </c>
      <c r="H222" s="621"/>
      <c r="I222" s="621"/>
      <c r="J222" s="621"/>
      <c r="K222" s="619"/>
      <c r="L222" s="619"/>
      <c r="M222" s="619"/>
      <c r="N222" s="619"/>
      <c r="O222" s="619"/>
      <c r="P222" s="619"/>
      <c r="Q222" s="619"/>
      <c r="R222" s="619"/>
      <c r="S222" s="84"/>
      <c r="T222" s="622" t="s">
        <v>144</v>
      </c>
      <c r="U222" s="622"/>
      <c r="V222" s="622"/>
      <c r="W222" s="622"/>
      <c r="X222" s="622"/>
      <c r="Y222" s="622"/>
      <c r="Z222" s="99"/>
      <c r="AA222" s="619"/>
      <c r="AB222" s="619"/>
      <c r="AC222" s="619"/>
      <c r="AD222" s="619"/>
      <c r="AE222" s="619"/>
      <c r="AF222" s="619"/>
      <c r="AG222" s="624" t="s">
        <v>145</v>
      </c>
      <c r="AH222" s="624"/>
      <c r="AI222" s="624"/>
      <c r="AJ222" s="624"/>
      <c r="AK222" s="624"/>
      <c r="AL222" s="624"/>
      <c r="AM222" s="626" t="s">
        <v>146</v>
      </c>
      <c r="AN222" s="626"/>
      <c r="AO222" s="626"/>
      <c r="AP222" s="626"/>
      <c r="AQ222" s="626"/>
      <c r="AR222" s="626"/>
      <c r="AS222" s="626"/>
      <c r="AT222" s="626"/>
      <c r="AU222" s="626" t="s">
        <v>147</v>
      </c>
      <c r="AV222" s="626"/>
      <c r="AW222" s="626"/>
      <c r="AX222" s="626"/>
      <c r="AY222" s="626"/>
      <c r="AZ222" s="626"/>
      <c r="BA222" s="100"/>
      <c r="BB222" s="100"/>
      <c r="BC222" s="628" t="s">
        <v>148</v>
      </c>
      <c r="BD222" s="628"/>
      <c r="BE222" s="628"/>
      <c r="BF222" s="628"/>
      <c r="BG222" s="628"/>
      <c r="BH222" s="628"/>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620"/>
      <c r="H223" s="620"/>
      <c r="I223" s="620"/>
      <c r="J223" s="620"/>
      <c r="K223" s="620"/>
      <c r="L223" s="620"/>
      <c r="M223" s="620"/>
      <c r="N223" s="620"/>
      <c r="O223" s="620"/>
      <c r="P223" s="620"/>
      <c r="Q223" s="620"/>
      <c r="R223" s="620"/>
      <c r="S223" s="86"/>
      <c r="T223" s="623"/>
      <c r="U223" s="623"/>
      <c r="V223" s="623"/>
      <c r="W223" s="623"/>
      <c r="X223" s="623"/>
      <c r="Y223" s="623"/>
      <c r="Z223" s="102"/>
      <c r="AA223" s="620"/>
      <c r="AB223" s="620"/>
      <c r="AC223" s="620"/>
      <c r="AD223" s="620"/>
      <c r="AE223" s="620"/>
      <c r="AF223" s="620"/>
      <c r="AG223" s="625"/>
      <c r="AH223" s="625"/>
      <c r="AI223" s="625"/>
      <c r="AJ223" s="625"/>
      <c r="AK223" s="625"/>
      <c r="AL223" s="625"/>
      <c r="AM223" s="627"/>
      <c r="AN223" s="627"/>
      <c r="AO223" s="627"/>
      <c r="AP223" s="627"/>
      <c r="AQ223" s="627"/>
      <c r="AR223" s="627"/>
      <c r="AS223" s="627"/>
      <c r="AT223" s="627"/>
      <c r="AU223" s="627"/>
      <c r="AV223" s="627"/>
      <c r="AW223" s="627"/>
      <c r="AX223" s="627"/>
      <c r="AY223" s="627"/>
      <c r="AZ223" s="627"/>
      <c r="BA223" s="100"/>
      <c r="BB223" s="100"/>
      <c r="BC223" s="629"/>
      <c r="BD223" s="629"/>
      <c r="BE223" s="629"/>
      <c r="BF223" s="629"/>
      <c r="BG223" s="629"/>
      <c r="BH223" s="629"/>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617" t="s">
        <v>112</v>
      </c>
      <c r="H224" s="617"/>
      <c r="I224" s="617"/>
      <c r="J224" s="104"/>
      <c r="K224" s="611" t="str">
        <f>[2]_8!L35</f>
        <v>XS1783215871 / 178321587</v>
      </c>
      <c r="L224" s="611"/>
      <c r="M224" s="611"/>
      <c r="N224" s="611"/>
      <c r="O224" s="611"/>
      <c r="P224" s="611"/>
      <c r="Q224" s="611"/>
      <c r="R224" s="611"/>
      <c r="S224" s="105"/>
      <c r="T224" s="607">
        <f>'[2]Note Calcs'!C19</f>
        <v>338900000</v>
      </c>
      <c r="U224" s="607"/>
      <c r="V224" s="607"/>
      <c r="W224" s="607"/>
      <c r="X224" s="607"/>
      <c r="Y224" s="607"/>
      <c r="Z224" s="106"/>
      <c r="AA224" s="613">
        <f>'[2]Note Calcs'!E19</f>
        <v>3389</v>
      </c>
      <c r="AB224" s="613"/>
      <c r="AC224" s="613"/>
      <c r="AD224" s="613"/>
      <c r="AE224" s="613"/>
      <c r="AF224" s="613"/>
      <c r="AG224" s="615">
        <f>'[2]Note Calcs'!L34</f>
        <v>0.85780517084685759</v>
      </c>
      <c r="AH224" s="615"/>
      <c r="AI224" s="615"/>
      <c r="AJ224" s="615"/>
      <c r="AK224" s="615"/>
      <c r="AL224" s="615"/>
      <c r="AM224" s="605">
        <f>'[2]Note Calcs'!J34</f>
        <v>20759223.27</v>
      </c>
      <c r="AN224" s="605"/>
      <c r="AO224" s="605"/>
      <c r="AP224" s="605"/>
      <c r="AQ224" s="605"/>
      <c r="AR224" s="605"/>
      <c r="AS224" s="605"/>
      <c r="AT224" s="605"/>
      <c r="AU224" s="605">
        <f>'[2]Note Calcs'!I34</f>
        <v>290710172.40000004</v>
      </c>
      <c r="AV224" s="605"/>
      <c r="AW224" s="605"/>
      <c r="AX224" s="605"/>
      <c r="AY224" s="605"/>
      <c r="AZ224" s="605"/>
      <c r="BA224" s="107"/>
      <c r="BB224" s="107"/>
      <c r="BC224" s="607">
        <f>'[2]Note Calcs'!O19</f>
        <v>1215470.48</v>
      </c>
      <c r="BD224" s="607"/>
      <c r="BE224" s="607"/>
      <c r="BF224" s="607"/>
      <c r="BG224" s="607"/>
      <c r="BH224" s="607"/>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617"/>
      <c r="H225" s="617"/>
      <c r="I225" s="617"/>
      <c r="J225" s="109"/>
      <c r="K225" s="612"/>
      <c r="L225" s="612"/>
      <c r="M225" s="612"/>
      <c r="N225" s="612"/>
      <c r="O225" s="612"/>
      <c r="P225" s="612"/>
      <c r="Q225" s="612"/>
      <c r="R225" s="612"/>
      <c r="S225" s="110"/>
      <c r="T225" s="608"/>
      <c r="U225" s="608"/>
      <c r="V225" s="608"/>
      <c r="W225" s="608"/>
      <c r="X225" s="608"/>
      <c r="Y225" s="608"/>
      <c r="Z225" s="111"/>
      <c r="AA225" s="614"/>
      <c r="AB225" s="614"/>
      <c r="AC225" s="614"/>
      <c r="AD225" s="614"/>
      <c r="AE225" s="614"/>
      <c r="AF225" s="614"/>
      <c r="AG225" s="616"/>
      <c r="AH225" s="616"/>
      <c r="AI225" s="616"/>
      <c r="AJ225" s="616"/>
      <c r="AK225" s="616"/>
      <c r="AL225" s="616"/>
      <c r="AM225" s="606"/>
      <c r="AN225" s="606"/>
      <c r="AO225" s="606"/>
      <c r="AP225" s="606"/>
      <c r="AQ225" s="606"/>
      <c r="AR225" s="606"/>
      <c r="AS225" s="606"/>
      <c r="AT225" s="606"/>
      <c r="AU225" s="606"/>
      <c r="AV225" s="606"/>
      <c r="AW225" s="606"/>
      <c r="AX225" s="606"/>
      <c r="AY225" s="606"/>
      <c r="AZ225" s="606"/>
      <c r="BA225" s="112"/>
      <c r="BB225" s="112"/>
      <c r="BC225" s="608"/>
      <c r="BD225" s="608"/>
      <c r="BE225" s="608"/>
      <c r="BF225" s="608"/>
      <c r="BG225" s="608"/>
      <c r="BH225" s="608"/>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609" t="s">
        <v>149</v>
      </c>
      <c r="H226" s="609"/>
      <c r="I226" s="609"/>
      <c r="J226" s="104"/>
      <c r="K226" s="611" t="str">
        <f>[2]_8!L37</f>
        <v>XS1783216093 / 178321609</v>
      </c>
      <c r="L226" s="611"/>
      <c r="M226" s="611"/>
      <c r="N226" s="611"/>
      <c r="O226" s="611"/>
      <c r="P226" s="611"/>
      <c r="Q226" s="611"/>
      <c r="R226" s="611"/>
      <c r="S226" s="105"/>
      <c r="T226" s="607">
        <f>'[2]Note Calcs'!C20</f>
        <v>11230000</v>
      </c>
      <c r="U226" s="607"/>
      <c r="V226" s="607"/>
      <c r="W226" s="607"/>
      <c r="X226" s="607"/>
      <c r="Y226" s="607"/>
      <c r="Z226" s="106"/>
      <c r="AA226" s="613">
        <f>'[2]Note Calcs'!E20</f>
        <v>112.3</v>
      </c>
      <c r="AB226" s="613"/>
      <c r="AC226" s="613"/>
      <c r="AD226" s="613"/>
      <c r="AE226" s="613"/>
      <c r="AF226" s="613"/>
      <c r="AG226" s="615">
        <f>'[2]Note Calcs'!L35</f>
        <v>1</v>
      </c>
      <c r="AH226" s="615"/>
      <c r="AI226" s="615"/>
      <c r="AJ226" s="615"/>
      <c r="AK226" s="615"/>
      <c r="AL226" s="615"/>
      <c r="AM226" s="605">
        <f>'[2]Note Calcs'!J35</f>
        <v>0</v>
      </c>
      <c r="AN226" s="605"/>
      <c r="AO226" s="605"/>
      <c r="AP226" s="605"/>
      <c r="AQ226" s="605"/>
      <c r="AR226" s="605"/>
      <c r="AS226" s="605"/>
      <c r="AT226" s="605"/>
      <c r="AU226" s="605">
        <f>'[2]Note Calcs'!I35</f>
        <v>11230000</v>
      </c>
      <c r="AV226" s="605"/>
      <c r="AW226" s="605"/>
      <c r="AX226" s="605"/>
      <c r="AY226" s="605"/>
      <c r="AZ226" s="605"/>
      <c r="BA226" s="107"/>
      <c r="BB226" s="107"/>
      <c r="BC226" s="607">
        <f>'[2]Note Calcs'!O20</f>
        <v>52684.6</v>
      </c>
      <c r="BD226" s="607"/>
      <c r="BE226" s="607"/>
      <c r="BF226" s="607"/>
      <c r="BG226" s="607"/>
      <c r="BH226" s="607"/>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610"/>
      <c r="H227" s="610"/>
      <c r="I227" s="610"/>
      <c r="J227" s="109"/>
      <c r="K227" s="612"/>
      <c r="L227" s="612"/>
      <c r="M227" s="612"/>
      <c r="N227" s="612"/>
      <c r="O227" s="612"/>
      <c r="P227" s="612"/>
      <c r="Q227" s="612"/>
      <c r="R227" s="612"/>
      <c r="S227" s="110"/>
      <c r="T227" s="608"/>
      <c r="U227" s="608"/>
      <c r="V227" s="608"/>
      <c r="W227" s="608"/>
      <c r="X227" s="608"/>
      <c r="Y227" s="608"/>
      <c r="Z227" s="111"/>
      <c r="AA227" s="614"/>
      <c r="AB227" s="614"/>
      <c r="AC227" s="614"/>
      <c r="AD227" s="614"/>
      <c r="AE227" s="614"/>
      <c r="AF227" s="614"/>
      <c r="AG227" s="616"/>
      <c r="AH227" s="616"/>
      <c r="AI227" s="616"/>
      <c r="AJ227" s="616"/>
      <c r="AK227" s="616"/>
      <c r="AL227" s="616"/>
      <c r="AM227" s="606"/>
      <c r="AN227" s="606"/>
      <c r="AO227" s="606"/>
      <c r="AP227" s="606"/>
      <c r="AQ227" s="606"/>
      <c r="AR227" s="606"/>
      <c r="AS227" s="606"/>
      <c r="AT227" s="606"/>
      <c r="AU227" s="606"/>
      <c r="AV227" s="606"/>
      <c r="AW227" s="606"/>
      <c r="AX227" s="606"/>
      <c r="AY227" s="606"/>
      <c r="AZ227" s="606"/>
      <c r="BA227" s="112"/>
      <c r="BB227" s="112"/>
      <c r="BC227" s="608"/>
      <c r="BD227" s="608"/>
      <c r="BE227" s="608"/>
      <c r="BF227" s="608"/>
      <c r="BG227" s="608"/>
      <c r="BH227" s="608"/>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609" t="s">
        <v>150</v>
      </c>
      <c r="H228" s="609"/>
      <c r="I228" s="609"/>
      <c r="J228" s="104"/>
      <c r="K228" s="611" t="str">
        <f>[2]_8!L39</f>
        <v>XS1783216176 / 178321617</v>
      </c>
      <c r="L228" s="611"/>
      <c r="M228" s="611"/>
      <c r="N228" s="611"/>
      <c r="O228" s="611"/>
      <c r="P228" s="611"/>
      <c r="Q228" s="611"/>
      <c r="R228" s="611"/>
      <c r="S228" s="105"/>
      <c r="T228" s="607">
        <f>'[2]Note Calcs'!C21</f>
        <v>11230000</v>
      </c>
      <c r="U228" s="607"/>
      <c r="V228" s="607"/>
      <c r="W228" s="607"/>
      <c r="X228" s="607"/>
      <c r="Y228" s="607"/>
      <c r="Z228" s="106"/>
      <c r="AA228" s="613">
        <f>'[2]Note Calcs'!E21</f>
        <v>112.3</v>
      </c>
      <c r="AB228" s="613"/>
      <c r="AC228" s="613"/>
      <c r="AD228" s="613"/>
      <c r="AE228" s="613"/>
      <c r="AF228" s="613"/>
      <c r="AG228" s="615">
        <f>'[2]Note Calcs'!L36</f>
        <v>1</v>
      </c>
      <c r="AH228" s="615"/>
      <c r="AI228" s="615"/>
      <c r="AJ228" s="615"/>
      <c r="AK228" s="615"/>
      <c r="AL228" s="615"/>
      <c r="AM228" s="605">
        <f>'[2]Note Calcs'!J36</f>
        <v>0</v>
      </c>
      <c r="AN228" s="605"/>
      <c r="AO228" s="605"/>
      <c r="AP228" s="605"/>
      <c r="AQ228" s="605"/>
      <c r="AR228" s="605"/>
      <c r="AS228" s="605"/>
      <c r="AT228" s="605"/>
      <c r="AU228" s="605">
        <f>'[2]Note Calcs'!I36</f>
        <v>11230000</v>
      </c>
      <c r="AV228" s="605"/>
      <c r="AW228" s="605"/>
      <c r="AX228" s="605"/>
      <c r="AY228" s="605"/>
      <c r="AZ228" s="605"/>
      <c r="BA228" s="107"/>
      <c r="BB228" s="107"/>
      <c r="BC228" s="607">
        <f>'[2]Note Calcs'!O21</f>
        <v>65145.29</v>
      </c>
      <c r="BD228" s="607"/>
      <c r="BE228" s="607"/>
      <c r="BF228" s="607"/>
      <c r="BG228" s="607"/>
      <c r="BH228" s="607"/>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610"/>
      <c r="H229" s="610"/>
      <c r="I229" s="610"/>
      <c r="J229" s="109"/>
      <c r="K229" s="612"/>
      <c r="L229" s="612"/>
      <c r="M229" s="612"/>
      <c r="N229" s="612"/>
      <c r="O229" s="612"/>
      <c r="P229" s="612"/>
      <c r="Q229" s="612"/>
      <c r="R229" s="612"/>
      <c r="S229" s="110"/>
      <c r="T229" s="608"/>
      <c r="U229" s="608"/>
      <c r="V229" s="608"/>
      <c r="W229" s="608"/>
      <c r="X229" s="608"/>
      <c r="Y229" s="608"/>
      <c r="Z229" s="111"/>
      <c r="AA229" s="614"/>
      <c r="AB229" s="614"/>
      <c r="AC229" s="614"/>
      <c r="AD229" s="614"/>
      <c r="AE229" s="614"/>
      <c r="AF229" s="614"/>
      <c r="AG229" s="616"/>
      <c r="AH229" s="616"/>
      <c r="AI229" s="616"/>
      <c r="AJ229" s="616"/>
      <c r="AK229" s="616"/>
      <c r="AL229" s="616"/>
      <c r="AM229" s="606"/>
      <c r="AN229" s="606"/>
      <c r="AO229" s="606"/>
      <c r="AP229" s="606"/>
      <c r="AQ229" s="606"/>
      <c r="AR229" s="606"/>
      <c r="AS229" s="606"/>
      <c r="AT229" s="606"/>
      <c r="AU229" s="606"/>
      <c r="AV229" s="606"/>
      <c r="AW229" s="606"/>
      <c r="AX229" s="606"/>
      <c r="AY229" s="606"/>
      <c r="AZ229" s="606"/>
      <c r="BA229" s="112"/>
      <c r="BB229" s="112"/>
      <c r="BC229" s="608"/>
      <c r="BD229" s="608"/>
      <c r="BE229" s="608"/>
      <c r="BF229" s="608"/>
      <c r="BG229" s="608"/>
      <c r="BH229" s="608"/>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609" t="s">
        <v>151</v>
      </c>
      <c r="H230" s="609"/>
      <c r="I230" s="609"/>
      <c r="J230" s="104"/>
      <c r="K230" s="611" t="str">
        <f>[2]_8!L41</f>
        <v>XS1783216333 / 178321633</v>
      </c>
      <c r="L230" s="611"/>
      <c r="M230" s="611"/>
      <c r="N230" s="611"/>
      <c r="O230" s="611"/>
      <c r="P230" s="611"/>
      <c r="Q230" s="611"/>
      <c r="R230" s="611"/>
      <c r="S230" s="105"/>
      <c r="T230" s="607">
        <f>'[2]Note Calcs'!C22</f>
        <v>7490000</v>
      </c>
      <c r="U230" s="607"/>
      <c r="V230" s="607"/>
      <c r="W230" s="607"/>
      <c r="X230" s="607"/>
      <c r="Y230" s="607"/>
      <c r="Z230" s="106"/>
      <c r="AA230" s="613">
        <f>'[2]Note Calcs'!E22</f>
        <v>74.900000000000006</v>
      </c>
      <c r="AB230" s="613"/>
      <c r="AC230" s="613"/>
      <c r="AD230" s="613"/>
      <c r="AE230" s="613"/>
      <c r="AF230" s="613"/>
      <c r="AG230" s="615">
        <f>'[2]Note Calcs'!L37</f>
        <v>1</v>
      </c>
      <c r="AH230" s="615"/>
      <c r="AI230" s="615"/>
      <c r="AJ230" s="615"/>
      <c r="AK230" s="615"/>
      <c r="AL230" s="615"/>
      <c r="AM230" s="605">
        <f>'[2]Note Calcs'!J37</f>
        <v>0</v>
      </c>
      <c r="AN230" s="605"/>
      <c r="AO230" s="605"/>
      <c r="AP230" s="605"/>
      <c r="AQ230" s="605"/>
      <c r="AR230" s="605"/>
      <c r="AS230" s="605"/>
      <c r="AT230" s="605"/>
      <c r="AU230" s="605">
        <f>'[2]Note Calcs'!I37</f>
        <v>7490000</v>
      </c>
      <c r="AV230" s="605"/>
      <c r="AW230" s="605"/>
      <c r="AX230" s="605"/>
      <c r="AY230" s="605"/>
      <c r="AZ230" s="605"/>
      <c r="BA230" s="107"/>
      <c r="BB230" s="107"/>
      <c r="BC230" s="607">
        <f>'[2]Note Calcs'!O22</f>
        <v>49913.5</v>
      </c>
      <c r="BD230" s="607"/>
      <c r="BE230" s="607"/>
      <c r="BF230" s="607"/>
      <c r="BG230" s="607"/>
      <c r="BH230" s="607"/>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610"/>
      <c r="H231" s="610"/>
      <c r="I231" s="610"/>
      <c r="J231" s="109"/>
      <c r="K231" s="612"/>
      <c r="L231" s="612"/>
      <c r="M231" s="612"/>
      <c r="N231" s="612"/>
      <c r="O231" s="612"/>
      <c r="P231" s="612"/>
      <c r="Q231" s="612"/>
      <c r="R231" s="612"/>
      <c r="S231" s="110"/>
      <c r="T231" s="608"/>
      <c r="U231" s="608"/>
      <c r="V231" s="608"/>
      <c r="W231" s="608"/>
      <c r="X231" s="608"/>
      <c r="Y231" s="608"/>
      <c r="Z231" s="111"/>
      <c r="AA231" s="614"/>
      <c r="AB231" s="614"/>
      <c r="AC231" s="614"/>
      <c r="AD231" s="614"/>
      <c r="AE231" s="614"/>
      <c r="AF231" s="614"/>
      <c r="AG231" s="616"/>
      <c r="AH231" s="616"/>
      <c r="AI231" s="616"/>
      <c r="AJ231" s="616"/>
      <c r="AK231" s="616"/>
      <c r="AL231" s="616"/>
      <c r="AM231" s="606"/>
      <c r="AN231" s="606"/>
      <c r="AO231" s="606"/>
      <c r="AP231" s="606"/>
      <c r="AQ231" s="606"/>
      <c r="AR231" s="606"/>
      <c r="AS231" s="606"/>
      <c r="AT231" s="606"/>
      <c r="AU231" s="606"/>
      <c r="AV231" s="606"/>
      <c r="AW231" s="606"/>
      <c r="AX231" s="606"/>
      <c r="AY231" s="606"/>
      <c r="AZ231" s="606"/>
      <c r="BA231" s="112"/>
      <c r="BB231" s="112"/>
      <c r="BC231" s="608"/>
      <c r="BD231" s="608"/>
      <c r="BE231" s="608"/>
      <c r="BF231" s="608"/>
      <c r="BG231" s="608"/>
      <c r="BH231" s="608"/>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609" t="s">
        <v>152</v>
      </c>
      <c r="H232" s="609"/>
      <c r="I232" s="609"/>
      <c r="J232" s="115"/>
      <c r="K232" s="611" t="str">
        <f>[2]_8!L43</f>
        <v>XS1783216507 / 178321650</v>
      </c>
      <c r="L232" s="611"/>
      <c r="M232" s="611"/>
      <c r="N232" s="611"/>
      <c r="O232" s="611"/>
      <c r="P232" s="611"/>
      <c r="Q232" s="611"/>
      <c r="R232" s="611"/>
      <c r="S232" s="116"/>
      <c r="T232" s="607">
        <f>'[2]Note Calcs'!C23</f>
        <v>5620000</v>
      </c>
      <c r="U232" s="607"/>
      <c r="V232" s="607"/>
      <c r="W232" s="607"/>
      <c r="X232" s="607"/>
      <c r="Y232" s="607"/>
      <c r="Z232" s="106"/>
      <c r="AA232" s="613">
        <f>'[2]Note Calcs'!E23</f>
        <v>56.199438005619946</v>
      </c>
      <c r="AB232" s="613"/>
      <c r="AC232" s="613"/>
      <c r="AD232" s="613"/>
      <c r="AE232" s="613"/>
      <c r="AF232" s="613"/>
      <c r="AG232" s="615">
        <f>'[2]Note Calcs'!L38</f>
        <v>1</v>
      </c>
      <c r="AH232" s="615"/>
      <c r="AI232" s="615"/>
      <c r="AJ232" s="615"/>
      <c r="AK232" s="615"/>
      <c r="AL232" s="615"/>
      <c r="AM232" s="605">
        <f>'[2]Note Calcs'!J38</f>
        <v>0</v>
      </c>
      <c r="AN232" s="605"/>
      <c r="AO232" s="605"/>
      <c r="AP232" s="605"/>
      <c r="AQ232" s="605"/>
      <c r="AR232" s="605"/>
      <c r="AS232" s="605"/>
      <c r="AT232" s="605"/>
      <c r="AU232" s="605">
        <f>'[2]Note Calcs'!I38</f>
        <v>5620000</v>
      </c>
      <c r="AV232" s="605"/>
      <c r="AW232" s="605"/>
      <c r="AX232" s="605"/>
      <c r="AY232" s="605"/>
      <c r="AZ232" s="605"/>
      <c r="BA232" s="107"/>
      <c r="BB232" s="107"/>
      <c r="BC232" s="607">
        <f>'[2]Note Calcs'!O23</f>
        <v>56159.45</v>
      </c>
      <c r="BD232" s="607"/>
      <c r="BE232" s="607"/>
      <c r="BF232" s="607"/>
      <c r="BG232" s="607"/>
      <c r="BH232" s="607"/>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610"/>
      <c r="H233" s="610"/>
      <c r="I233" s="610"/>
      <c r="J233" s="115"/>
      <c r="K233" s="612"/>
      <c r="L233" s="612"/>
      <c r="M233" s="612"/>
      <c r="N233" s="612"/>
      <c r="O233" s="612"/>
      <c r="P233" s="612"/>
      <c r="Q233" s="612"/>
      <c r="R233" s="612"/>
      <c r="S233" s="116"/>
      <c r="T233" s="608"/>
      <c r="U233" s="608"/>
      <c r="V233" s="608"/>
      <c r="W233" s="608"/>
      <c r="X233" s="608"/>
      <c r="Y233" s="608"/>
      <c r="Z233" s="111"/>
      <c r="AA233" s="614"/>
      <c r="AB233" s="614"/>
      <c r="AC233" s="614"/>
      <c r="AD233" s="614"/>
      <c r="AE233" s="614"/>
      <c r="AF233" s="614"/>
      <c r="AG233" s="616"/>
      <c r="AH233" s="616"/>
      <c r="AI233" s="616"/>
      <c r="AJ233" s="616"/>
      <c r="AK233" s="616"/>
      <c r="AL233" s="616"/>
      <c r="AM233" s="606"/>
      <c r="AN233" s="606"/>
      <c r="AO233" s="606"/>
      <c r="AP233" s="606"/>
      <c r="AQ233" s="606"/>
      <c r="AR233" s="606"/>
      <c r="AS233" s="606"/>
      <c r="AT233" s="606"/>
      <c r="AU233" s="606"/>
      <c r="AV233" s="606"/>
      <c r="AW233" s="606"/>
      <c r="AX233" s="606"/>
      <c r="AY233" s="606"/>
      <c r="AZ233" s="606"/>
      <c r="BA233" s="112"/>
      <c r="BB233" s="112"/>
      <c r="BC233" s="608"/>
      <c r="BD233" s="608"/>
      <c r="BE233" s="608"/>
      <c r="BF233" s="608"/>
      <c r="BG233" s="608"/>
      <c r="BH233" s="608"/>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609" t="s">
        <v>153</v>
      </c>
      <c r="H234" s="609"/>
      <c r="I234" s="609"/>
      <c r="J234" s="104"/>
      <c r="K234" s="611" t="str">
        <f>[2]_8!L45</f>
        <v>XS1783216689 / 178321668</v>
      </c>
      <c r="L234" s="611"/>
      <c r="M234" s="611"/>
      <c r="N234" s="611"/>
      <c r="O234" s="611"/>
      <c r="P234" s="611"/>
      <c r="Q234" s="611"/>
      <c r="R234" s="611"/>
      <c r="S234" s="105"/>
      <c r="T234" s="607">
        <f>'[2]Note Calcs'!C24</f>
        <v>13110000</v>
      </c>
      <c r="U234" s="607"/>
      <c r="V234" s="607"/>
      <c r="W234" s="607"/>
      <c r="X234" s="607"/>
      <c r="Y234" s="607"/>
      <c r="Z234" s="106"/>
      <c r="AA234" s="613">
        <f>'[2]Note Calcs'!E24</f>
        <v>131.1</v>
      </c>
      <c r="AB234" s="613"/>
      <c r="AC234" s="613"/>
      <c r="AD234" s="613"/>
      <c r="AE234" s="613"/>
      <c r="AF234" s="613"/>
      <c r="AG234" s="615">
        <f>'[2]Note Calcs'!L39</f>
        <v>0.50141771053012962</v>
      </c>
      <c r="AH234" s="615"/>
      <c r="AI234" s="615"/>
      <c r="AJ234" s="615"/>
      <c r="AK234" s="615"/>
      <c r="AL234" s="615"/>
      <c r="AM234" s="605">
        <f>'[2]Note Calcs'!J39</f>
        <v>1709308.8191500001</v>
      </c>
      <c r="AN234" s="605"/>
      <c r="AO234" s="605"/>
      <c r="AP234" s="605"/>
      <c r="AQ234" s="605"/>
      <c r="AR234" s="605"/>
      <c r="AS234" s="605"/>
      <c r="AT234" s="605"/>
      <c r="AU234" s="605">
        <f>'[2]Note Calcs'!I39</f>
        <v>6573586.1850499995</v>
      </c>
      <c r="AV234" s="605"/>
      <c r="AW234" s="605"/>
      <c r="AX234" s="605"/>
      <c r="AY234" s="605"/>
      <c r="AZ234" s="605"/>
      <c r="BA234" s="107"/>
      <c r="BB234" s="107"/>
      <c r="BC234" s="607">
        <f>'[2]Note Calcs'!O24</f>
        <v>78684.479999999996</v>
      </c>
      <c r="BD234" s="607"/>
      <c r="BE234" s="607"/>
      <c r="BF234" s="607"/>
      <c r="BG234" s="607"/>
      <c r="BH234" s="607"/>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610"/>
      <c r="H235" s="610"/>
      <c r="I235" s="610"/>
      <c r="J235" s="109"/>
      <c r="K235" s="612"/>
      <c r="L235" s="612"/>
      <c r="M235" s="612"/>
      <c r="N235" s="612"/>
      <c r="O235" s="612"/>
      <c r="P235" s="612"/>
      <c r="Q235" s="612"/>
      <c r="R235" s="612"/>
      <c r="S235" s="110"/>
      <c r="T235" s="608"/>
      <c r="U235" s="608"/>
      <c r="V235" s="608"/>
      <c r="W235" s="608"/>
      <c r="X235" s="608"/>
      <c r="Y235" s="608"/>
      <c r="Z235" s="111"/>
      <c r="AA235" s="614"/>
      <c r="AB235" s="614"/>
      <c r="AC235" s="614"/>
      <c r="AD235" s="614"/>
      <c r="AE235" s="614"/>
      <c r="AF235" s="614"/>
      <c r="AG235" s="616"/>
      <c r="AH235" s="616"/>
      <c r="AI235" s="616"/>
      <c r="AJ235" s="616"/>
      <c r="AK235" s="616"/>
      <c r="AL235" s="616"/>
      <c r="AM235" s="606"/>
      <c r="AN235" s="606"/>
      <c r="AO235" s="606"/>
      <c r="AP235" s="606"/>
      <c r="AQ235" s="606"/>
      <c r="AR235" s="606"/>
      <c r="AS235" s="606"/>
      <c r="AT235" s="606"/>
      <c r="AU235" s="606"/>
      <c r="AV235" s="606"/>
      <c r="AW235" s="606"/>
      <c r="AX235" s="606"/>
      <c r="AY235" s="606"/>
      <c r="AZ235" s="606"/>
      <c r="BA235" s="112"/>
      <c r="BB235" s="112"/>
      <c r="BC235" s="608"/>
      <c r="BD235" s="608"/>
      <c r="BE235" s="608"/>
      <c r="BF235" s="608"/>
      <c r="BG235" s="608"/>
      <c r="BH235" s="608"/>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581" t="s">
        <v>154</v>
      </c>
      <c r="K241" s="581"/>
      <c r="L241" s="581"/>
      <c r="M241" s="581"/>
      <c r="N241" s="581"/>
      <c r="O241" s="581"/>
      <c r="P241" s="581"/>
      <c r="Q241" s="581"/>
      <c r="R241" s="127"/>
      <c r="S241" s="9"/>
      <c r="T241" s="128"/>
      <c r="U241" s="128"/>
      <c r="V241" s="128"/>
      <c r="W241" s="128"/>
      <c r="X241" s="128"/>
      <c r="Y241" s="128"/>
      <c r="Z241" s="635"/>
      <c r="AA241" s="635"/>
      <c r="AB241" s="129"/>
      <c r="AC241" s="634"/>
      <c r="AD241" s="634"/>
      <c r="AE241" s="634"/>
      <c r="AF241" s="632"/>
      <c r="AG241" s="632"/>
      <c r="AH241" s="632"/>
      <c r="AI241" s="632"/>
      <c r="AJ241" s="632"/>
      <c r="AK241" s="632"/>
      <c r="AL241" s="632"/>
      <c r="AM241" s="632"/>
      <c r="AN241" s="632"/>
      <c r="AO241" s="632"/>
      <c r="AP241" s="632"/>
      <c r="AQ241" s="632"/>
      <c r="AR241" s="129"/>
      <c r="AS241" s="130"/>
      <c r="AT241" s="630"/>
      <c r="AU241" s="630"/>
      <c r="AV241" s="630"/>
      <c r="AW241" s="630"/>
      <c r="AX241" s="630"/>
      <c r="AY241" s="630"/>
      <c r="AZ241" s="131"/>
      <c r="BA241" s="131"/>
      <c r="BB241" s="130"/>
      <c r="BC241" s="630"/>
      <c r="BD241" s="630"/>
      <c r="BE241" s="630"/>
      <c r="BF241" s="630"/>
      <c r="BG241" s="630"/>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581"/>
      <c r="K242" s="581"/>
      <c r="L242" s="581"/>
      <c r="M242" s="581"/>
      <c r="N242" s="581"/>
      <c r="O242" s="581"/>
      <c r="P242" s="581"/>
      <c r="Q242" s="581"/>
      <c r="R242" s="127"/>
      <c r="S242" s="132"/>
      <c r="T242" s="631">
        <f>SUM(T224:Y235)</f>
        <v>387580000</v>
      </c>
      <c r="U242" s="631"/>
      <c r="V242" s="631"/>
      <c r="W242" s="631"/>
      <c r="X242" s="631"/>
      <c r="Y242" s="631"/>
      <c r="Z242" s="635"/>
      <c r="AA242" s="635"/>
      <c r="AB242" s="129"/>
      <c r="AC242" s="634"/>
      <c r="AD242" s="634"/>
      <c r="AE242" s="634"/>
      <c r="AF242" s="133"/>
      <c r="AG242" s="632"/>
      <c r="AH242" s="632"/>
      <c r="AI242" s="632"/>
      <c r="AJ242" s="632"/>
      <c r="AK242" s="632"/>
      <c r="AL242" s="632"/>
      <c r="AM242" s="633">
        <f>SUM(AM224:AR235)</f>
        <v>22468532.08915</v>
      </c>
      <c r="AN242" s="633"/>
      <c r="AO242" s="633"/>
      <c r="AP242" s="633"/>
      <c r="AQ242" s="633"/>
      <c r="AR242" s="633"/>
      <c r="AS242" s="633"/>
      <c r="AT242" s="633"/>
      <c r="AU242" s="632">
        <f>SUM(AU224:AZ235)</f>
        <v>332853758.58505005</v>
      </c>
      <c r="AV242" s="632"/>
      <c r="AW242" s="632"/>
      <c r="AX242" s="632"/>
      <c r="AY242" s="632"/>
      <c r="AZ242" s="632"/>
      <c r="BA242" s="131"/>
      <c r="BB242" s="134"/>
      <c r="BC242" s="634">
        <f>SUM(BC224:BH235)</f>
        <v>1518057.8</v>
      </c>
      <c r="BD242" s="634"/>
      <c r="BE242" s="634"/>
      <c r="BF242" s="634"/>
      <c r="BG242" s="634"/>
      <c r="BH242" s="634"/>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155</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50" t="str">
        <f>[2]Setup!$B$5</f>
        <v>Precise Mortgage Funding 2018-2B plc</v>
      </c>
      <c r="G256" s="550"/>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K256" s="550"/>
      <c r="AL256" s="550"/>
      <c r="AM256" s="550"/>
      <c r="AN256" s="550"/>
      <c r="AO256" s="550"/>
      <c r="AP256" s="550"/>
      <c r="AQ256" s="550"/>
      <c r="AR256" s="550"/>
      <c r="AS256" s="550"/>
      <c r="AT256" s="550"/>
      <c r="AU256" s="550"/>
      <c r="AV256" s="550"/>
      <c r="AW256" s="550"/>
      <c r="AX256" s="550"/>
      <c r="AY256" s="550"/>
      <c r="AZ256" s="550"/>
      <c r="BA256" s="550"/>
      <c r="BB256" s="550"/>
      <c r="BC256" s="550"/>
      <c r="BD256" s="550"/>
      <c r="BE256" s="550"/>
      <c r="BF256" s="550"/>
      <c r="BG256" s="550"/>
      <c r="BH256" s="550"/>
      <c r="BI256" s="550"/>
      <c r="BJ256" s="550"/>
      <c r="BK256" s="550"/>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51" t="s">
        <v>1</v>
      </c>
      <c r="G257" s="551"/>
      <c r="H257" s="551"/>
      <c r="I257" s="551"/>
      <c r="J257" s="551"/>
      <c r="K257" s="551"/>
      <c r="L257" s="551"/>
      <c r="M257" s="551"/>
      <c r="N257" s="551"/>
      <c r="O257" s="551"/>
      <c r="P257" s="551"/>
      <c r="Q257" s="551"/>
      <c r="R257" s="551"/>
      <c r="S257" s="551"/>
      <c r="T257" s="551"/>
      <c r="U257" s="551"/>
      <c r="V257" s="551"/>
      <c r="W257" s="551"/>
      <c r="X257" s="551"/>
      <c r="Y257" s="551"/>
      <c r="Z257" s="551"/>
      <c r="AA257" s="551"/>
      <c r="AB257" s="551"/>
      <c r="AC257" s="551"/>
      <c r="AD257" s="551"/>
      <c r="AE257" s="551"/>
      <c r="AF257" s="551"/>
      <c r="AG257" s="551"/>
      <c r="AH257" s="551"/>
      <c r="AI257" s="551"/>
      <c r="AJ257" s="551"/>
      <c r="AK257" s="551"/>
      <c r="AL257" s="551"/>
      <c r="AM257" s="551"/>
      <c r="AN257" s="551"/>
      <c r="AO257" s="551"/>
      <c r="AP257" s="551"/>
      <c r="AQ257" s="551"/>
      <c r="AR257" s="551"/>
      <c r="AS257" s="551"/>
      <c r="AT257" s="551"/>
      <c r="AU257" s="551"/>
      <c r="AV257" s="551"/>
      <c r="AW257" s="551"/>
      <c r="AX257" s="551"/>
      <c r="AY257" s="551"/>
      <c r="AZ257" s="551"/>
      <c r="BA257" s="551"/>
      <c r="BB257" s="551"/>
      <c r="BC257" s="551"/>
      <c r="BD257" s="551"/>
      <c r="BE257" s="551"/>
      <c r="BF257" s="551"/>
      <c r="BG257" s="551"/>
      <c r="BH257" s="551"/>
      <c r="BI257" s="551"/>
      <c r="BJ257" s="551"/>
      <c r="BK257" s="551"/>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51" t="s">
        <v>2</v>
      </c>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52">
        <f>[1]Input!$C$112</f>
        <v>43570</v>
      </c>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c r="AI259" s="552"/>
      <c r="AJ259" s="552"/>
      <c r="AK259" s="552"/>
      <c r="AL259" s="552"/>
      <c r="AM259" s="552"/>
      <c r="AN259" s="552"/>
      <c r="AO259" s="552"/>
      <c r="AP259" s="552"/>
      <c r="AQ259" s="552"/>
      <c r="AR259" s="552"/>
      <c r="AS259" s="552"/>
      <c r="AT259" s="552"/>
      <c r="AU259" s="552"/>
      <c r="AV259" s="552"/>
      <c r="AW259" s="552"/>
      <c r="AX259" s="552"/>
      <c r="AY259" s="552"/>
      <c r="AZ259" s="552"/>
      <c r="BA259" s="552"/>
      <c r="BB259" s="552"/>
      <c r="BC259" s="552"/>
      <c r="BD259" s="552"/>
      <c r="BE259" s="552"/>
      <c r="BF259" s="552"/>
      <c r="BG259" s="552"/>
      <c r="BH259" s="552"/>
      <c r="BI259" s="552"/>
      <c r="BJ259" s="552"/>
      <c r="BK259" s="55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9" t="s">
        <v>21</v>
      </c>
      <c r="G261" s="579"/>
      <c r="H261" s="579"/>
      <c r="I261" s="579"/>
      <c r="J261" s="579"/>
      <c r="K261" s="579"/>
      <c r="L261" s="579"/>
      <c r="M261" s="579"/>
      <c r="N261" s="579"/>
      <c r="O261" s="579"/>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c r="AK261" s="579"/>
      <c r="AL261" s="579"/>
      <c r="AM261" s="579"/>
      <c r="AN261" s="579"/>
      <c r="AO261" s="579"/>
      <c r="AP261" s="579"/>
      <c r="AQ261" s="579"/>
      <c r="AR261" s="579"/>
      <c r="AS261" s="579"/>
      <c r="AT261" s="579"/>
      <c r="AU261" s="579"/>
      <c r="AV261" s="579"/>
      <c r="AW261" s="579"/>
      <c r="AX261" s="579"/>
      <c r="AY261" s="579"/>
      <c r="AZ261" s="579"/>
      <c r="BA261" s="579"/>
      <c r="BB261" s="579"/>
      <c r="BC261" s="579"/>
      <c r="BD261" s="579"/>
      <c r="BE261" s="579"/>
      <c r="BF261" s="579"/>
      <c r="BG261" s="579"/>
      <c r="BH261" s="579"/>
      <c r="BI261" s="579"/>
      <c r="BJ261" s="579"/>
      <c r="BK261" s="579"/>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18">
        <f>H221</f>
        <v>43536</v>
      </c>
      <c r="I262" s="618"/>
      <c r="J262" s="618"/>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621" t="s">
        <v>156</v>
      </c>
      <c r="AQ263" s="621"/>
      <c r="AR263" s="621"/>
      <c r="AS263" s="621"/>
      <c r="AT263" s="621"/>
      <c r="AU263" s="621"/>
      <c r="AV263" s="621" t="s">
        <v>157</v>
      </c>
      <c r="AW263" s="621"/>
      <c r="AX263" s="621"/>
      <c r="AY263" s="621"/>
      <c r="AZ263" s="621"/>
      <c r="BA263" s="621"/>
      <c r="BB263" s="159"/>
      <c r="BC263" s="621" t="s">
        <v>158</v>
      </c>
      <c r="BD263" s="621"/>
      <c r="BE263" s="621"/>
      <c r="BF263" s="621"/>
      <c r="BG263" s="621"/>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621" t="s">
        <v>61</v>
      </c>
      <c r="J264" s="621"/>
      <c r="K264" s="621"/>
      <c r="L264" s="621"/>
      <c r="M264" s="160"/>
      <c r="N264" s="621" t="s">
        <v>142</v>
      </c>
      <c r="O264" s="621"/>
      <c r="P264" s="621"/>
      <c r="Q264" s="621"/>
      <c r="R264" s="621"/>
      <c r="S264" s="621"/>
      <c r="T264" s="621"/>
      <c r="U264" s="621"/>
      <c r="V264" s="621"/>
      <c r="W264" s="159"/>
      <c r="X264" s="651" t="s">
        <v>159</v>
      </c>
      <c r="Y264" s="651"/>
      <c r="Z264" s="651"/>
      <c r="AA264" s="159"/>
      <c r="AB264" s="651" t="s">
        <v>160</v>
      </c>
      <c r="AC264" s="651"/>
      <c r="AD264" s="161"/>
      <c r="AE264" s="621" t="s">
        <v>161</v>
      </c>
      <c r="AF264" s="621"/>
      <c r="AG264" s="621"/>
      <c r="AH264" s="621"/>
      <c r="AI264" s="621"/>
      <c r="AJ264" s="621"/>
      <c r="AK264" s="159"/>
      <c r="AL264" s="653" t="s">
        <v>162</v>
      </c>
      <c r="AM264" s="653"/>
      <c r="AN264" s="653"/>
      <c r="AO264" s="653"/>
      <c r="AP264" s="621"/>
      <c r="AQ264" s="621"/>
      <c r="AR264" s="621"/>
      <c r="AS264" s="621"/>
      <c r="AT264" s="621"/>
      <c r="AU264" s="621"/>
      <c r="AV264" s="621"/>
      <c r="AW264" s="621"/>
      <c r="AX264" s="621"/>
      <c r="AY264" s="621"/>
      <c r="AZ264" s="621"/>
      <c r="BA264" s="621"/>
      <c r="BB264" s="159"/>
      <c r="BC264" s="621"/>
      <c r="BD264" s="621"/>
      <c r="BE264" s="621"/>
      <c r="BF264" s="621"/>
      <c r="BG264" s="621"/>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621"/>
      <c r="J265" s="621"/>
      <c r="K265" s="621"/>
      <c r="L265" s="621"/>
      <c r="M265" s="160"/>
      <c r="N265" s="620"/>
      <c r="O265" s="620"/>
      <c r="P265" s="620"/>
      <c r="Q265" s="620"/>
      <c r="R265" s="620"/>
      <c r="S265" s="620"/>
      <c r="T265" s="620"/>
      <c r="U265" s="620"/>
      <c r="V265" s="620"/>
      <c r="W265" s="159"/>
      <c r="X265" s="652"/>
      <c r="Y265" s="652"/>
      <c r="Z265" s="652"/>
      <c r="AA265" s="159"/>
      <c r="AB265" s="652"/>
      <c r="AC265" s="652"/>
      <c r="AD265" s="161"/>
      <c r="AE265" s="620"/>
      <c r="AF265" s="620"/>
      <c r="AG265" s="620"/>
      <c r="AH265" s="620"/>
      <c r="AI265" s="620"/>
      <c r="AJ265" s="620"/>
      <c r="AK265" s="159"/>
      <c r="AL265" s="654"/>
      <c r="AM265" s="654"/>
      <c r="AN265" s="654"/>
      <c r="AO265" s="654"/>
      <c r="AP265" s="620"/>
      <c r="AQ265" s="620"/>
      <c r="AR265" s="620"/>
      <c r="AS265" s="620"/>
      <c r="AT265" s="620"/>
      <c r="AU265" s="620"/>
      <c r="AV265" s="620"/>
      <c r="AW265" s="620"/>
      <c r="AX265" s="620"/>
      <c r="AY265" s="620"/>
      <c r="AZ265" s="620"/>
      <c r="BA265" s="620"/>
      <c r="BB265" s="159"/>
      <c r="BC265" s="620"/>
      <c r="BD265" s="620"/>
      <c r="BE265" s="620"/>
      <c r="BF265" s="620"/>
      <c r="BG265" s="620"/>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609" t="s">
        <v>112</v>
      </c>
      <c r="J266" s="609"/>
      <c r="K266" s="609"/>
      <c r="L266" s="609"/>
      <c r="M266" s="74"/>
      <c r="N266" s="642" t="str">
        <f>K224</f>
        <v>XS1783215871 / 178321587</v>
      </c>
      <c r="O266" s="642"/>
      <c r="P266" s="642"/>
      <c r="Q266" s="642"/>
      <c r="R266" s="642"/>
      <c r="S266" s="642"/>
      <c r="T266" s="642"/>
      <c r="U266" s="642"/>
      <c r="V266" s="642"/>
      <c r="W266" s="163"/>
      <c r="X266" s="644" t="s">
        <v>163</v>
      </c>
      <c r="Y266" s="644"/>
      <c r="Z266" s="644"/>
      <c r="AA266" s="163"/>
      <c r="AB266" s="646">
        <f>'[2]Note Calcs'!I19</f>
        <v>90</v>
      </c>
      <c r="AC266" s="646"/>
      <c r="AD266" s="164"/>
      <c r="AE266" s="636">
        <f>'[2]Note Calcs'!F19</f>
        <v>311469395.67000002</v>
      </c>
      <c r="AF266" s="640"/>
      <c r="AG266" s="640"/>
      <c r="AH266" s="640"/>
      <c r="AI266" s="640"/>
      <c r="AJ266" s="640"/>
      <c r="AK266" s="165"/>
      <c r="AL266" s="648">
        <f>'[2]Note Calcs'!H19</f>
        <v>1.5826300000000001E-2</v>
      </c>
      <c r="AM266" s="649"/>
      <c r="AN266" s="649"/>
      <c r="AO266" s="649"/>
      <c r="AP266" s="636">
        <f>'[2]Note Calcs'!K19</f>
        <v>1215470.48</v>
      </c>
      <c r="AQ266" s="636"/>
      <c r="AR266" s="636"/>
      <c r="AS266" s="636"/>
      <c r="AT266" s="636"/>
      <c r="AU266" s="636"/>
      <c r="AV266" s="166"/>
      <c r="AW266" s="638">
        <v>0</v>
      </c>
      <c r="AX266" s="638"/>
      <c r="AY266" s="638"/>
      <c r="AZ266" s="638"/>
      <c r="BA266" s="638"/>
      <c r="BB266" s="164"/>
      <c r="BC266" s="636">
        <f>BC224</f>
        <v>1215470.48</v>
      </c>
      <c r="BD266" s="640"/>
      <c r="BE266" s="640"/>
      <c r="BF266" s="640"/>
      <c r="BG266" s="640"/>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610"/>
      <c r="J267" s="610"/>
      <c r="K267" s="610"/>
      <c r="L267" s="610"/>
      <c r="M267" s="83"/>
      <c r="N267" s="643"/>
      <c r="O267" s="643"/>
      <c r="P267" s="643"/>
      <c r="Q267" s="643"/>
      <c r="R267" s="643"/>
      <c r="S267" s="643"/>
      <c r="T267" s="643"/>
      <c r="U267" s="643"/>
      <c r="V267" s="643"/>
      <c r="W267" s="167"/>
      <c r="X267" s="645"/>
      <c r="Y267" s="645"/>
      <c r="Z267" s="645"/>
      <c r="AA267" s="167"/>
      <c r="AB267" s="647"/>
      <c r="AC267" s="647"/>
      <c r="AD267" s="168"/>
      <c r="AE267" s="641"/>
      <c r="AF267" s="641"/>
      <c r="AG267" s="641"/>
      <c r="AH267" s="641"/>
      <c r="AI267" s="641"/>
      <c r="AJ267" s="641"/>
      <c r="AK267" s="168"/>
      <c r="AL267" s="650"/>
      <c r="AM267" s="650"/>
      <c r="AN267" s="650"/>
      <c r="AO267" s="650"/>
      <c r="AP267" s="637"/>
      <c r="AQ267" s="637"/>
      <c r="AR267" s="637"/>
      <c r="AS267" s="637"/>
      <c r="AT267" s="637"/>
      <c r="AU267" s="637"/>
      <c r="AV267" s="169"/>
      <c r="AW267" s="639"/>
      <c r="AX267" s="639"/>
      <c r="AY267" s="639"/>
      <c r="AZ267" s="639"/>
      <c r="BA267" s="639"/>
      <c r="BB267" s="168"/>
      <c r="BC267" s="641"/>
      <c r="BD267" s="641"/>
      <c r="BE267" s="641"/>
      <c r="BF267" s="641"/>
      <c r="BG267" s="641"/>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609" t="s">
        <v>149</v>
      </c>
      <c r="J268" s="609"/>
      <c r="K268" s="609"/>
      <c r="L268" s="609"/>
      <c r="M268" s="74"/>
      <c r="N268" s="642" t="str">
        <f>K226</f>
        <v>XS1783216093 / 178321609</v>
      </c>
      <c r="O268" s="642"/>
      <c r="P268" s="642"/>
      <c r="Q268" s="642"/>
      <c r="R268" s="642"/>
      <c r="S268" s="642"/>
      <c r="T268" s="642"/>
      <c r="U268" s="642"/>
      <c r="V268" s="642"/>
      <c r="W268" s="163"/>
      <c r="X268" s="644" t="s">
        <v>163</v>
      </c>
      <c r="Y268" s="644"/>
      <c r="Z268" s="644"/>
      <c r="AA268" s="163"/>
      <c r="AB268" s="646">
        <f>'[2]Note Calcs'!I20</f>
        <v>90</v>
      </c>
      <c r="AC268" s="646"/>
      <c r="AD268" s="164"/>
      <c r="AE268" s="636">
        <f>'[2]Note Calcs'!F20</f>
        <v>11230000</v>
      </c>
      <c r="AF268" s="640"/>
      <c r="AG268" s="640"/>
      <c r="AH268" s="640"/>
      <c r="AI268" s="640"/>
      <c r="AJ268" s="640"/>
      <c r="AK268" s="165"/>
      <c r="AL268" s="648">
        <f>'[2]Note Calcs'!H20</f>
        <v>1.9026300000000003E-2</v>
      </c>
      <c r="AM268" s="649"/>
      <c r="AN268" s="649"/>
      <c r="AO268" s="649"/>
      <c r="AP268" s="636">
        <f>'[2]Note Calcs'!K20</f>
        <v>52684.6</v>
      </c>
      <c r="AQ268" s="636"/>
      <c r="AR268" s="636"/>
      <c r="AS268" s="636"/>
      <c r="AT268" s="636"/>
      <c r="AU268" s="636"/>
      <c r="AV268" s="166"/>
      <c r="AW268" s="638">
        <f>'[2]Note Calcs'!L20+'[2]Note Calcs'!M20</f>
        <v>0</v>
      </c>
      <c r="AX268" s="638"/>
      <c r="AY268" s="638"/>
      <c r="AZ268" s="638"/>
      <c r="BA268" s="638"/>
      <c r="BB268" s="164"/>
      <c r="BC268" s="636">
        <f>BC226</f>
        <v>52684.6</v>
      </c>
      <c r="BD268" s="640"/>
      <c r="BE268" s="640"/>
      <c r="BF268" s="640"/>
      <c r="BG268" s="640"/>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610"/>
      <c r="J269" s="610"/>
      <c r="K269" s="610"/>
      <c r="L269" s="610"/>
      <c r="M269" s="83"/>
      <c r="N269" s="643"/>
      <c r="O269" s="643"/>
      <c r="P269" s="643"/>
      <c r="Q269" s="643"/>
      <c r="R269" s="643"/>
      <c r="S269" s="643"/>
      <c r="T269" s="643"/>
      <c r="U269" s="643"/>
      <c r="V269" s="643"/>
      <c r="W269" s="167"/>
      <c r="X269" s="645"/>
      <c r="Y269" s="645"/>
      <c r="Z269" s="645"/>
      <c r="AA269" s="167"/>
      <c r="AB269" s="647"/>
      <c r="AC269" s="647"/>
      <c r="AD269" s="168"/>
      <c r="AE269" s="641"/>
      <c r="AF269" s="641"/>
      <c r="AG269" s="641"/>
      <c r="AH269" s="641"/>
      <c r="AI269" s="641"/>
      <c r="AJ269" s="641"/>
      <c r="AK269" s="168"/>
      <c r="AL269" s="650"/>
      <c r="AM269" s="650"/>
      <c r="AN269" s="650"/>
      <c r="AO269" s="650"/>
      <c r="AP269" s="637"/>
      <c r="AQ269" s="637"/>
      <c r="AR269" s="637"/>
      <c r="AS269" s="637"/>
      <c r="AT269" s="637"/>
      <c r="AU269" s="637"/>
      <c r="AV269" s="169"/>
      <c r="AW269" s="639"/>
      <c r="AX269" s="639"/>
      <c r="AY269" s="639"/>
      <c r="AZ269" s="639"/>
      <c r="BA269" s="639"/>
      <c r="BB269" s="168"/>
      <c r="BC269" s="641"/>
      <c r="BD269" s="641"/>
      <c r="BE269" s="641"/>
      <c r="BF269" s="641"/>
      <c r="BG269" s="641"/>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609" t="s">
        <v>150</v>
      </c>
      <c r="J270" s="609"/>
      <c r="K270" s="609"/>
      <c r="L270" s="609"/>
      <c r="M270" s="74"/>
      <c r="N270" s="642" t="str">
        <f>K228</f>
        <v>XS1783216176 / 178321617</v>
      </c>
      <c r="O270" s="642"/>
      <c r="P270" s="642"/>
      <c r="Q270" s="642"/>
      <c r="R270" s="642"/>
      <c r="S270" s="642"/>
      <c r="T270" s="642"/>
      <c r="U270" s="642"/>
      <c r="V270" s="642"/>
      <c r="W270" s="163"/>
      <c r="X270" s="644" t="s">
        <v>163</v>
      </c>
      <c r="Y270" s="644"/>
      <c r="Z270" s="644"/>
      <c r="AA270" s="163"/>
      <c r="AB270" s="646">
        <f>'[2]Note Calcs'!I21</f>
        <v>90</v>
      </c>
      <c r="AC270" s="646"/>
      <c r="AD270" s="164"/>
      <c r="AE270" s="636">
        <f>'[2]Note Calcs'!F21</f>
        <v>11230000</v>
      </c>
      <c r="AF270" s="640"/>
      <c r="AG270" s="640"/>
      <c r="AH270" s="640"/>
      <c r="AI270" s="640"/>
      <c r="AJ270" s="640"/>
      <c r="AK270" s="165"/>
      <c r="AL270" s="648">
        <f>'[2]Note Calcs'!H21</f>
        <v>2.35263E-2</v>
      </c>
      <c r="AM270" s="649"/>
      <c r="AN270" s="649"/>
      <c r="AO270" s="649"/>
      <c r="AP270" s="636">
        <f>'[2]Note Calcs'!K21</f>
        <v>65145.29</v>
      </c>
      <c r="AQ270" s="636"/>
      <c r="AR270" s="636"/>
      <c r="AS270" s="636"/>
      <c r="AT270" s="636"/>
      <c r="AU270" s="636"/>
      <c r="AV270" s="166"/>
      <c r="AW270" s="638">
        <f>'[2]Note Calcs'!L21+'[2]Note Calcs'!M21</f>
        <v>0</v>
      </c>
      <c r="AX270" s="638"/>
      <c r="AY270" s="638"/>
      <c r="AZ270" s="638"/>
      <c r="BA270" s="638"/>
      <c r="BB270" s="164"/>
      <c r="BC270" s="636">
        <f>BC228</f>
        <v>65145.29</v>
      </c>
      <c r="BD270" s="640"/>
      <c r="BE270" s="640"/>
      <c r="BF270" s="640"/>
      <c r="BG270" s="640"/>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610"/>
      <c r="J271" s="610"/>
      <c r="K271" s="610"/>
      <c r="L271" s="610"/>
      <c r="M271" s="83"/>
      <c r="N271" s="643"/>
      <c r="O271" s="643"/>
      <c r="P271" s="643"/>
      <c r="Q271" s="643"/>
      <c r="R271" s="643"/>
      <c r="S271" s="643"/>
      <c r="T271" s="643"/>
      <c r="U271" s="643"/>
      <c r="V271" s="643"/>
      <c r="W271" s="167"/>
      <c r="X271" s="645"/>
      <c r="Y271" s="645"/>
      <c r="Z271" s="645"/>
      <c r="AA271" s="167"/>
      <c r="AB271" s="647"/>
      <c r="AC271" s="647"/>
      <c r="AD271" s="168"/>
      <c r="AE271" s="641"/>
      <c r="AF271" s="641"/>
      <c r="AG271" s="641"/>
      <c r="AH271" s="641"/>
      <c r="AI271" s="641"/>
      <c r="AJ271" s="641"/>
      <c r="AK271" s="168"/>
      <c r="AL271" s="650"/>
      <c r="AM271" s="650"/>
      <c r="AN271" s="650"/>
      <c r="AO271" s="650"/>
      <c r="AP271" s="637"/>
      <c r="AQ271" s="637"/>
      <c r="AR271" s="637"/>
      <c r="AS271" s="637"/>
      <c r="AT271" s="637"/>
      <c r="AU271" s="637"/>
      <c r="AV271" s="169"/>
      <c r="AW271" s="639"/>
      <c r="AX271" s="639"/>
      <c r="AY271" s="639"/>
      <c r="AZ271" s="639"/>
      <c r="BA271" s="639"/>
      <c r="BB271" s="168"/>
      <c r="BC271" s="641"/>
      <c r="BD271" s="641"/>
      <c r="BE271" s="641"/>
      <c r="BF271" s="641"/>
      <c r="BG271" s="641"/>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609" t="s">
        <v>151</v>
      </c>
      <c r="J272" s="609"/>
      <c r="K272" s="609"/>
      <c r="L272" s="609"/>
      <c r="M272" s="74"/>
      <c r="N272" s="642" t="str">
        <f>K230</f>
        <v>XS1783216333 / 178321633</v>
      </c>
      <c r="O272" s="642"/>
      <c r="P272" s="642"/>
      <c r="Q272" s="642"/>
      <c r="R272" s="642"/>
      <c r="S272" s="642"/>
      <c r="T272" s="642"/>
      <c r="U272" s="642"/>
      <c r="V272" s="642"/>
      <c r="W272" s="163"/>
      <c r="X272" s="644" t="s">
        <v>163</v>
      </c>
      <c r="Y272" s="644"/>
      <c r="Z272" s="644"/>
      <c r="AA272" s="163"/>
      <c r="AB272" s="646">
        <f>'[2]Note Calcs'!I22</f>
        <v>90</v>
      </c>
      <c r="AC272" s="646"/>
      <c r="AD272" s="164"/>
      <c r="AE272" s="636">
        <f>'[2]Note Calcs'!F22</f>
        <v>7490000</v>
      </c>
      <c r="AF272" s="640"/>
      <c r="AG272" s="640"/>
      <c r="AH272" s="640"/>
      <c r="AI272" s="640"/>
      <c r="AJ272" s="640"/>
      <c r="AK272" s="165"/>
      <c r="AL272" s="648">
        <f>'[2]Note Calcs'!H22</f>
        <v>2.7026300000000003E-2</v>
      </c>
      <c r="AM272" s="649"/>
      <c r="AN272" s="649"/>
      <c r="AO272" s="649"/>
      <c r="AP272" s="636">
        <f>'[2]Note Calcs'!K22</f>
        <v>49913.5</v>
      </c>
      <c r="AQ272" s="636"/>
      <c r="AR272" s="636"/>
      <c r="AS272" s="636"/>
      <c r="AT272" s="636"/>
      <c r="AU272" s="636"/>
      <c r="AV272" s="166"/>
      <c r="AW272" s="638">
        <f>'[2]Note Calcs'!L22+'[2]Note Calcs'!M22</f>
        <v>0</v>
      </c>
      <c r="AX272" s="638"/>
      <c r="AY272" s="638"/>
      <c r="AZ272" s="638"/>
      <c r="BA272" s="638"/>
      <c r="BB272" s="164"/>
      <c r="BC272" s="636">
        <f>BC230</f>
        <v>49913.5</v>
      </c>
      <c r="BD272" s="640"/>
      <c r="BE272" s="640"/>
      <c r="BF272" s="640"/>
      <c r="BG272" s="640"/>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610"/>
      <c r="J273" s="610"/>
      <c r="K273" s="610"/>
      <c r="L273" s="610"/>
      <c r="M273" s="83"/>
      <c r="N273" s="643"/>
      <c r="O273" s="643"/>
      <c r="P273" s="643"/>
      <c r="Q273" s="643"/>
      <c r="R273" s="643"/>
      <c r="S273" s="643"/>
      <c r="T273" s="643"/>
      <c r="U273" s="643"/>
      <c r="V273" s="643"/>
      <c r="W273" s="167"/>
      <c r="X273" s="645"/>
      <c r="Y273" s="645"/>
      <c r="Z273" s="645"/>
      <c r="AA273" s="167"/>
      <c r="AB273" s="647"/>
      <c r="AC273" s="647"/>
      <c r="AD273" s="168"/>
      <c r="AE273" s="641"/>
      <c r="AF273" s="641"/>
      <c r="AG273" s="641"/>
      <c r="AH273" s="641"/>
      <c r="AI273" s="641"/>
      <c r="AJ273" s="641"/>
      <c r="AK273" s="168"/>
      <c r="AL273" s="650"/>
      <c r="AM273" s="650"/>
      <c r="AN273" s="650"/>
      <c r="AO273" s="650"/>
      <c r="AP273" s="637"/>
      <c r="AQ273" s="637"/>
      <c r="AR273" s="637"/>
      <c r="AS273" s="637"/>
      <c r="AT273" s="637"/>
      <c r="AU273" s="637"/>
      <c r="AV273" s="169"/>
      <c r="AW273" s="639"/>
      <c r="AX273" s="639"/>
      <c r="AY273" s="639"/>
      <c r="AZ273" s="639"/>
      <c r="BA273" s="639"/>
      <c r="BB273" s="168"/>
      <c r="BC273" s="641"/>
      <c r="BD273" s="641"/>
      <c r="BE273" s="641"/>
      <c r="BF273" s="641"/>
      <c r="BG273" s="641"/>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609" t="s">
        <v>152</v>
      </c>
      <c r="J274" s="609"/>
      <c r="K274" s="609"/>
      <c r="L274" s="609"/>
      <c r="M274" s="74"/>
      <c r="N274" s="642" t="str">
        <f>K232</f>
        <v>XS1783216507 / 178321650</v>
      </c>
      <c r="O274" s="642"/>
      <c r="P274" s="642"/>
      <c r="Q274" s="642"/>
      <c r="R274" s="642"/>
      <c r="S274" s="642"/>
      <c r="T274" s="642"/>
      <c r="U274" s="642"/>
      <c r="V274" s="642"/>
      <c r="W274" s="163"/>
      <c r="X274" s="644" t="s">
        <v>163</v>
      </c>
      <c r="Y274" s="644"/>
      <c r="Z274" s="644"/>
      <c r="AA274" s="163"/>
      <c r="AB274" s="646">
        <f>'[2]Note Calcs'!I23</f>
        <v>90</v>
      </c>
      <c r="AC274" s="646"/>
      <c r="AD274" s="164"/>
      <c r="AE274" s="636">
        <f>'[2]Note Calcs'!F23</f>
        <v>5620000</v>
      </c>
      <c r="AF274" s="640"/>
      <c r="AG274" s="640"/>
      <c r="AH274" s="640"/>
      <c r="AI274" s="640"/>
      <c r="AJ274" s="640"/>
      <c r="AK274" s="165"/>
      <c r="AL274" s="648">
        <f>'[2]Note Calcs'!H23</f>
        <v>4.0526300000000001E-2</v>
      </c>
      <c r="AM274" s="649"/>
      <c r="AN274" s="649"/>
      <c r="AO274" s="649"/>
      <c r="AP274" s="636">
        <f>'[2]Note Calcs'!K23</f>
        <v>56159.45</v>
      </c>
      <c r="AQ274" s="636"/>
      <c r="AR274" s="636"/>
      <c r="AS274" s="636"/>
      <c r="AT274" s="636"/>
      <c r="AU274" s="636"/>
      <c r="AV274" s="166"/>
      <c r="AW274" s="638">
        <f>'[2]Note Calcs'!L23+'[2]Note Calcs'!M23</f>
        <v>0</v>
      </c>
      <c r="AX274" s="638"/>
      <c r="AY274" s="638"/>
      <c r="AZ274" s="638"/>
      <c r="BA274" s="638"/>
      <c r="BB274" s="164"/>
      <c r="BC274" s="636">
        <f>BC232</f>
        <v>56159.45</v>
      </c>
      <c r="BD274" s="640"/>
      <c r="BE274" s="640"/>
      <c r="BF274" s="640"/>
      <c r="BG274" s="640"/>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610"/>
      <c r="J275" s="610"/>
      <c r="K275" s="610"/>
      <c r="L275" s="610"/>
      <c r="M275" s="83"/>
      <c r="N275" s="643"/>
      <c r="O275" s="643"/>
      <c r="P275" s="643"/>
      <c r="Q275" s="643"/>
      <c r="R275" s="643"/>
      <c r="S275" s="643"/>
      <c r="T275" s="643"/>
      <c r="U275" s="643"/>
      <c r="V275" s="643"/>
      <c r="W275" s="167"/>
      <c r="X275" s="645"/>
      <c r="Y275" s="645"/>
      <c r="Z275" s="645"/>
      <c r="AA275" s="167"/>
      <c r="AB275" s="647"/>
      <c r="AC275" s="647"/>
      <c r="AD275" s="168"/>
      <c r="AE275" s="641"/>
      <c r="AF275" s="641"/>
      <c r="AG275" s="641"/>
      <c r="AH275" s="641"/>
      <c r="AI275" s="641"/>
      <c r="AJ275" s="641"/>
      <c r="AK275" s="168"/>
      <c r="AL275" s="650"/>
      <c r="AM275" s="650"/>
      <c r="AN275" s="650"/>
      <c r="AO275" s="650"/>
      <c r="AP275" s="637"/>
      <c r="AQ275" s="637"/>
      <c r="AR275" s="637"/>
      <c r="AS275" s="637"/>
      <c r="AT275" s="637"/>
      <c r="AU275" s="637"/>
      <c r="AV275" s="169"/>
      <c r="AW275" s="639"/>
      <c r="AX275" s="639"/>
      <c r="AY275" s="639"/>
      <c r="AZ275" s="639"/>
      <c r="BA275" s="639"/>
      <c r="BB275" s="168"/>
      <c r="BC275" s="641"/>
      <c r="BD275" s="641"/>
      <c r="BE275" s="641"/>
      <c r="BF275" s="641"/>
      <c r="BG275" s="641"/>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609" t="s">
        <v>153</v>
      </c>
      <c r="J276" s="609"/>
      <c r="K276" s="609"/>
      <c r="L276" s="609"/>
      <c r="M276" s="74"/>
      <c r="N276" s="642" t="str">
        <f>K234</f>
        <v>XS1783216689 / 178321668</v>
      </c>
      <c r="O276" s="642"/>
      <c r="P276" s="642"/>
      <c r="Q276" s="642"/>
      <c r="R276" s="642"/>
      <c r="S276" s="642"/>
      <c r="T276" s="642"/>
      <c r="U276" s="642"/>
      <c r="V276" s="642"/>
      <c r="W276" s="163"/>
      <c r="X276" s="644" t="s">
        <v>163</v>
      </c>
      <c r="Y276" s="644"/>
      <c r="Z276" s="644"/>
      <c r="AA276" s="163"/>
      <c r="AB276" s="646">
        <f>'[2]Note Calcs'!I24</f>
        <v>90</v>
      </c>
      <c r="AC276" s="646"/>
      <c r="AD276" s="164"/>
      <c r="AE276" s="636">
        <f>'[2]Note Calcs'!F24</f>
        <v>8282895.0041999994</v>
      </c>
      <c r="AF276" s="640"/>
      <c r="AG276" s="640"/>
      <c r="AH276" s="640"/>
      <c r="AI276" s="640"/>
      <c r="AJ276" s="640"/>
      <c r="AK276" s="165"/>
      <c r="AL276" s="648">
        <f>'[2]Note Calcs'!H24</f>
        <v>3.8526299999999999E-2</v>
      </c>
      <c r="AM276" s="649"/>
      <c r="AN276" s="649"/>
      <c r="AO276" s="649"/>
      <c r="AP276" s="636">
        <f>'[2]Note Calcs'!K24</f>
        <v>78684.479999999996</v>
      </c>
      <c r="AQ276" s="636"/>
      <c r="AR276" s="636"/>
      <c r="AS276" s="636"/>
      <c r="AT276" s="636"/>
      <c r="AU276" s="636"/>
      <c r="AV276" s="166"/>
      <c r="AW276" s="638">
        <f>'[2]Note Calcs'!L24+'[2]Note Calcs'!M24</f>
        <v>0</v>
      </c>
      <c r="AX276" s="638"/>
      <c r="AY276" s="638"/>
      <c r="AZ276" s="638"/>
      <c r="BA276" s="638"/>
      <c r="BB276" s="164"/>
      <c r="BC276" s="636">
        <f>BC234</f>
        <v>78684.479999999996</v>
      </c>
      <c r="BD276" s="640"/>
      <c r="BE276" s="640"/>
      <c r="BF276" s="640"/>
      <c r="BG276" s="640"/>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610"/>
      <c r="J277" s="610"/>
      <c r="K277" s="610"/>
      <c r="L277" s="610"/>
      <c r="M277" s="83"/>
      <c r="N277" s="643"/>
      <c r="O277" s="643"/>
      <c r="P277" s="643"/>
      <c r="Q277" s="643"/>
      <c r="R277" s="643"/>
      <c r="S277" s="643"/>
      <c r="T277" s="643"/>
      <c r="U277" s="643"/>
      <c r="V277" s="643"/>
      <c r="W277" s="167"/>
      <c r="X277" s="645"/>
      <c r="Y277" s="645"/>
      <c r="Z277" s="645"/>
      <c r="AA277" s="167"/>
      <c r="AB277" s="647"/>
      <c r="AC277" s="647"/>
      <c r="AD277" s="168"/>
      <c r="AE277" s="641"/>
      <c r="AF277" s="641"/>
      <c r="AG277" s="641"/>
      <c r="AH277" s="641"/>
      <c r="AI277" s="641"/>
      <c r="AJ277" s="641"/>
      <c r="AK277" s="168"/>
      <c r="AL277" s="650"/>
      <c r="AM277" s="650"/>
      <c r="AN277" s="650"/>
      <c r="AO277" s="650"/>
      <c r="AP277" s="637"/>
      <c r="AQ277" s="637"/>
      <c r="AR277" s="637"/>
      <c r="AS277" s="637"/>
      <c r="AT277" s="637"/>
      <c r="AU277" s="637"/>
      <c r="AV277" s="169"/>
      <c r="AW277" s="639"/>
      <c r="AX277" s="639"/>
      <c r="AY277" s="639"/>
      <c r="AZ277" s="639"/>
      <c r="BA277" s="639"/>
      <c r="BB277" s="168"/>
      <c r="BC277" s="641"/>
      <c r="BD277" s="641"/>
      <c r="BE277" s="641"/>
      <c r="BF277" s="641"/>
      <c r="BG277" s="641"/>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5"/>
      <c r="BC282" s="655"/>
      <c r="BD282" s="655"/>
      <c r="BE282" s="655"/>
      <c r="BF282" s="655"/>
      <c r="BG282" s="655"/>
      <c r="BH282" s="655"/>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655"/>
      <c r="J283" s="655"/>
      <c r="K283" s="655"/>
      <c r="L283" s="655"/>
      <c r="M283" s="655"/>
      <c r="N283" s="655"/>
      <c r="O283" s="655"/>
      <c r="P283" s="655"/>
      <c r="Q283" s="655"/>
      <c r="R283" s="655"/>
      <c r="S283" s="655"/>
      <c r="T283" s="655"/>
      <c r="U283" s="655"/>
      <c r="V283" s="655"/>
      <c r="W283" s="655"/>
      <c r="X283" s="655"/>
      <c r="Y283" s="655"/>
      <c r="Z283" s="655"/>
      <c r="AA283" s="655"/>
      <c r="AB283" s="655"/>
      <c r="AC283" s="655"/>
      <c r="AD283" s="655"/>
      <c r="AE283" s="655"/>
      <c r="AF283" s="655"/>
      <c r="AG283" s="655"/>
      <c r="AH283" s="655"/>
      <c r="AI283" s="655"/>
      <c r="AJ283" s="655"/>
      <c r="AK283" s="655"/>
      <c r="AL283" s="655"/>
      <c r="AM283" s="655"/>
      <c r="AN283" s="655"/>
      <c r="AO283" s="655"/>
      <c r="AP283" s="655"/>
      <c r="AQ283" s="655"/>
      <c r="AR283" s="655"/>
      <c r="AS283" s="655"/>
      <c r="AT283" s="655"/>
      <c r="AU283" s="655"/>
      <c r="AV283" s="655"/>
      <c r="AW283" s="655"/>
      <c r="AX283" s="655"/>
      <c r="AY283" s="655"/>
      <c r="AZ283" s="655"/>
      <c r="BA283" s="655"/>
      <c r="BB283" s="655"/>
      <c r="BC283" s="655"/>
      <c r="BD283" s="655"/>
      <c r="BE283" s="655"/>
      <c r="BF283" s="655"/>
      <c r="BG283" s="655"/>
      <c r="BH283" s="655"/>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655"/>
      <c r="J284" s="655"/>
      <c r="K284" s="655"/>
      <c r="L284" s="655"/>
      <c r="M284" s="25"/>
      <c r="N284" s="583" t="s">
        <v>154</v>
      </c>
      <c r="O284" s="583"/>
      <c r="P284" s="583"/>
      <c r="Q284" s="583"/>
      <c r="R284" s="583"/>
      <c r="S284" s="583"/>
      <c r="T284" s="583"/>
      <c r="U284" s="583"/>
      <c r="V284" s="583"/>
      <c r="W284" s="97"/>
      <c r="X284" s="651"/>
      <c r="Y284" s="651"/>
      <c r="Z284" s="651"/>
      <c r="AA284" s="97"/>
      <c r="AB284" s="602"/>
      <c r="AC284" s="602"/>
      <c r="AD284" s="97"/>
      <c r="AE284" s="658">
        <f>SUM(AE266:AJ277)</f>
        <v>355322290.6742</v>
      </c>
      <c r="AF284" s="658"/>
      <c r="AG284" s="658"/>
      <c r="AH284" s="658"/>
      <c r="AI284" s="658"/>
      <c r="AJ284" s="658"/>
      <c r="AK284" s="170"/>
      <c r="AL284" s="656"/>
      <c r="AM284" s="657"/>
      <c r="AN284" s="657"/>
      <c r="AO284" s="657"/>
      <c r="AP284" s="171"/>
      <c r="AQ284" s="658">
        <f>SUM(AP266:AU277)</f>
        <v>1518057.8</v>
      </c>
      <c r="AR284" s="658"/>
      <c r="AS284" s="658"/>
      <c r="AT284" s="658"/>
      <c r="AU284" s="658"/>
      <c r="AV284" s="172"/>
      <c r="AW284" s="658">
        <f>SUM(AW266:BA277)</f>
        <v>0</v>
      </c>
      <c r="AX284" s="658"/>
      <c r="AY284" s="658"/>
      <c r="AZ284" s="658"/>
      <c r="BA284" s="658"/>
      <c r="BB284" s="173"/>
      <c r="BC284" s="658">
        <f>SUM(BC266:BG277)</f>
        <v>1518057.8</v>
      </c>
      <c r="BD284" s="658"/>
      <c r="BE284" s="658"/>
      <c r="BF284" s="658"/>
      <c r="BG284" s="658"/>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655"/>
      <c r="J285" s="655"/>
      <c r="K285" s="655"/>
      <c r="L285" s="655"/>
      <c r="M285" s="25"/>
      <c r="N285" s="583"/>
      <c r="O285" s="583"/>
      <c r="P285" s="583"/>
      <c r="Q285" s="583"/>
      <c r="R285" s="583"/>
      <c r="S285" s="583"/>
      <c r="T285" s="583"/>
      <c r="U285" s="583"/>
      <c r="V285" s="583"/>
      <c r="W285" s="97"/>
      <c r="X285" s="651"/>
      <c r="Y285" s="651"/>
      <c r="Z285" s="651"/>
      <c r="AA285" s="97"/>
      <c r="AB285" s="602"/>
      <c r="AC285" s="602"/>
      <c r="AD285" s="97"/>
      <c r="AE285" s="658"/>
      <c r="AF285" s="658"/>
      <c r="AG285" s="658"/>
      <c r="AH285" s="658"/>
      <c r="AI285" s="658"/>
      <c r="AJ285" s="658"/>
      <c r="AK285" s="171"/>
      <c r="AL285" s="657"/>
      <c r="AM285" s="657"/>
      <c r="AN285" s="657"/>
      <c r="AO285" s="657"/>
      <c r="AP285" s="171"/>
      <c r="AQ285" s="658"/>
      <c r="AR285" s="658"/>
      <c r="AS285" s="658"/>
      <c r="AT285" s="658"/>
      <c r="AU285" s="658"/>
      <c r="AV285" s="172"/>
      <c r="AW285" s="658"/>
      <c r="AX285" s="658"/>
      <c r="AY285" s="658"/>
      <c r="AZ285" s="658"/>
      <c r="BA285" s="658"/>
      <c r="BB285" s="173"/>
      <c r="BC285" s="658"/>
      <c r="BD285" s="658"/>
      <c r="BE285" s="658"/>
      <c r="BF285" s="658"/>
      <c r="BG285" s="658"/>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619"/>
      <c r="O286" s="619"/>
      <c r="P286" s="619"/>
      <c r="Q286" s="619"/>
      <c r="R286" s="619"/>
      <c r="S286" s="619"/>
      <c r="T286" s="619"/>
      <c r="U286" s="619"/>
      <c r="V286" s="619"/>
      <c r="W286" s="97"/>
      <c r="X286" s="651"/>
      <c r="Y286" s="651"/>
      <c r="Z286" s="651"/>
      <c r="AA286" s="97"/>
      <c r="AB286" s="602"/>
      <c r="AC286" s="602"/>
      <c r="AD286" s="97"/>
      <c r="AE286" s="659"/>
      <c r="AF286" s="660"/>
      <c r="AG286" s="660"/>
      <c r="AH286" s="660"/>
      <c r="AI286" s="660"/>
      <c r="AJ286" s="660"/>
      <c r="AK286" s="4"/>
      <c r="AL286" s="661"/>
      <c r="AM286" s="662"/>
      <c r="AN286" s="662"/>
      <c r="AO286" s="663"/>
      <c r="AP286" s="97"/>
      <c r="AQ286" s="659"/>
      <c r="AR286" s="660"/>
      <c r="AS286" s="660"/>
      <c r="AT286" s="660"/>
      <c r="AU286" s="660"/>
      <c r="AV286" s="97"/>
      <c r="AW286" s="664"/>
      <c r="AX286" s="664"/>
      <c r="AY286" s="664"/>
      <c r="AZ286" s="664"/>
      <c r="BA286" s="664"/>
      <c r="BB286" s="97"/>
      <c r="BC286" s="659"/>
      <c r="BD286" s="660"/>
      <c r="BE286" s="660"/>
      <c r="BF286" s="660"/>
      <c r="BG286" s="660"/>
      <c r="BH286" s="97"/>
      <c r="BI286" s="97"/>
      <c r="BJ286" s="97"/>
      <c r="BK286" s="97"/>
    </row>
    <row r="287" spans="5:198" s="2" customFormat="1" ht="12.75" customHeight="1">
      <c r="E287" s="1"/>
      <c r="F287" s="97"/>
      <c r="G287" s="97"/>
      <c r="H287" s="97"/>
      <c r="I287" s="97"/>
      <c r="J287" s="115"/>
      <c r="K287" s="115"/>
      <c r="L287" s="115"/>
      <c r="M287" s="25"/>
      <c r="N287" s="619"/>
      <c r="O287" s="619"/>
      <c r="P287" s="619"/>
      <c r="Q287" s="619"/>
      <c r="R287" s="619"/>
      <c r="S287" s="619"/>
      <c r="T287" s="619"/>
      <c r="U287" s="619"/>
      <c r="V287" s="619"/>
      <c r="W287" s="97"/>
      <c r="X287" s="651"/>
      <c r="Y287" s="651"/>
      <c r="Z287" s="651"/>
      <c r="AA287" s="97"/>
      <c r="AB287" s="602"/>
      <c r="AC287" s="602"/>
      <c r="AD287" s="97"/>
      <c r="AE287" s="660"/>
      <c r="AF287" s="660"/>
      <c r="AG287" s="660"/>
      <c r="AH287" s="660"/>
      <c r="AI287" s="660"/>
      <c r="AJ287" s="660"/>
      <c r="AK287" s="97"/>
      <c r="AL287" s="663"/>
      <c r="AM287" s="663"/>
      <c r="AN287" s="663"/>
      <c r="AO287" s="663"/>
      <c r="AP287" s="97"/>
      <c r="AQ287" s="660"/>
      <c r="AR287" s="660"/>
      <c r="AS287" s="660"/>
      <c r="AT287" s="660"/>
      <c r="AU287" s="660"/>
      <c r="AV287" s="97"/>
      <c r="AW287" s="664"/>
      <c r="AX287" s="664"/>
      <c r="AY287" s="664"/>
      <c r="AZ287" s="664"/>
      <c r="BA287" s="664"/>
      <c r="BB287" s="97"/>
      <c r="BC287" s="660"/>
      <c r="BD287" s="660"/>
      <c r="BE287" s="660"/>
      <c r="BF287" s="660"/>
      <c r="BG287" s="660"/>
      <c r="BH287" s="97"/>
      <c r="BI287" s="97"/>
      <c r="BJ287" s="97"/>
      <c r="BK287" s="97"/>
    </row>
    <row r="288" spans="5:198" s="2" customFormat="1" ht="12.75" customHeight="1">
      <c r="E288" s="1"/>
      <c r="F288" s="97"/>
      <c r="G288" s="97"/>
      <c r="H288" s="97"/>
      <c r="I288" s="97"/>
      <c r="J288" s="115"/>
      <c r="K288" s="115"/>
      <c r="L288" s="115"/>
      <c r="M288" s="25"/>
      <c r="N288" s="619"/>
      <c r="O288" s="619"/>
      <c r="P288" s="619"/>
      <c r="Q288" s="619"/>
      <c r="R288" s="619"/>
      <c r="S288" s="619"/>
      <c r="T288" s="619"/>
      <c r="U288" s="619"/>
      <c r="V288" s="619"/>
      <c r="W288" s="97"/>
      <c r="X288" s="651"/>
      <c r="Y288" s="651"/>
      <c r="Z288" s="651"/>
      <c r="AA288" s="97"/>
      <c r="AB288" s="602"/>
      <c r="AC288" s="602"/>
      <c r="AD288" s="97"/>
      <c r="AE288" s="665"/>
      <c r="AF288" s="665"/>
      <c r="AG288" s="665"/>
      <c r="AH288" s="665"/>
      <c r="AI288" s="665"/>
      <c r="AJ288" s="665"/>
      <c r="AK288" s="4"/>
      <c r="AL288" s="661"/>
      <c r="AM288" s="662"/>
      <c r="AN288" s="662"/>
      <c r="AO288" s="663"/>
      <c r="AP288" s="97"/>
      <c r="AQ288" s="665"/>
      <c r="AR288" s="665"/>
      <c r="AS288" s="665"/>
      <c r="AT288" s="665"/>
      <c r="AU288" s="665"/>
      <c r="AV288" s="97"/>
      <c r="AW288" s="664"/>
      <c r="AX288" s="664"/>
      <c r="AY288" s="664"/>
      <c r="AZ288" s="664"/>
      <c r="BA288" s="664"/>
      <c r="BB288" s="97"/>
      <c r="BC288" s="665"/>
      <c r="BD288" s="665"/>
      <c r="BE288" s="665"/>
      <c r="BF288" s="665"/>
      <c r="BG288" s="665"/>
      <c r="BH288" s="97"/>
      <c r="BI288" s="97"/>
      <c r="BJ288" s="97"/>
      <c r="BK288" s="97"/>
    </row>
    <row r="289" spans="5:198" s="2" customFormat="1" ht="12.75" customHeight="1">
      <c r="E289" s="1"/>
      <c r="F289" s="97"/>
      <c r="G289" s="97"/>
      <c r="H289" s="97"/>
      <c r="I289" s="97"/>
      <c r="J289" s="115"/>
      <c r="K289" s="115"/>
      <c r="L289" s="115"/>
      <c r="M289" s="25"/>
      <c r="N289" s="619"/>
      <c r="O289" s="619"/>
      <c r="P289" s="619"/>
      <c r="Q289" s="619"/>
      <c r="R289" s="619"/>
      <c r="S289" s="619"/>
      <c r="T289" s="619"/>
      <c r="U289" s="619"/>
      <c r="V289" s="619"/>
      <c r="W289" s="97"/>
      <c r="X289" s="651"/>
      <c r="Y289" s="651"/>
      <c r="Z289" s="651"/>
      <c r="AA289" s="97"/>
      <c r="AB289" s="602"/>
      <c r="AC289" s="602"/>
      <c r="AD289" s="97"/>
      <c r="AE289" s="665"/>
      <c r="AF289" s="665"/>
      <c r="AG289" s="665"/>
      <c r="AH289" s="665"/>
      <c r="AI289" s="665"/>
      <c r="AJ289" s="665"/>
      <c r="AK289" s="97"/>
      <c r="AL289" s="663"/>
      <c r="AM289" s="663"/>
      <c r="AN289" s="663"/>
      <c r="AO289" s="663"/>
      <c r="AP289" s="97"/>
      <c r="AQ289" s="665"/>
      <c r="AR289" s="665"/>
      <c r="AS289" s="665"/>
      <c r="AT289" s="665"/>
      <c r="AU289" s="665"/>
      <c r="AV289" s="97"/>
      <c r="AW289" s="664"/>
      <c r="AX289" s="664"/>
      <c r="AY289" s="664"/>
      <c r="AZ289" s="664"/>
      <c r="BA289" s="664"/>
      <c r="BB289" s="97"/>
      <c r="BC289" s="665"/>
      <c r="BD289" s="665"/>
      <c r="BE289" s="665"/>
      <c r="BF289" s="665"/>
      <c r="BG289" s="665"/>
      <c r="BH289" s="97"/>
      <c r="BI289" s="97"/>
      <c r="BJ289" s="97"/>
      <c r="BK289" s="97"/>
    </row>
    <row r="290" spans="5:198" s="2" customFormat="1" ht="12.75" customHeight="1">
      <c r="E290" s="1"/>
      <c r="F290" s="97"/>
      <c r="G290" s="97"/>
      <c r="H290" s="97"/>
      <c r="I290" s="97"/>
      <c r="J290" s="115"/>
      <c r="K290" s="115"/>
      <c r="L290" s="115"/>
      <c r="M290" s="25"/>
      <c r="N290" s="666" t="s">
        <v>164</v>
      </c>
      <c r="O290" s="666"/>
      <c r="P290" s="666"/>
      <c r="Q290" s="666"/>
      <c r="R290" s="666"/>
      <c r="S290" s="666"/>
      <c r="T290" s="666"/>
      <c r="U290" s="666"/>
      <c r="V290" s="666"/>
      <c r="W290" s="97"/>
      <c r="X290" s="651"/>
      <c r="Y290" s="651"/>
      <c r="Z290" s="651"/>
      <c r="AA290" s="97"/>
      <c r="AB290" s="602"/>
      <c r="AC290" s="602"/>
      <c r="AD290" s="97"/>
      <c r="AE290" s="667">
        <f>'[2]Note Calcs'!G6</f>
        <v>9.026300000000001E-3</v>
      </c>
      <c r="AF290" s="667"/>
      <c r="AG290" s="667"/>
      <c r="AH290" s="667"/>
      <c r="AI290" s="667"/>
      <c r="AJ290" s="667"/>
      <c r="AK290" s="4"/>
      <c r="AL290" s="661"/>
      <c r="AM290" s="662"/>
      <c r="AN290" s="662"/>
      <c r="AO290" s="663"/>
      <c r="AP290" s="97"/>
      <c r="AQ290" s="665"/>
      <c r="AR290" s="665"/>
      <c r="AS290" s="665"/>
      <c r="AT290" s="665"/>
      <c r="AU290" s="665"/>
      <c r="AV290" s="97"/>
      <c r="AW290" s="664"/>
      <c r="AX290" s="664"/>
      <c r="AY290" s="664"/>
      <c r="AZ290" s="664"/>
      <c r="BA290" s="664"/>
      <c r="BB290" s="97"/>
      <c r="BC290" s="665"/>
      <c r="BD290" s="665"/>
      <c r="BE290" s="665"/>
      <c r="BF290" s="665"/>
      <c r="BG290" s="665"/>
      <c r="BH290" s="97"/>
      <c r="BI290" s="97"/>
      <c r="BJ290" s="97"/>
      <c r="BK290" s="97"/>
    </row>
    <row r="291" spans="5:198" s="2" customFormat="1" ht="12.75" customHeight="1">
      <c r="E291" s="1"/>
      <c r="F291" s="97"/>
      <c r="G291" s="97"/>
      <c r="H291" s="97"/>
      <c r="I291" s="97"/>
      <c r="J291" s="115"/>
      <c r="K291" s="115"/>
      <c r="L291" s="115"/>
      <c r="M291" s="25"/>
      <c r="N291" s="666"/>
      <c r="O291" s="666"/>
      <c r="P291" s="666"/>
      <c r="Q291" s="666"/>
      <c r="R291" s="666"/>
      <c r="S291" s="666"/>
      <c r="T291" s="666"/>
      <c r="U291" s="666"/>
      <c r="V291" s="666"/>
      <c r="W291" s="97"/>
      <c r="X291" s="651"/>
      <c r="Y291" s="651"/>
      <c r="Z291" s="651"/>
      <c r="AA291" s="97"/>
      <c r="AB291" s="602"/>
      <c r="AC291" s="602"/>
      <c r="AD291" s="97"/>
      <c r="AE291" s="667"/>
      <c r="AF291" s="667"/>
      <c r="AG291" s="667"/>
      <c r="AH291" s="667"/>
      <c r="AI291" s="667"/>
      <c r="AJ291" s="667"/>
      <c r="AK291" s="97"/>
      <c r="AL291" s="663"/>
      <c r="AM291" s="663"/>
      <c r="AN291" s="663"/>
      <c r="AO291" s="663"/>
      <c r="AP291" s="97"/>
      <c r="AQ291" s="665"/>
      <c r="AR291" s="665"/>
      <c r="AS291" s="665"/>
      <c r="AT291" s="665"/>
      <c r="AU291" s="665"/>
      <c r="AV291" s="97"/>
      <c r="AW291" s="664"/>
      <c r="AX291" s="664"/>
      <c r="AY291" s="664"/>
      <c r="AZ291" s="664"/>
      <c r="BA291" s="664"/>
      <c r="BB291" s="97"/>
      <c r="BC291" s="665"/>
      <c r="BD291" s="665"/>
      <c r="BE291" s="665"/>
      <c r="BF291" s="665"/>
      <c r="BG291" s="665"/>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50" t="str">
        <f>[2]Setup!$B$5</f>
        <v>Precise Mortgage Funding 2018-2B plc</v>
      </c>
      <c r="G295" s="550"/>
      <c r="H295" s="550"/>
      <c r="I295" s="550"/>
      <c r="J295" s="550"/>
      <c r="K295" s="550"/>
      <c r="L295" s="550"/>
      <c r="M295" s="550"/>
      <c r="N295" s="550"/>
      <c r="O295" s="550"/>
      <c r="P295" s="550"/>
      <c r="Q295" s="550"/>
      <c r="R295" s="550"/>
      <c r="S295" s="550"/>
      <c r="T295" s="550"/>
      <c r="U295" s="550"/>
      <c r="V295" s="550"/>
      <c r="W295" s="550"/>
      <c r="X295" s="550"/>
      <c r="Y295" s="550"/>
      <c r="Z295" s="550"/>
      <c r="AA295" s="550"/>
      <c r="AB295" s="550"/>
      <c r="AC295" s="550"/>
      <c r="AD295" s="550"/>
      <c r="AE295" s="550"/>
      <c r="AF295" s="550"/>
      <c r="AG295" s="550"/>
      <c r="AH295" s="550"/>
      <c r="AI295" s="550"/>
      <c r="AJ295" s="550"/>
      <c r="AK295" s="550"/>
      <c r="AL295" s="550"/>
      <c r="AM295" s="550"/>
      <c r="AN295" s="550"/>
      <c r="AO295" s="550"/>
      <c r="AP295" s="550"/>
      <c r="AQ295" s="550"/>
      <c r="AR295" s="550"/>
      <c r="AS295" s="550"/>
      <c r="AT295" s="550"/>
      <c r="AU295" s="550"/>
      <c r="AV295" s="550"/>
      <c r="AW295" s="550"/>
      <c r="AX295" s="550"/>
      <c r="AY295" s="550"/>
      <c r="AZ295" s="550"/>
      <c r="BA295" s="550"/>
      <c r="BB295" s="550"/>
      <c r="BC295" s="550"/>
      <c r="BD295" s="550"/>
      <c r="BE295" s="550"/>
      <c r="BF295" s="550"/>
      <c r="BG295" s="550"/>
      <c r="BH295" s="550"/>
      <c r="BI295" s="550"/>
      <c r="BJ295" s="550"/>
      <c r="BK295" s="550"/>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51" t="s">
        <v>1</v>
      </c>
      <c r="G296" s="551"/>
      <c r="H296" s="551"/>
      <c r="I296" s="551"/>
      <c r="J296" s="551"/>
      <c r="K296" s="551"/>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c r="BC296" s="551"/>
      <c r="BD296" s="551"/>
      <c r="BE296" s="551"/>
      <c r="BF296" s="551"/>
      <c r="BG296" s="551"/>
      <c r="BH296" s="551"/>
      <c r="BI296" s="551"/>
      <c r="BJ296" s="551"/>
      <c r="BK296" s="551"/>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51" t="s">
        <v>2</v>
      </c>
      <c r="G297" s="551"/>
      <c r="H297" s="551"/>
      <c r="I297" s="551"/>
      <c r="J297" s="551"/>
      <c r="K297" s="551"/>
      <c r="L297" s="551"/>
      <c r="M297" s="551"/>
      <c r="N297" s="551"/>
      <c r="O297" s="551"/>
      <c r="P297" s="551"/>
      <c r="Q297" s="551"/>
      <c r="R297" s="551"/>
      <c r="S297" s="551"/>
      <c r="T297" s="551"/>
      <c r="U297" s="551"/>
      <c r="V297" s="551"/>
      <c r="W297" s="551"/>
      <c r="X297" s="551"/>
      <c r="Y297" s="551"/>
      <c r="Z297" s="551"/>
      <c r="AA297" s="551"/>
      <c r="AB297" s="551"/>
      <c r="AC297" s="551"/>
      <c r="AD297" s="551"/>
      <c r="AE297" s="551"/>
      <c r="AF297" s="551"/>
      <c r="AG297" s="551"/>
      <c r="AH297" s="551"/>
      <c r="AI297" s="551"/>
      <c r="AJ297" s="551"/>
      <c r="AK297" s="551"/>
      <c r="AL297" s="551"/>
      <c r="AM297" s="551"/>
      <c r="AN297" s="551"/>
      <c r="AO297" s="551"/>
      <c r="AP297" s="551"/>
      <c r="AQ297" s="551"/>
      <c r="AR297" s="551"/>
      <c r="AS297" s="551"/>
      <c r="AT297" s="551"/>
      <c r="AU297" s="551"/>
      <c r="AV297" s="551"/>
      <c r="AW297" s="551"/>
      <c r="AX297" s="551"/>
      <c r="AY297" s="551"/>
      <c r="AZ297" s="551"/>
      <c r="BA297" s="551"/>
      <c r="BB297" s="551"/>
      <c r="BC297" s="551"/>
      <c r="BD297" s="551"/>
      <c r="BE297" s="551"/>
      <c r="BF297" s="551"/>
      <c r="BG297" s="551"/>
      <c r="BH297" s="551"/>
      <c r="BI297" s="551"/>
      <c r="BJ297" s="551"/>
      <c r="BK297" s="551"/>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52">
        <f>[1]Input!$C$112</f>
        <v>43570</v>
      </c>
      <c r="G298" s="552"/>
      <c r="H298" s="552"/>
      <c r="I298" s="552"/>
      <c r="J298" s="552"/>
      <c r="K298" s="552"/>
      <c r="L298" s="552"/>
      <c r="M298" s="552"/>
      <c r="N298" s="552"/>
      <c r="O298" s="552"/>
      <c r="P298" s="552"/>
      <c r="Q298" s="552"/>
      <c r="R298" s="552"/>
      <c r="S298" s="552"/>
      <c r="T298" s="552"/>
      <c r="U298" s="552"/>
      <c r="V298" s="552"/>
      <c r="W298" s="552"/>
      <c r="X298" s="552"/>
      <c r="Y298" s="552"/>
      <c r="Z298" s="552"/>
      <c r="AA298" s="552"/>
      <c r="AB298" s="552"/>
      <c r="AC298" s="552"/>
      <c r="AD298" s="552"/>
      <c r="AE298" s="552"/>
      <c r="AF298" s="552"/>
      <c r="AG298" s="552"/>
      <c r="AH298" s="552"/>
      <c r="AI298" s="552"/>
      <c r="AJ298" s="552"/>
      <c r="AK298" s="552"/>
      <c r="AL298" s="552"/>
      <c r="AM298" s="552"/>
      <c r="AN298" s="552"/>
      <c r="AO298" s="552"/>
      <c r="AP298" s="552"/>
      <c r="AQ298" s="552"/>
      <c r="AR298" s="552"/>
      <c r="AS298" s="552"/>
      <c r="AT298" s="552"/>
      <c r="AU298" s="552"/>
      <c r="AV298" s="552"/>
      <c r="AW298" s="552"/>
      <c r="AX298" s="552"/>
      <c r="AY298" s="552"/>
      <c r="AZ298" s="552"/>
      <c r="BA298" s="552"/>
      <c r="BB298" s="552"/>
      <c r="BC298" s="552"/>
      <c r="BD298" s="552"/>
      <c r="BE298" s="552"/>
      <c r="BF298" s="552"/>
      <c r="BG298" s="552"/>
      <c r="BH298" s="552"/>
      <c r="BI298" s="552"/>
      <c r="BJ298" s="552"/>
      <c r="BK298" s="55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9" t="s">
        <v>23</v>
      </c>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9"/>
      <c r="AU300" s="579"/>
      <c r="AV300" s="579"/>
      <c r="AW300" s="579"/>
      <c r="AX300" s="579"/>
      <c r="AY300" s="579"/>
      <c r="AZ300" s="579"/>
      <c r="BA300" s="579"/>
      <c r="BB300" s="579"/>
      <c r="BC300" s="579"/>
      <c r="BD300" s="579"/>
      <c r="BE300" s="579"/>
      <c r="BF300" s="579"/>
      <c r="BG300" s="579"/>
      <c r="BH300" s="579"/>
      <c r="BI300" s="579"/>
      <c r="BJ300" s="579"/>
      <c r="BK300" s="579"/>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18">
        <f>H262</f>
        <v>43536</v>
      </c>
      <c r="I301" s="618"/>
      <c r="J301" s="618"/>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621" t="s">
        <v>165</v>
      </c>
      <c r="AH301" s="621"/>
      <c r="AI301" s="621"/>
      <c r="AJ301" s="621"/>
      <c r="AK301" s="621"/>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621" t="s">
        <v>61</v>
      </c>
      <c r="M302" s="621"/>
      <c r="N302" s="621"/>
      <c r="O302" s="621"/>
      <c r="P302" s="160"/>
      <c r="Q302" s="621" t="s">
        <v>142</v>
      </c>
      <c r="R302" s="621"/>
      <c r="S302" s="621"/>
      <c r="T302" s="621"/>
      <c r="U302" s="621"/>
      <c r="V302" s="621"/>
      <c r="W302" s="621"/>
      <c r="X302" s="621"/>
      <c r="Y302" s="621"/>
      <c r="Z302" s="97"/>
      <c r="AA302" s="621" t="s">
        <v>166</v>
      </c>
      <c r="AB302" s="621"/>
      <c r="AC302" s="621"/>
      <c r="AD302" s="621"/>
      <c r="AE302" s="621"/>
      <c r="AF302" s="126"/>
      <c r="AG302" s="621"/>
      <c r="AH302" s="621"/>
      <c r="AI302" s="621"/>
      <c r="AJ302" s="621"/>
      <c r="AK302" s="621"/>
      <c r="AL302" s="126"/>
      <c r="AM302" s="621" t="s">
        <v>167</v>
      </c>
      <c r="AN302" s="621"/>
      <c r="AO302" s="621"/>
      <c r="AP302" s="621"/>
      <c r="AQ302" s="621"/>
      <c r="AR302" s="126"/>
      <c r="AS302" s="621" t="s">
        <v>168</v>
      </c>
      <c r="AT302" s="621"/>
      <c r="AU302" s="621"/>
      <c r="AV302" s="621"/>
      <c r="AW302" s="621"/>
      <c r="AX302" s="126"/>
      <c r="AY302" s="621" t="s">
        <v>169</v>
      </c>
      <c r="AZ302" s="621"/>
      <c r="BA302" s="621"/>
      <c r="BB302" s="621"/>
      <c r="BC302" s="621"/>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621"/>
      <c r="M303" s="621"/>
      <c r="N303" s="621"/>
      <c r="O303" s="621"/>
      <c r="P303" s="160"/>
      <c r="Q303" s="621"/>
      <c r="R303" s="621"/>
      <c r="S303" s="621"/>
      <c r="T303" s="621"/>
      <c r="U303" s="621"/>
      <c r="V303" s="621"/>
      <c r="W303" s="621"/>
      <c r="X303" s="621"/>
      <c r="Y303" s="621"/>
      <c r="Z303" s="97"/>
      <c r="AA303" s="621"/>
      <c r="AB303" s="621"/>
      <c r="AC303" s="621"/>
      <c r="AD303" s="621"/>
      <c r="AE303" s="621"/>
      <c r="AF303" s="126"/>
      <c r="AG303" s="621"/>
      <c r="AH303" s="621"/>
      <c r="AI303" s="621"/>
      <c r="AJ303" s="621"/>
      <c r="AK303" s="621"/>
      <c r="AL303" s="126"/>
      <c r="AM303" s="621"/>
      <c r="AN303" s="621"/>
      <c r="AO303" s="621"/>
      <c r="AP303" s="621"/>
      <c r="AQ303" s="621"/>
      <c r="AR303" s="126"/>
      <c r="AS303" s="621"/>
      <c r="AT303" s="621"/>
      <c r="AU303" s="621"/>
      <c r="AV303" s="621"/>
      <c r="AW303" s="621"/>
      <c r="AX303" s="126"/>
      <c r="AY303" s="621"/>
      <c r="AZ303" s="621"/>
      <c r="BA303" s="621"/>
      <c r="BB303" s="621"/>
      <c r="BC303" s="621"/>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621"/>
      <c r="M304" s="621"/>
      <c r="N304" s="621"/>
      <c r="O304" s="621"/>
      <c r="P304" s="160"/>
      <c r="Q304" s="621"/>
      <c r="R304" s="621"/>
      <c r="S304" s="621"/>
      <c r="T304" s="621"/>
      <c r="U304" s="621"/>
      <c r="V304" s="621"/>
      <c r="W304" s="621"/>
      <c r="X304" s="621"/>
      <c r="Y304" s="621"/>
      <c r="Z304" s="97"/>
      <c r="AA304" s="619"/>
      <c r="AB304" s="619"/>
      <c r="AC304" s="619"/>
      <c r="AD304" s="619"/>
      <c r="AE304" s="619"/>
      <c r="AF304" s="126"/>
      <c r="AG304" s="620"/>
      <c r="AH304" s="620"/>
      <c r="AI304" s="620"/>
      <c r="AJ304" s="620"/>
      <c r="AK304" s="620"/>
      <c r="AL304" s="126"/>
      <c r="AM304" s="621"/>
      <c r="AN304" s="621"/>
      <c r="AO304" s="621"/>
      <c r="AP304" s="621"/>
      <c r="AQ304" s="621"/>
      <c r="AR304" s="126"/>
      <c r="AS304" s="621"/>
      <c r="AT304" s="621"/>
      <c r="AU304" s="621"/>
      <c r="AV304" s="621"/>
      <c r="AW304" s="621"/>
      <c r="AX304" s="126"/>
      <c r="AY304" s="621"/>
      <c r="AZ304" s="621"/>
      <c r="BA304" s="621"/>
      <c r="BB304" s="621"/>
      <c r="BC304" s="621"/>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609" t="s">
        <v>112</v>
      </c>
      <c r="M305" s="609"/>
      <c r="N305" s="609"/>
      <c r="O305" s="609"/>
      <c r="P305" s="74"/>
      <c r="Q305" s="642" t="str">
        <f>N266</f>
        <v>XS1783215871 / 178321587</v>
      </c>
      <c r="R305" s="642"/>
      <c r="S305" s="642"/>
      <c r="T305" s="642"/>
      <c r="U305" s="642"/>
      <c r="V305" s="642"/>
      <c r="W305" s="642"/>
      <c r="X305" s="642"/>
      <c r="Y305" s="642"/>
      <c r="Z305" s="163"/>
      <c r="AA305" s="636">
        <v>0</v>
      </c>
      <c r="AB305" s="636"/>
      <c r="AC305" s="636"/>
      <c r="AD305" s="636"/>
      <c r="AE305" s="636"/>
      <c r="AF305" s="180"/>
      <c r="AG305" s="636">
        <v>0</v>
      </c>
      <c r="AH305" s="636"/>
      <c r="AI305" s="636"/>
      <c r="AJ305" s="636"/>
      <c r="AK305" s="636"/>
      <c r="AL305" s="180"/>
      <c r="AM305" s="636">
        <f>IF([1]Input!$C$123&lt;5,0,'[2]Note Calcs'!P19)</f>
        <v>0</v>
      </c>
      <c r="AN305" s="636"/>
      <c r="AO305" s="636"/>
      <c r="AP305" s="636"/>
      <c r="AQ305" s="636"/>
      <c r="AR305" s="164"/>
      <c r="AS305" s="636">
        <f>MAX(0,BC266-AP266)</f>
        <v>0</v>
      </c>
      <c r="AT305" s="636"/>
      <c r="AU305" s="636"/>
      <c r="AV305" s="636"/>
      <c r="AW305" s="636"/>
      <c r="AX305" s="181"/>
      <c r="AY305" s="636">
        <f>AM305</f>
        <v>0</v>
      </c>
      <c r="AZ305" s="636"/>
      <c r="BA305" s="636"/>
      <c r="BB305" s="636"/>
      <c r="BC305" s="636"/>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655"/>
      <c r="M306" s="655"/>
      <c r="N306" s="655"/>
      <c r="O306" s="655"/>
      <c r="P306" s="25"/>
      <c r="Q306" s="643"/>
      <c r="R306" s="643"/>
      <c r="S306" s="643"/>
      <c r="T306" s="643"/>
      <c r="U306" s="643"/>
      <c r="V306" s="643"/>
      <c r="W306" s="643"/>
      <c r="X306" s="643"/>
      <c r="Y306" s="643"/>
      <c r="Z306" s="126"/>
      <c r="AA306" s="658"/>
      <c r="AB306" s="658"/>
      <c r="AC306" s="658"/>
      <c r="AD306" s="658"/>
      <c r="AE306" s="658"/>
      <c r="AF306" s="182"/>
      <c r="AG306" s="658"/>
      <c r="AH306" s="658"/>
      <c r="AI306" s="658"/>
      <c r="AJ306" s="658"/>
      <c r="AK306" s="658"/>
      <c r="AL306" s="182"/>
      <c r="AM306" s="658"/>
      <c r="AN306" s="658"/>
      <c r="AO306" s="658"/>
      <c r="AP306" s="658"/>
      <c r="AQ306" s="658"/>
      <c r="AR306" s="183"/>
      <c r="AS306" s="658"/>
      <c r="AT306" s="658"/>
      <c r="AU306" s="658"/>
      <c r="AV306" s="658"/>
      <c r="AW306" s="658"/>
      <c r="AX306" s="184"/>
      <c r="AY306" s="658"/>
      <c r="AZ306" s="658"/>
      <c r="BA306" s="658"/>
      <c r="BB306" s="658"/>
      <c r="BC306" s="658"/>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609" t="s">
        <v>149</v>
      </c>
      <c r="M307" s="609"/>
      <c r="N307" s="609"/>
      <c r="O307" s="609"/>
      <c r="P307" s="74"/>
      <c r="Q307" s="642" t="str">
        <f>N268</f>
        <v>XS1783216093 / 178321609</v>
      </c>
      <c r="R307" s="642"/>
      <c r="S307" s="642"/>
      <c r="T307" s="642"/>
      <c r="U307" s="642"/>
      <c r="V307" s="642"/>
      <c r="W307" s="642"/>
      <c r="X307" s="642"/>
      <c r="Y307" s="642"/>
      <c r="Z307" s="163"/>
      <c r="AA307" s="636">
        <f>'[2]Note Calcs'!L20</f>
        <v>0</v>
      </c>
      <c r="AB307" s="636"/>
      <c r="AC307" s="636"/>
      <c r="AD307" s="636"/>
      <c r="AE307" s="636"/>
      <c r="AF307" s="180"/>
      <c r="AG307" s="636">
        <f>'[2]Note Calcs'!M20</f>
        <v>0</v>
      </c>
      <c r="AH307" s="636"/>
      <c r="AI307" s="636"/>
      <c r="AJ307" s="636"/>
      <c r="AK307" s="636"/>
      <c r="AL307" s="180"/>
      <c r="AM307" s="636">
        <f>IF([1]Input!$C$123&lt;5,0,'[2]Note Calcs'!P20)</f>
        <v>0</v>
      </c>
      <c r="AN307" s="636"/>
      <c r="AO307" s="636"/>
      <c r="AP307" s="636"/>
      <c r="AQ307" s="636"/>
      <c r="AR307" s="185"/>
      <c r="AS307" s="636">
        <f>MAX(0,BC268-AP268)</f>
        <v>0</v>
      </c>
      <c r="AT307" s="636"/>
      <c r="AU307" s="636"/>
      <c r="AV307" s="636"/>
      <c r="AW307" s="636"/>
      <c r="AX307" s="185"/>
      <c r="AY307" s="636">
        <f t="shared" ref="AY307" si="1">AM307</f>
        <v>0</v>
      </c>
      <c r="AZ307" s="636"/>
      <c r="BA307" s="636"/>
      <c r="BB307" s="636"/>
      <c r="BC307" s="636"/>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610"/>
      <c r="M308" s="610"/>
      <c r="N308" s="610"/>
      <c r="O308" s="610"/>
      <c r="P308" s="83"/>
      <c r="Q308" s="643"/>
      <c r="R308" s="643"/>
      <c r="S308" s="643"/>
      <c r="T308" s="643"/>
      <c r="U308" s="643"/>
      <c r="V308" s="643"/>
      <c r="W308" s="643"/>
      <c r="X308" s="643"/>
      <c r="Y308" s="643"/>
      <c r="Z308" s="167"/>
      <c r="AA308" s="658"/>
      <c r="AB308" s="658"/>
      <c r="AC308" s="658"/>
      <c r="AD308" s="658"/>
      <c r="AE308" s="658"/>
      <c r="AF308" s="186"/>
      <c r="AG308" s="658"/>
      <c r="AH308" s="658"/>
      <c r="AI308" s="658"/>
      <c r="AJ308" s="658"/>
      <c r="AK308" s="658"/>
      <c r="AL308" s="186"/>
      <c r="AM308" s="658"/>
      <c r="AN308" s="658"/>
      <c r="AO308" s="658"/>
      <c r="AP308" s="658"/>
      <c r="AQ308" s="658"/>
      <c r="AR308" s="187"/>
      <c r="AS308" s="658"/>
      <c r="AT308" s="658"/>
      <c r="AU308" s="658"/>
      <c r="AV308" s="658"/>
      <c r="AW308" s="658"/>
      <c r="AX308" s="187"/>
      <c r="AY308" s="658"/>
      <c r="AZ308" s="658"/>
      <c r="BA308" s="658"/>
      <c r="BB308" s="658"/>
      <c r="BC308" s="658"/>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609" t="s">
        <v>150</v>
      </c>
      <c r="M309" s="609"/>
      <c r="N309" s="609"/>
      <c r="O309" s="609"/>
      <c r="P309" s="74"/>
      <c r="Q309" s="642" t="str">
        <f>N270</f>
        <v>XS1783216176 / 178321617</v>
      </c>
      <c r="R309" s="642"/>
      <c r="S309" s="642"/>
      <c r="T309" s="642"/>
      <c r="U309" s="642"/>
      <c r="V309" s="642"/>
      <c r="W309" s="642"/>
      <c r="X309" s="642"/>
      <c r="Y309" s="642"/>
      <c r="Z309" s="163"/>
      <c r="AA309" s="636">
        <f>'[2]Note Calcs'!L21</f>
        <v>0</v>
      </c>
      <c r="AB309" s="636"/>
      <c r="AC309" s="636"/>
      <c r="AD309" s="636"/>
      <c r="AE309" s="636"/>
      <c r="AF309" s="180"/>
      <c r="AG309" s="636">
        <f>'[2]Note Calcs'!M21</f>
        <v>0</v>
      </c>
      <c r="AH309" s="636"/>
      <c r="AI309" s="636"/>
      <c r="AJ309" s="636"/>
      <c r="AK309" s="636"/>
      <c r="AL309" s="180"/>
      <c r="AM309" s="636">
        <f>IF([1]Input!$C$123&lt;5,0,'[2]Note Calcs'!P21)</f>
        <v>0</v>
      </c>
      <c r="AN309" s="636"/>
      <c r="AO309" s="636"/>
      <c r="AP309" s="636"/>
      <c r="AQ309" s="636"/>
      <c r="AR309" s="185"/>
      <c r="AS309" s="636">
        <f>MAX(0,BC270-AP270)</f>
        <v>0</v>
      </c>
      <c r="AT309" s="636"/>
      <c r="AU309" s="636"/>
      <c r="AV309" s="636"/>
      <c r="AW309" s="636"/>
      <c r="AX309" s="185"/>
      <c r="AY309" s="636">
        <f t="shared" ref="AY309" si="2">AM309</f>
        <v>0</v>
      </c>
      <c r="AZ309" s="636"/>
      <c r="BA309" s="636"/>
      <c r="BB309" s="636"/>
      <c r="BC309" s="636"/>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610"/>
      <c r="M310" s="610"/>
      <c r="N310" s="610"/>
      <c r="O310" s="610"/>
      <c r="P310" s="83"/>
      <c r="Q310" s="643"/>
      <c r="R310" s="643"/>
      <c r="S310" s="643"/>
      <c r="T310" s="643"/>
      <c r="U310" s="643"/>
      <c r="V310" s="643"/>
      <c r="W310" s="643"/>
      <c r="X310" s="643"/>
      <c r="Y310" s="643"/>
      <c r="Z310" s="167"/>
      <c r="AA310" s="658"/>
      <c r="AB310" s="658"/>
      <c r="AC310" s="658"/>
      <c r="AD310" s="658"/>
      <c r="AE310" s="658"/>
      <c r="AF310" s="186"/>
      <c r="AG310" s="658"/>
      <c r="AH310" s="658"/>
      <c r="AI310" s="658"/>
      <c r="AJ310" s="658"/>
      <c r="AK310" s="658"/>
      <c r="AL310" s="186"/>
      <c r="AM310" s="658"/>
      <c r="AN310" s="658"/>
      <c r="AO310" s="658"/>
      <c r="AP310" s="658"/>
      <c r="AQ310" s="658"/>
      <c r="AR310" s="187"/>
      <c r="AS310" s="658"/>
      <c r="AT310" s="658"/>
      <c r="AU310" s="658"/>
      <c r="AV310" s="658"/>
      <c r="AW310" s="658"/>
      <c r="AX310" s="187"/>
      <c r="AY310" s="658"/>
      <c r="AZ310" s="658"/>
      <c r="BA310" s="658"/>
      <c r="BB310" s="658"/>
      <c r="BC310" s="658"/>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609" t="s">
        <v>151</v>
      </c>
      <c r="M311" s="609"/>
      <c r="N311" s="609"/>
      <c r="O311" s="609"/>
      <c r="P311" s="74"/>
      <c r="Q311" s="642" t="str">
        <f>N272</f>
        <v>XS1783216333 / 178321633</v>
      </c>
      <c r="R311" s="642"/>
      <c r="S311" s="642"/>
      <c r="T311" s="642"/>
      <c r="U311" s="642"/>
      <c r="V311" s="642"/>
      <c r="W311" s="642"/>
      <c r="X311" s="642"/>
      <c r="Y311" s="642"/>
      <c r="Z311" s="163"/>
      <c r="AA311" s="636">
        <f>'[2]Note Calcs'!L22</f>
        <v>0</v>
      </c>
      <c r="AB311" s="636"/>
      <c r="AC311" s="636"/>
      <c r="AD311" s="636"/>
      <c r="AE311" s="636"/>
      <c r="AF311" s="180"/>
      <c r="AG311" s="636">
        <f>'[2]Note Calcs'!M22</f>
        <v>0</v>
      </c>
      <c r="AH311" s="636"/>
      <c r="AI311" s="636"/>
      <c r="AJ311" s="636"/>
      <c r="AK311" s="636"/>
      <c r="AL311" s="180"/>
      <c r="AM311" s="636">
        <f>IF([1]Input!$C$123&lt;5,0,'[2]Note Calcs'!P22)</f>
        <v>0</v>
      </c>
      <c r="AN311" s="636"/>
      <c r="AO311" s="636"/>
      <c r="AP311" s="636"/>
      <c r="AQ311" s="636"/>
      <c r="AR311" s="185"/>
      <c r="AS311" s="636">
        <f>MAX(0,BC272-AP272)</f>
        <v>0</v>
      </c>
      <c r="AT311" s="636"/>
      <c r="AU311" s="636"/>
      <c r="AV311" s="636"/>
      <c r="AW311" s="636"/>
      <c r="AX311" s="185"/>
      <c r="AY311" s="636">
        <f t="shared" ref="AY311" si="3">AM311</f>
        <v>0</v>
      </c>
      <c r="AZ311" s="636"/>
      <c r="BA311" s="636"/>
      <c r="BB311" s="636"/>
      <c r="BC311" s="636"/>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610"/>
      <c r="M312" s="610"/>
      <c r="N312" s="610"/>
      <c r="O312" s="610"/>
      <c r="P312" s="83"/>
      <c r="Q312" s="643"/>
      <c r="R312" s="643"/>
      <c r="S312" s="643"/>
      <c r="T312" s="643"/>
      <c r="U312" s="643"/>
      <c r="V312" s="643"/>
      <c r="W312" s="643"/>
      <c r="X312" s="643"/>
      <c r="Y312" s="643"/>
      <c r="Z312" s="167"/>
      <c r="AA312" s="658"/>
      <c r="AB312" s="658"/>
      <c r="AC312" s="658"/>
      <c r="AD312" s="658"/>
      <c r="AE312" s="658"/>
      <c r="AF312" s="186"/>
      <c r="AG312" s="658"/>
      <c r="AH312" s="658"/>
      <c r="AI312" s="658"/>
      <c r="AJ312" s="658"/>
      <c r="AK312" s="658"/>
      <c r="AL312" s="186"/>
      <c r="AM312" s="658"/>
      <c r="AN312" s="658"/>
      <c r="AO312" s="658"/>
      <c r="AP312" s="658"/>
      <c r="AQ312" s="658"/>
      <c r="AR312" s="187"/>
      <c r="AS312" s="658"/>
      <c r="AT312" s="658"/>
      <c r="AU312" s="658"/>
      <c r="AV312" s="658"/>
      <c r="AW312" s="658"/>
      <c r="AX312" s="187"/>
      <c r="AY312" s="658"/>
      <c r="AZ312" s="658"/>
      <c r="BA312" s="658"/>
      <c r="BB312" s="658"/>
      <c r="BC312" s="658"/>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609" t="s">
        <v>152</v>
      </c>
      <c r="M313" s="609"/>
      <c r="N313" s="609"/>
      <c r="O313" s="609"/>
      <c r="P313" s="74"/>
      <c r="Q313" s="642" t="str">
        <f>N274</f>
        <v>XS1783216507 / 178321650</v>
      </c>
      <c r="R313" s="642"/>
      <c r="S313" s="642"/>
      <c r="T313" s="642"/>
      <c r="U313" s="642"/>
      <c r="V313" s="642"/>
      <c r="W313" s="642"/>
      <c r="X313" s="642"/>
      <c r="Y313" s="642"/>
      <c r="Z313" s="163"/>
      <c r="AA313" s="636">
        <f>'[2]Note Calcs'!L23</f>
        <v>0</v>
      </c>
      <c r="AB313" s="636"/>
      <c r="AC313" s="636"/>
      <c r="AD313" s="636"/>
      <c r="AE313" s="636"/>
      <c r="AF313" s="180"/>
      <c r="AG313" s="636">
        <f>'[2]Note Calcs'!M23</f>
        <v>0</v>
      </c>
      <c r="AH313" s="636"/>
      <c r="AI313" s="636"/>
      <c r="AJ313" s="636"/>
      <c r="AK313" s="636"/>
      <c r="AL313" s="180"/>
      <c r="AM313" s="636">
        <f>IF([1]Input!$C$123&lt;5,0,'[2]Note Calcs'!P23)</f>
        <v>0</v>
      </c>
      <c r="AN313" s="636"/>
      <c r="AO313" s="636"/>
      <c r="AP313" s="636"/>
      <c r="AQ313" s="636"/>
      <c r="AR313" s="185"/>
      <c r="AS313" s="636">
        <f>MAX(0,BC274-AP274)</f>
        <v>0</v>
      </c>
      <c r="AT313" s="636"/>
      <c r="AU313" s="636"/>
      <c r="AV313" s="636"/>
      <c r="AW313" s="636"/>
      <c r="AX313" s="185"/>
      <c r="AY313" s="636">
        <f t="shared" ref="AY313" si="4">AM313</f>
        <v>0</v>
      </c>
      <c r="AZ313" s="636"/>
      <c r="BA313" s="636"/>
      <c r="BB313" s="636"/>
      <c r="BC313" s="636"/>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610"/>
      <c r="M314" s="610"/>
      <c r="N314" s="610"/>
      <c r="O314" s="610"/>
      <c r="P314" s="83"/>
      <c r="Q314" s="643"/>
      <c r="R314" s="643"/>
      <c r="S314" s="643"/>
      <c r="T314" s="643"/>
      <c r="U314" s="643"/>
      <c r="V314" s="643"/>
      <c r="W314" s="643"/>
      <c r="X314" s="643"/>
      <c r="Y314" s="643"/>
      <c r="Z314" s="167"/>
      <c r="AA314" s="658"/>
      <c r="AB314" s="658"/>
      <c r="AC314" s="658"/>
      <c r="AD314" s="658"/>
      <c r="AE314" s="658"/>
      <c r="AF314" s="186"/>
      <c r="AG314" s="658"/>
      <c r="AH314" s="658"/>
      <c r="AI314" s="658"/>
      <c r="AJ314" s="658"/>
      <c r="AK314" s="658"/>
      <c r="AL314" s="186"/>
      <c r="AM314" s="658"/>
      <c r="AN314" s="658"/>
      <c r="AO314" s="658"/>
      <c r="AP314" s="658"/>
      <c r="AQ314" s="658"/>
      <c r="AR314" s="187"/>
      <c r="AS314" s="658"/>
      <c r="AT314" s="658"/>
      <c r="AU314" s="658"/>
      <c r="AV314" s="658"/>
      <c r="AW314" s="658"/>
      <c r="AX314" s="187"/>
      <c r="AY314" s="658"/>
      <c r="AZ314" s="658"/>
      <c r="BA314" s="658"/>
      <c r="BB314" s="658"/>
      <c r="BC314" s="658"/>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609" t="s">
        <v>153</v>
      </c>
      <c r="M315" s="609"/>
      <c r="N315" s="609"/>
      <c r="O315" s="609"/>
      <c r="P315" s="74"/>
      <c r="Q315" s="642" t="str">
        <f>N276</f>
        <v>XS1783216689 / 178321668</v>
      </c>
      <c r="R315" s="642"/>
      <c r="S315" s="642"/>
      <c r="T315" s="642"/>
      <c r="U315" s="642"/>
      <c r="V315" s="642"/>
      <c r="W315" s="642"/>
      <c r="X315" s="642"/>
      <c r="Y315" s="642"/>
      <c r="Z315" s="163"/>
      <c r="AA315" s="636">
        <f>'[2]Note Calcs'!L24</f>
        <v>0</v>
      </c>
      <c r="AB315" s="636"/>
      <c r="AC315" s="636"/>
      <c r="AD315" s="636"/>
      <c r="AE315" s="636"/>
      <c r="AF315" s="180"/>
      <c r="AG315" s="636">
        <f>'[2]Note Calcs'!M24</f>
        <v>0</v>
      </c>
      <c r="AH315" s="636"/>
      <c r="AI315" s="636"/>
      <c r="AJ315" s="636"/>
      <c r="AK315" s="636"/>
      <c r="AL315" s="180"/>
      <c r="AM315" s="636">
        <f>IF([1]Input!$C$123&lt;5,0,'[2]Note Calcs'!P24)</f>
        <v>0</v>
      </c>
      <c r="AN315" s="636"/>
      <c r="AO315" s="636"/>
      <c r="AP315" s="636"/>
      <c r="AQ315" s="636"/>
      <c r="AR315" s="185"/>
      <c r="AS315" s="636">
        <f>MAX(0,BC276-AP276)</f>
        <v>0</v>
      </c>
      <c r="AT315" s="636"/>
      <c r="AU315" s="636"/>
      <c r="AV315" s="636"/>
      <c r="AW315" s="636"/>
      <c r="AX315" s="185"/>
      <c r="AY315" s="636">
        <f t="shared" ref="AY315" si="5">AM315</f>
        <v>0</v>
      </c>
      <c r="AZ315" s="636"/>
      <c r="BA315" s="636"/>
      <c r="BB315" s="636"/>
      <c r="BC315" s="636"/>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610"/>
      <c r="M316" s="610"/>
      <c r="N316" s="610"/>
      <c r="O316" s="610"/>
      <c r="P316" s="83"/>
      <c r="Q316" s="643"/>
      <c r="R316" s="643"/>
      <c r="S316" s="643"/>
      <c r="T316" s="643"/>
      <c r="U316" s="643"/>
      <c r="V316" s="643"/>
      <c r="W316" s="643"/>
      <c r="X316" s="643"/>
      <c r="Y316" s="643"/>
      <c r="Z316" s="167"/>
      <c r="AA316" s="637"/>
      <c r="AB316" s="637"/>
      <c r="AC316" s="637"/>
      <c r="AD316" s="637"/>
      <c r="AE316" s="637"/>
      <c r="AF316" s="186"/>
      <c r="AG316" s="637"/>
      <c r="AH316" s="637"/>
      <c r="AI316" s="637"/>
      <c r="AJ316" s="637"/>
      <c r="AK316" s="637"/>
      <c r="AL316" s="186"/>
      <c r="AM316" s="637"/>
      <c r="AN316" s="637"/>
      <c r="AO316" s="637"/>
      <c r="AP316" s="637"/>
      <c r="AQ316" s="637"/>
      <c r="AR316" s="187"/>
      <c r="AS316" s="637"/>
      <c r="AT316" s="637"/>
      <c r="AU316" s="637"/>
      <c r="AV316" s="637"/>
      <c r="AW316" s="637"/>
      <c r="AX316" s="187"/>
      <c r="AY316" s="637"/>
      <c r="AZ316" s="637"/>
      <c r="BA316" s="637"/>
      <c r="BB316" s="637"/>
      <c r="BC316" s="637"/>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655"/>
      <c r="M319" s="655"/>
      <c r="N319" s="655"/>
      <c r="O319" s="655"/>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655"/>
      <c r="M320" s="655"/>
      <c r="N320" s="655"/>
      <c r="O320" s="655"/>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655"/>
      <c r="M321" s="655"/>
      <c r="N321" s="655"/>
      <c r="O321" s="655"/>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655"/>
      <c r="M322" s="655"/>
      <c r="N322" s="655"/>
      <c r="O322" s="655"/>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655"/>
      <c r="M323" s="655"/>
      <c r="N323" s="655"/>
      <c r="O323" s="655"/>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655"/>
      <c r="M324" s="655"/>
      <c r="N324" s="655"/>
      <c r="O324" s="655"/>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655"/>
      <c r="M325" s="655"/>
      <c r="N325" s="655"/>
      <c r="O325" s="655"/>
      <c r="P325" s="25"/>
      <c r="Q325" s="672" t="s">
        <v>154</v>
      </c>
      <c r="R325" s="672"/>
      <c r="S325" s="672"/>
      <c r="T325" s="672"/>
      <c r="U325" s="672"/>
      <c r="V325" s="672"/>
      <c r="W325" s="672"/>
      <c r="X325" s="672"/>
      <c r="Y325" s="672"/>
      <c r="Z325" s="183"/>
      <c r="AA325" s="658">
        <f>SUM(AA305:AE316)</f>
        <v>0</v>
      </c>
      <c r="AB325" s="658"/>
      <c r="AC325" s="658"/>
      <c r="AD325" s="658"/>
      <c r="AE325" s="658"/>
      <c r="AF325" s="182"/>
      <c r="AG325" s="658">
        <f>SUM(AG305:AK316)</f>
        <v>0</v>
      </c>
      <c r="AH325" s="658"/>
      <c r="AI325" s="658"/>
      <c r="AJ325" s="658"/>
      <c r="AK325" s="658"/>
      <c r="AL325" s="182"/>
      <c r="AM325" s="658">
        <f>SUM(AM305:AQ316)</f>
        <v>0</v>
      </c>
      <c r="AN325" s="658"/>
      <c r="AO325" s="658"/>
      <c r="AP325" s="658"/>
      <c r="AQ325" s="658"/>
      <c r="AR325" s="173"/>
      <c r="AS325" s="658">
        <f>SUM(AS305:AW316)</f>
        <v>0</v>
      </c>
      <c r="AT325" s="658"/>
      <c r="AU325" s="658"/>
      <c r="AV325" s="658"/>
      <c r="AW325" s="658"/>
      <c r="AX325" s="182"/>
      <c r="AY325" s="658">
        <f>SUM(AY305:BC316)</f>
        <v>0</v>
      </c>
      <c r="AZ325" s="658"/>
      <c r="BA325" s="658"/>
      <c r="BB325" s="658"/>
      <c r="BC325" s="658"/>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655"/>
      <c r="M326" s="655"/>
      <c r="N326" s="655"/>
      <c r="O326" s="655"/>
      <c r="P326" s="25"/>
      <c r="Q326" s="672"/>
      <c r="R326" s="672"/>
      <c r="S326" s="672"/>
      <c r="T326" s="672"/>
      <c r="U326" s="672"/>
      <c r="V326" s="672"/>
      <c r="W326" s="672"/>
      <c r="X326" s="672"/>
      <c r="Y326" s="672"/>
      <c r="Z326" s="183"/>
      <c r="AA326" s="658"/>
      <c r="AB326" s="658"/>
      <c r="AC326" s="658"/>
      <c r="AD326" s="658"/>
      <c r="AE326" s="658"/>
      <c r="AF326" s="182"/>
      <c r="AG326" s="658"/>
      <c r="AH326" s="658"/>
      <c r="AI326" s="658"/>
      <c r="AJ326" s="658"/>
      <c r="AK326" s="658"/>
      <c r="AL326" s="182"/>
      <c r="AM326" s="658"/>
      <c r="AN326" s="658"/>
      <c r="AO326" s="658"/>
      <c r="AP326" s="658"/>
      <c r="AQ326" s="658"/>
      <c r="AR326" s="173"/>
      <c r="AS326" s="658"/>
      <c r="AT326" s="658"/>
      <c r="AU326" s="658"/>
      <c r="AV326" s="658"/>
      <c r="AW326" s="658"/>
      <c r="AX326" s="182"/>
      <c r="AY326" s="658"/>
      <c r="AZ326" s="658"/>
      <c r="BA326" s="658"/>
      <c r="BB326" s="658"/>
      <c r="BC326" s="658"/>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50" t="str">
        <f>[2]Setup!$B$5</f>
        <v>Precise Mortgage Funding 2018-2B plc</v>
      </c>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550"/>
      <c r="AE336" s="550"/>
      <c r="AF336" s="550"/>
      <c r="AG336" s="550"/>
      <c r="AH336" s="550"/>
      <c r="AI336" s="550"/>
      <c r="AJ336" s="550"/>
      <c r="AK336" s="550"/>
      <c r="AL336" s="550"/>
      <c r="AM336" s="550"/>
      <c r="AN336" s="550"/>
      <c r="AO336" s="550"/>
      <c r="AP336" s="550"/>
      <c r="AQ336" s="550"/>
      <c r="AR336" s="550"/>
      <c r="AS336" s="550"/>
      <c r="AT336" s="550"/>
      <c r="AU336" s="550"/>
      <c r="AV336" s="550"/>
      <c r="AW336" s="550"/>
      <c r="AX336" s="550"/>
      <c r="AY336" s="550"/>
      <c r="AZ336" s="550"/>
      <c r="BA336" s="550"/>
      <c r="BB336" s="550"/>
      <c r="BC336" s="550"/>
      <c r="BD336" s="550"/>
      <c r="BE336" s="550"/>
      <c r="BF336" s="550"/>
      <c r="BG336" s="550"/>
      <c r="BH336" s="550"/>
      <c r="BI336" s="550"/>
      <c r="BJ336" s="550"/>
      <c r="BK336" s="550"/>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51" t="s">
        <v>1</v>
      </c>
      <c r="G337" s="551"/>
      <c r="H337" s="551"/>
      <c r="I337" s="551"/>
      <c r="J337" s="551"/>
      <c r="K337" s="551"/>
      <c r="L337" s="551"/>
      <c r="M337" s="551"/>
      <c r="N337" s="551"/>
      <c r="O337" s="551"/>
      <c r="P337" s="551"/>
      <c r="Q337" s="551"/>
      <c r="R337" s="551"/>
      <c r="S337" s="551"/>
      <c r="T337" s="551"/>
      <c r="U337" s="551"/>
      <c r="V337" s="551"/>
      <c r="W337" s="551"/>
      <c r="X337" s="551"/>
      <c r="Y337" s="551"/>
      <c r="Z337" s="551"/>
      <c r="AA337" s="551"/>
      <c r="AB337" s="551"/>
      <c r="AC337" s="551"/>
      <c r="AD337" s="551"/>
      <c r="AE337" s="551"/>
      <c r="AF337" s="551"/>
      <c r="AG337" s="551"/>
      <c r="AH337" s="551"/>
      <c r="AI337" s="551"/>
      <c r="AJ337" s="551"/>
      <c r="AK337" s="551"/>
      <c r="AL337" s="551"/>
      <c r="AM337" s="551"/>
      <c r="AN337" s="551"/>
      <c r="AO337" s="551"/>
      <c r="AP337" s="551"/>
      <c r="AQ337" s="551"/>
      <c r="AR337" s="551"/>
      <c r="AS337" s="551"/>
      <c r="AT337" s="551"/>
      <c r="AU337" s="551"/>
      <c r="AV337" s="551"/>
      <c r="AW337" s="551"/>
      <c r="AX337" s="551"/>
      <c r="AY337" s="551"/>
      <c r="AZ337" s="551"/>
      <c r="BA337" s="551"/>
      <c r="BB337" s="551"/>
      <c r="BC337" s="551"/>
      <c r="BD337" s="551"/>
      <c r="BE337" s="551"/>
      <c r="BF337" s="551"/>
      <c r="BG337" s="551"/>
      <c r="BH337" s="551"/>
      <c r="BI337" s="551"/>
      <c r="BJ337" s="551"/>
      <c r="BK337" s="551"/>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51" t="s">
        <v>2</v>
      </c>
      <c r="G338" s="551"/>
      <c r="H338" s="551"/>
      <c r="I338" s="551"/>
      <c r="J338" s="551"/>
      <c r="K338" s="551"/>
      <c r="L338" s="551"/>
      <c r="M338" s="551"/>
      <c r="N338" s="551"/>
      <c r="O338" s="551"/>
      <c r="P338" s="551"/>
      <c r="Q338" s="551"/>
      <c r="R338" s="551"/>
      <c r="S338" s="551"/>
      <c r="T338" s="551"/>
      <c r="U338" s="551"/>
      <c r="V338" s="551"/>
      <c r="W338" s="551"/>
      <c r="X338" s="551"/>
      <c r="Y338" s="551"/>
      <c r="Z338" s="551"/>
      <c r="AA338" s="551"/>
      <c r="AB338" s="551"/>
      <c r="AC338" s="551"/>
      <c r="AD338" s="551"/>
      <c r="AE338" s="551"/>
      <c r="AF338" s="551"/>
      <c r="AG338" s="551"/>
      <c r="AH338" s="551"/>
      <c r="AI338" s="551"/>
      <c r="AJ338" s="551"/>
      <c r="AK338" s="551"/>
      <c r="AL338" s="551"/>
      <c r="AM338" s="551"/>
      <c r="AN338" s="551"/>
      <c r="AO338" s="551"/>
      <c r="AP338" s="551"/>
      <c r="AQ338" s="551"/>
      <c r="AR338" s="551"/>
      <c r="AS338" s="551"/>
      <c r="AT338" s="551"/>
      <c r="AU338" s="551"/>
      <c r="AV338" s="551"/>
      <c r="AW338" s="551"/>
      <c r="AX338" s="551"/>
      <c r="AY338" s="551"/>
      <c r="AZ338" s="551"/>
      <c r="BA338" s="551"/>
      <c r="BB338" s="551"/>
      <c r="BC338" s="551"/>
      <c r="BD338" s="551"/>
      <c r="BE338" s="551"/>
      <c r="BF338" s="551"/>
      <c r="BG338" s="551"/>
      <c r="BH338" s="551"/>
      <c r="BI338" s="551"/>
      <c r="BJ338" s="551"/>
      <c r="BK338" s="551"/>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52">
        <f>[1]Input!$C$112</f>
        <v>43570</v>
      </c>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2"/>
      <c r="BJ339" s="552"/>
      <c r="BK339" s="55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9" t="s">
        <v>24</v>
      </c>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79"/>
      <c r="AE341" s="579"/>
      <c r="AF341" s="579"/>
      <c r="AG341" s="579"/>
      <c r="AH341" s="579"/>
      <c r="AI341" s="579"/>
      <c r="AJ341" s="579"/>
      <c r="AK341" s="579"/>
      <c r="AL341" s="579"/>
      <c r="AM341" s="579"/>
      <c r="AN341" s="579"/>
      <c r="AO341" s="579"/>
      <c r="AP341" s="579"/>
      <c r="AQ341" s="579"/>
      <c r="AR341" s="579"/>
      <c r="AS341" s="579"/>
      <c r="AT341" s="579"/>
      <c r="AU341" s="579"/>
      <c r="AV341" s="579"/>
      <c r="AW341" s="579"/>
      <c r="AX341" s="579"/>
      <c r="AY341" s="579"/>
      <c r="AZ341" s="579"/>
      <c r="BA341" s="579"/>
      <c r="BB341" s="579"/>
      <c r="BC341" s="579"/>
      <c r="BD341" s="579"/>
      <c r="BE341" s="579"/>
      <c r="BF341" s="579"/>
      <c r="BG341" s="579"/>
      <c r="BH341" s="579"/>
      <c r="BI341" s="579"/>
      <c r="BJ341" s="579"/>
      <c r="BK341" s="579"/>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18">
        <f>H301</f>
        <v>43536</v>
      </c>
      <c r="I342" s="618"/>
      <c r="J342" s="618"/>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621" t="s">
        <v>61</v>
      </c>
      <c r="H343" s="621"/>
      <c r="I343" s="621"/>
      <c r="J343" s="160"/>
      <c r="K343" s="12"/>
      <c r="L343" s="194"/>
      <c r="M343" s="12"/>
      <c r="N343" s="194"/>
      <c r="O343" s="621" t="s">
        <v>161</v>
      </c>
      <c r="P343" s="668"/>
      <c r="Q343" s="668"/>
      <c r="R343" s="668"/>
      <c r="S343" s="668"/>
      <c r="T343" s="668"/>
      <c r="U343" s="194"/>
      <c r="V343" s="194"/>
      <c r="W343" s="194"/>
      <c r="X343" s="126"/>
      <c r="Y343" s="194"/>
      <c r="Z343" s="195"/>
      <c r="AA343" s="195"/>
      <c r="AB343" s="195"/>
      <c r="AC343" s="195"/>
      <c r="AD343" s="621" t="s">
        <v>170</v>
      </c>
      <c r="AE343" s="669"/>
      <c r="AF343" s="669"/>
      <c r="AG343" s="669"/>
      <c r="AH343" s="669"/>
      <c r="AI343" s="669"/>
      <c r="AJ343" s="196"/>
      <c r="AK343" s="196"/>
      <c r="AL343" s="196"/>
      <c r="AM343" s="196"/>
      <c r="AN343" s="194"/>
      <c r="AO343" s="194"/>
      <c r="AP343" s="194"/>
      <c r="AQ343" s="621" t="s">
        <v>147</v>
      </c>
      <c r="AR343" s="669"/>
      <c r="AS343" s="669"/>
      <c r="AT343" s="669"/>
      <c r="AU343" s="669"/>
      <c r="AV343" s="669"/>
      <c r="AW343" s="196"/>
      <c r="AX343" s="196"/>
      <c r="AY343" s="196"/>
      <c r="AZ343" s="197"/>
      <c r="BA343" s="670" t="s">
        <v>171</v>
      </c>
      <c r="BB343" s="671"/>
      <c r="BC343" s="671"/>
      <c r="BD343" s="671"/>
      <c r="BE343" s="671"/>
      <c r="BF343" s="671"/>
      <c r="BG343" s="671"/>
      <c r="BH343" s="671"/>
      <c r="BI343" s="671"/>
      <c r="BJ343" s="671"/>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621"/>
      <c r="H344" s="621"/>
      <c r="I344" s="621"/>
      <c r="J344" s="160"/>
      <c r="K344" s="12"/>
      <c r="L344" s="194"/>
      <c r="M344" s="198"/>
      <c r="N344" s="198"/>
      <c r="O344" s="668"/>
      <c r="P344" s="668"/>
      <c r="Q344" s="668"/>
      <c r="R344" s="668"/>
      <c r="S344" s="668"/>
      <c r="T344" s="668"/>
      <c r="U344" s="194"/>
      <c r="V344" s="195"/>
      <c r="W344" s="195"/>
      <c r="X344" s="195"/>
      <c r="Y344" s="195"/>
      <c r="Z344" s="195"/>
      <c r="AA344" s="195"/>
      <c r="AB344" s="195"/>
      <c r="AC344" s="195"/>
      <c r="AD344" s="669"/>
      <c r="AE344" s="669"/>
      <c r="AF344" s="669"/>
      <c r="AG344" s="669"/>
      <c r="AH344" s="669"/>
      <c r="AI344" s="669"/>
      <c r="AJ344" s="196"/>
      <c r="AK344" s="196"/>
      <c r="AL344" s="196"/>
      <c r="AM344" s="196"/>
      <c r="AN344" s="194"/>
      <c r="AO344" s="194"/>
      <c r="AP344" s="194"/>
      <c r="AQ344" s="669"/>
      <c r="AR344" s="669"/>
      <c r="AS344" s="669"/>
      <c r="AT344" s="669"/>
      <c r="AU344" s="669"/>
      <c r="AV344" s="669"/>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621"/>
      <c r="H345" s="621"/>
      <c r="I345" s="621"/>
      <c r="J345" s="160"/>
      <c r="K345" s="12"/>
      <c r="L345" s="194"/>
      <c r="M345" s="12"/>
      <c r="N345" s="194"/>
      <c r="O345" s="668"/>
      <c r="P345" s="668"/>
      <c r="Q345" s="668"/>
      <c r="R345" s="668"/>
      <c r="S345" s="668"/>
      <c r="T345" s="668"/>
      <c r="U345" s="194"/>
      <c r="V345" s="194"/>
      <c r="W345" s="194"/>
      <c r="X345" s="126"/>
      <c r="Y345" s="199"/>
      <c r="Z345" s="199"/>
      <c r="AA345" s="199"/>
      <c r="AB345" s="199"/>
      <c r="AC345" s="199"/>
      <c r="AD345" s="669"/>
      <c r="AE345" s="669"/>
      <c r="AF345" s="669"/>
      <c r="AG345" s="669"/>
      <c r="AH345" s="669"/>
      <c r="AI345" s="669"/>
      <c r="AJ345" s="200"/>
      <c r="AK345" s="200"/>
      <c r="AL345" s="200"/>
      <c r="AM345" s="200"/>
      <c r="AN345" s="194"/>
      <c r="AO345" s="194"/>
      <c r="AP345" s="194"/>
      <c r="AQ345" s="669"/>
      <c r="AR345" s="669"/>
      <c r="AS345" s="669"/>
      <c r="AT345" s="669"/>
      <c r="AU345" s="669"/>
      <c r="AV345" s="669"/>
      <c r="AW345" s="196"/>
      <c r="AX345" s="196"/>
      <c r="AY345" s="196"/>
      <c r="AZ345" s="197"/>
      <c r="BA345" s="651" t="s">
        <v>172</v>
      </c>
      <c r="BB345" s="651"/>
      <c r="BC345" s="651"/>
      <c r="BD345" s="651"/>
      <c r="BE345" s="126"/>
      <c r="BF345" s="651" t="s">
        <v>173</v>
      </c>
      <c r="BG345" s="651"/>
      <c r="BH345" s="651"/>
      <c r="BI345" s="651"/>
      <c r="BJ345" s="651"/>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609" t="s">
        <v>112</v>
      </c>
      <c r="H346" s="609"/>
      <c r="I346" s="609"/>
      <c r="J346" s="201"/>
      <c r="K346" s="202"/>
      <c r="L346" s="203"/>
      <c r="M346" s="203"/>
      <c r="N346" s="203"/>
      <c r="O346" s="636">
        <f>AE266</f>
        <v>311469395.67000002</v>
      </c>
      <c r="P346" s="640"/>
      <c r="Q346" s="640"/>
      <c r="R346" s="640"/>
      <c r="S346" s="640"/>
      <c r="T346" s="640"/>
      <c r="U346" s="165"/>
      <c r="V346" s="165"/>
      <c r="W346" s="165"/>
      <c r="X346" s="164"/>
      <c r="Y346" s="204"/>
      <c r="Z346" s="205"/>
      <c r="AA346" s="205"/>
      <c r="AB346" s="205"/>
      <c r="AC346" s="205"/>
      <c r="AD346" s="636">
        <f>AM224</f>
        <v>20759223.27</v>
      </c>
      <c r="AE346" s="640"/>
      <c r="AF346" s="640"/>
      <c r="AG346" s="640"/>
      <c r="AH346" s="640"/>
      <c r="AI346" s="640"/>
      <c r="AJ346" s="206"/>
      <c r="AK346" s="206"/>
      <c r="AL346" s="206"/>
      <c r="AM346" s="206"/>
      <c r="AN346" s="207"/>
      <c r="AO346" s="207"/>
      <c r="AP346" s="207"/>
      <c r="AQ346" s="636">
        <f>O346-AD346</f>
        <v>290710172.40000004</v>
      </c>
      <c r="AR346" s="640"/>
      <c r="AS346" s="640"/>
      <c r="AT346" s="640"/>
      <c r="AU346" s="640"/>
      <c r="AV346" s="640"/>
      <c r="AW346" s="208"/>
      <c r="AX346" s="208"/>
      <c r="AY346" s="208"/>
      <c r="AZ346" s="164"/>
      <c r="BA346" s="673">
        <f>U56</f>
        <v>0.12559987615460033</v>
      </c>
      <c r="BB346" s="674"/>
      <c r="BC346" s="674"/>
      <c r="BD346" s="674"/>
      <c r="BE346" s="209"/>
      <c r="BF346" s="676">
        <f>AQ56</f>
        <v>0.12661291963233626</v>
      </c>
      <c r="BG346" s="677"/>
      <c r="BH346" s="677"/>
      <c r="BI346" s="677"/>
      <c r="BJ346" s="677"/>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610"/>
      <c r="H347" s="610"/>
      <c r="I347" s="610"/>
      <c r="J347" s="210"/>
      <c r="K347" s="211"/>
      <c r="L347" s="211"/>
      <c r="M347" s="211"/>
      <c r="N347" s="211"/>
      <c r="O347" s="641"/>
      <c r="P347" s="641"/>
      <c r="Q347" s="641"/>
      <c r="R347" s="641"/>
      <c r="S347" s="641"/>
      <c r="T347" s="641"/>
      <c r="U347" s="212"/>
      <c r="V347" s="212"/>
      <c r="W347" s="212"/>
      <c r="X347" s="168"/>
      <c r="Y347" s="213"/>
      <c r="Z347" s="213"/>
      <c r="AA347" s="213"/>
      <c r="AB347" s="213"/>
      <c r="AC347" s="213"/>
      <c r="AD347" s="641"/>
      <c r="AE347" s="641"/>
      <c r="AF347" s="641"/>
      <c r="AG347" s="641"/>
      <c r="AH347" s="641"/>
      <c r="AI347" s="641"/>
      <c r="AJ347" s="214"/>
      <c r="AK347" s="214"/>
      <c r="AL347" s="214"/>
      <c r="AM347" s="214"/>
      <c r="AN347" s="215"/>
      <c r="AO347" s="215"/>
      <c r="AP347" s="215"/>
      <c r="AQ347" s="641"/>
      <c r="AR347" s="641"/>
      <c r="AS347" s="641"/>
      <c r="AT347" s="641"/>
      <c r="AU347" s="641"/>
      <c r="AV347" s="641"/>
      <c r="AW347" s="216"/>
      <c r="AX347" s="216"/>
      <c r="AY347" s="216"/>
      <c r="AZ347" s="212"/>
      <c r="BA347" s="675"/>
      <c r="BB347" s="675"/>
      <c r="BC347" s="675"/>
      <c r="BD347" s="675"/>
      <c r="BE347" s="217"/>
      <c r="BF347" s="678"/>
      <c r="BG347" s="678"/>
      <c r="BH347" s="678"/>
      <c r="BI347" s="678"/>
      <c r="BJ347" s="678"/>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609" t="s">
        <v>149</v>
      </c>
      <c r="H348" s="609"/>
      <c r="I348" s="609"/>
      <c r="J348" s="201"/>
      <c r="K348" s="202"/>
      <c r="L348" s="203"/>
      <c r="M348" s="203"/>
      <c r="N348" s="203"/>
      <c r="O348" s="636">
        <f>AE268</f>
        <v>11230000</v>
      </c>
      <c r="P348" s="640"/>
      <c r="Q348" s="640"/>
      <c r="R348" s="640"/>
      <c r="S348" s="640"/>
      <c r="T348" s="640"/>
      <c r="U348" s="165"/>
      <c r="V348" s="165"/>
      <c r="W348" s="165"/>
      <c r="X348" s="164"/>
      <c r="Y348" s="185"/>
      <c r="Z348" s="185"/>
      <c r="AA348" s="185"/>
      <c r="AB348" s="185"/>
      <c r="AC348" s="185"/>
      <c r="AD348" s="636">
        <f>AM226</f>
        <v>0</v>
      </c>
      <c r="AE348" s="640"/>
      <c r="AF348" s="640"/>
      <c r="AG348" s="640"/>
      <c r="AH348" s="640"/>
      <c r="AI348" s="640"/>
      <c r="AJ348" s="180"/>
      <c r="AK348" s="180"/>
      <c r="AL348" s="180"/>
      <c r="AM348" s="180"/>
      <c r="AN348" s="207"/>
      <c r="AO348" s="207"/>
      <c r="AP348" s="207"/>
      <c r="AQ348" s="636">
        <f t="shared" ref="AQ348" si="6">O348-AD348</f>
        <v>11230000</v>
      </c>
      <c r="AR348" s="640"/>
      <c r="AS348" s="640"/>
      <c r="AT348" s="640"/>
      <c r="AU348" s="640"/>
      <c r="AV348" s="640"/>
      <c r="AW348" s="208"/>
      <c r="AX348" s="208"/>
      <c r="AY348" s="208"/>
      <c r="AZ348" s="164"/>
      <c r="BA348" s="673">
        <f>U57</f>
        <v>9.6625212859280663E-2</v>
      </c>
      <c r="BB348" s="674"/>
      <c r="BC348" s="674"/>
      <c r="BD348" s="674"/>
      <c r="BE348" s="209"/>
      <c r="BF348" s="676">
        <f>AQ57</f>
        <v>9.2874379176196176E-2</v>
      </c>
      <c r="BG348" s="677"/>
      <c r="BH348" s="677"/>
      <c r="BI348" s="677"/>
      <c r="BJ348" s="677"/>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610"/>
      <c r="H349" s="610"/>
      <c r="I349" s="610"/>
      <c r="J349" s="210"/>
      <c r="K349" s="211"/>
      <c r="L349" s="211"/>
      <c r="M349" s="211"/>
      <c r="N349" s="211"/>
      <c r="O349" s="641"/>
      <c r="P349" s="641"/>
      <c r="Q349" s="641"/>
      <c r="R349" s="641"/>
      <c r="S349" s="641"/>
      <c r="T349" s="641"/>
      <c r="U349" s="212"/>
      <c r="V349" s="212"/>
      <c r="W349" s="212"/>
      <c r="X349" s="168"/>
      <c r="Y349" s="187"/>
      <c r="Z349" s="187"/>
      <c r="AA349" s="187"/>
      <c r="AB349" s="187"/>
      <c r="AC349" s="187"/>
      <c r="AD349" s="641"/>
      <c r="AE349" s="641"/>
      <c r="AF349" s="641"/>
      <c r="AG349" s="641"/>
      <c r="AH349" s="641"/>
      <c r="AI349" s="641"/>
      <c r="AJ349" s="186"/>
      <c r="AK349" s="186"/>
      <c r="AL349" s="186"/>
      <c r="AM349" s="186"/>
      <c r="AN349" s="215"/>
      <c r="AO349" s="215"/>
      <c r="AP349" s="215"/>
      <c r="AQ349" s="641"/>
      <c r="AR349" s="641"/>
      <c r="AS349" s="641"/>
      <c r="AT349" s="641"/>
      <c r="AU349" s="641"/>
      <c r="AV349" s="641"/>
      <c r="AW349" s="216"/>
      <c r="AX349" s="216"/>
      <c r="AY349" s="216"/>
      <c r="AZ349" s="212"/>
      <c r="BA349" s="675"/>
      <c r="BB349" s="675"/>
      <c r="BC349" s="675"/>
      <c r="BD349" s="675"/>
      <c r="BE349" s="217"/>
      <c r="BF349" s="678"/>
      <c r="BG349" s="678"/>
      <c r="BH349" s="678"/>
      <c r="BI349" s="678"/>
      <c r="BJ349" s="678"/>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609" t="s">
        <v>150</v>
      </c>
      <c r="H350" s="609"/>
      <c r="I350" s="609"/>
      <c r="J350" s="201"/>
      <c r="K350" s="202"/>
      <c r="L350" s="203"/>
      <c r="M350" s="203"/>
      <c r="N350" s="203"/>
      <c r="O350" s="636">
        <f>AE270</f>
        <v>11230000</v>
      </c>
      <c r="P350" s="640"/>
      <c r="Q350" s="640"/>
      <c r="R350" s="640"/>
      <c r="S350" s="640"/>
      <c r="T350" s="640"/>
      <c r="U350" s="165"/>
      <c r="V350" s="165"/>
      <c r="W350" s="165"/>
      <c r="X350" s="164"/>
      <c r="Y350" s="185"/>
      <c r="Z350" s="185"/>
      <c r="AA350" s="185"/>
      <c r="AB350" s="185"/>
      <c r="AC350" s="185"/>
      <c r="AD350" s="636">
        <f>AM228</f>
        <v>0</v>
      </c>
      <c r="AE350" s="640"/>
      <c r="AF350" s="640"/>
      <c r="AG350" s="640"/>
      <c r="AH350" s="640"/>
      <c r="AI350" s="640"/>
      <c r="AJ350" s="180"/>
      <c r="AK350" s="180"/>
      <c r="AL350" s="180"/>
      <c r="AM350" s="180"/>
      <c r="AN350" s="207"/>
      <c r="AO350" s="207"/>
      <c r="AP350" s="207"/>
      <c r="AQ350" s="636">
        <f t="shared" ref="AQ350" si="7">O350-AD350</f>
        <v>11230000</v>
      </c>
      <c r="AR350" s="640"/>
      <c r="AS350" s="640"/>
      <c r="AT350" s="640"/>
      <c r="AU350" s="640"/>
      <c r="AV350" s="640"/>
      <c r="AW350" s="208"/>
      <c r="AX350" s="208"/>
      <c r="AY350" s="208"/>
      <c r="AZ350" s="164"/>
      <c r="BA350" s="673">
        <f>U58</f>
        <v>6.7650549563960993E-2</v>
      </c>
      <c r="BB350" s="674"/>
      <c r="BC350" s="674"/>
      <c r="BD350" s="674"/>
      <c r="BE350" s="209"/>
      <c r="BF350" s="676">
        <f>AQ58</f>
        <v>5.9135838720056073E-2</v>
      </c>
      <c r="BG350" s="677"/>
      <c r="BH350" s="677"/>
      <c r="BI350" s="677"/>
      <c r="BJ350" s="677"/>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610"/>
      <c r="H351" s="610"/>
      <c r="I351" s="610"/>
      <c r="J351" s="210"/>
      <c r="K351" s="211"/>
      <c r="L351" s="211"/>
      <c r="M351" s="211"/>
      <c r="N351" s="211"/>
      <c r="O351" s="641"/>
      <c r="P351" s="641"/>
      <c r="Q351" s="641"/>
      <c r="R351" s="641"/>
      <c r="S351" s="641"/>
      <c r="T351" s="641"/>
      <c r="U351" s="212"/>
      <c r="V351" s="212"/>
      <c r="W351" s="212"/>
      <c r="X351" s="168"/>
      <c r="Y351" s="187"/>
      <c r="Z351" s="187"/>
      <c r="AA351" s="187"/>
      <c r="AB351" s="187"/>
      <c r="AC351" s="187"/>
      <c r="AD351" s="641"/>
      <c r="AE351" s="641"/>
      <c r="AF351" s="641"/>
      <c r="AG351" s="641"/>
      <c r="AH351" s="641"/>
      <c r="AI351" s="641"/>
      <c r="AJ351" s="186"/>
      <c r="AK351" s="186"/>
      <c r="AL351" s="186"/>
      <c r="AM351" s="186"/>
      <c r="AN351" s="215"/>
      <c r="AO351" s="215"/>
      <c r="AP351" s="215"/>
      <c r="AQ351" s="641"/>
      <c r="AR351" s="641"/>
      <c r="AS351" s="641"/>
      <c r="AT351" s="641"/>
      <c r="AU351" s="641"/>
      <c r="AV351" s="641"/>
      <c r="AW351" s="216"/>
      <c r="AX351" s="216"/>
      <c r="AY351" s="216"/>
      <c r="AZ351" s="212"/>
      <c r="BA351" s="675"/>
      <c r="BB351" s="675"/>
      <c r="BC351" s="675"/>
      <c r="BD351" s="675"/>
      <c r="BE351" s="217"/>
      <c r="BF351" s="678"/>
      <c r="BG351" s="678"/>
      <c r="BH351" s="678"/>
      <c r="BI351" s="678"/>
      <c r="BJ351" s="678"/>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609" t="s">
        <v>151</v>
      </c>
      <c r="H352" s="609"/>
      <c r="I352" s="609"/>
      <c r="J352" s="201"/>
      <c r="K352" s="202"/>
      <c r="L352" s="203"/>
      <c r="M352" s="203"/>
      <c r="N352" s="203"/>
      <c r="O352" s="636">
        <f>AE272</f>
        <v>7490000</v>
      </c>
      <c r="P352" s="640"/>
      <c r="Q352" s="640"/>
      <c r="R352" s="640"/>
      <c r="S352" s="640"/>
      <c r="T352" s="640"/>
      <c r="U352" s="165"/>
      <c r="V352" s="165"/>
      <c r="W352" s="165"/>
      <c r="X352" s="164"/>
      <c r="Y352" s="185"/>
      <c r="Z352" s="185"/>
      <c r="AA352" s="185"/>
      <c r="AB352" s="185"/>
      <c r="AC352" s="185"/>
      <c r="AD352" s="636">
        <f>AM230</f>
        <v>0</v>
      </c>
      <c r="AE352" s="640"/>
      <c r="AF352" s="640"/>
      <c r="AG352" s="640"/>
      <c r="AH352" s="640"/>
      <c r="AI352" s="640"/>
      <c r="AJ352" s="180"/>
      <c r="AK352" s="180"/>
      <c r="AL352" s="180"/>
      <c r="AM352" s="180"/>
      <c r="AN352" s="207"/>
      <c r="AO352" s="207"/>
      <c r="AP352" s="207"/>
      <c r="AQ352" s="636">
        <f t="shared" ref="AQ352" si="8">O352-AD352</f>
        <v>7490000</v>
      </c>
      <c r="AR352" s="640"/>
      <c r="AS352" s="640"/>
      <c r="AT352" s="640"/>
      <c r="AU352" s="640"/>
      <c r="AV352" s="640"/>
      <c r="AW352" s="208"/>
      <c r="AX352" s="208"/>
      <c r="AY352" s="208"/>
      <c r="AZ352" s="164"/>
      <c r="BA352" s="673">
        <f>U59</f>
        <v>4.8325506992104854E-2</v>
      </c>
      <c r="BB352" s="674"/>
      <c r="BC352" s="674"/>
      <c r="BD352" s="674"/>
      <c r="BE352" s="209"/>
      <c r="BF352" s="676">
        <f>AQ59</f>
        <v>3.6633464007991133E-2</v>
      </c>
      <c r="BG352" s="677"/>
      <c r="BH352" s="677"/>
      <c r="BI352" s="677"/>
      <c r="BJ352" s="677"/>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610"/>
      <c r="H353" s="610"/>
      <c r="I353" s="610"/>
      <c r="J353" s="210"/>
      <c r="K353" s="211"/>
      <c r="L353" s="211"/>
      <c r="M353" s="211"/>
      <c r="N353" s="211"/>
      <c r="O353" s="641"/>
      <c r="P353" s="641"/>
      <c r="Q353" s="641"/>
      <c r="R353" s="641"/>
      <c r="S353" s="641"/>
      <c r="T353" s="641"/>
      <c r="U353" s="212"/>
      <c r="V353" s="212"/>
      <c r="W353" s="212"/>
      <c r="X353" s="168"/>
      <c r="Y353" s="187"/>
      <c r="Z353" s="187"/>
      <c r="AA353" s="187"/>
      <c r="AB353" s="187"/>
      <c r="AC353" s="187"/>
      <c r="AD353" s="641"/>
      <c r="AE353" s="641"/>
      <c r="AF353" s="641"/>
      <c r="AG353" s="641"/>
      <c r="AH353" s="641"/>
      <c r="AI353" s="641"/>
      <c r="AJ353" s="186"/>
      <c r="AK353" s="186"/>
      <c r="AL353" s="186"/>
      <c r="AM353" s="186"/>
      <c r="AN353" s="215"/>
      <c r="AO353" s="215"/>
      <c r="AP353" s="215"/>
      <c r="AQ353" s="641"/>
      <c r="AR353" s="641"/>
      <c r="AS353" s="641"/>
      <c r="AT353" s="641"/>
      <c r="AU353" s="641"/>
      <c r="AV353" s="641"/>
      <c r="AW353" s="216"/>
      <c r="AX353" s="216"/>
      <c r="AY353" s="216"/>
      <c r="AZ353" s="212"/>
      <c r="BA353" s="675"/>
      <c r="BB353" s="675"/>
      <c r="BC353" s="675"/>
      <c r="BD353" s="675"/>
      <c r="BE353" s="217"/>
      <c r="BF353" s="678"/>
      <c r="BG353" s="678"/>
      <c r="BH353" s="678"/>
      <c r="BI353" s="678"/>
      <c r="BJ353" s="678"/>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609" t="s">
        <v>152</v>
      </c>
      <c r="H354" s="609"/>
      <c r="I354" s="609"/>
      <c r="J354" s="201"/>
      <c r="K354" s="202"/>
      <c r="L354" s="203"/>
      <c r="M354" s="203"/>
      <c r="N354" s="203"/>
      <c r="O354" s="636">
        <f>AE274</f>
        <v>5620000</v>
      </c>
      <c r="P354" s="640"/>
      <c r="Q354" s="640"/>
      <c r="R354" s="640"/>
      <c r="S354" s="640"/>
      <c r="T354" s="640"/>
      <c r="U354" s="165"/>
      <c r="V354" s="165"/>
      <c r="W354" s="165"/>
      <c r="X354" s="164"/>
      <c r="Y354" s="185"/>
      <c r="Z354" s="185"/>
      <c r="AA354" s="185"/>
      <c r="AB354" s="185"/>
      <c r="AC354" s="185"/>
      <c r="AD354" s="636">
        <f>AM232</f>
        <v>0</v>
      </c>
      <c r="AE354" s="640"/>
      <c r="AF354" s="640"/>
      <c r="AG354" s="640"/>
      <c r="AH354" s="640"/>
      <c r="AI354" s="640"/>
      <c r="AJ354" s="180"/>
      <c r="AK354" s="180"/>
      <c r="AL354" s="180"/>
      <c r="AM354" s="180"/>
      <c r="AN354" s="207"/>
      <c r="AO354" s="207"/>
      <c r="AP354" s="207"/>
      <c r="AQ354" s="636">
        <f t="shared" ref="AQ354" si="9">O354-AD354</f>
        <v>5620000</v>
      </c>
      <c r="AR354" s="640"/>
      <c r="AS354" s="640"/>
      <c r="AT354" s="640"/>
      <c r="AU354" s="640"/>
      <c r="AV354" s="640"/>
      <c r="AW354" s="208"/>
      <c r="AX354" s="208"/>
      <c r="AY354" s="208"/>
      <c r="AZ354" s="164"/>
      <c r="BA354" s="673">
        <f>U60</f>
        <v>3.3825274781980497E-2</v>
      </c>
      <c r="BB354" s="674"/>
      <c r="BC354" s="674"/>
      <c r="BD354" s="674"/>
      <c r="BE354" s="209"/>
      <c r="BF354" s="676">
        <f>AQ60</f>
        <v>1.9749172167963763E-2</v>
      </c>
      <c r="BG354" s="677"/>
      <c r="BH354" s="677"/>
      <c r="BI354" s="677"/>
      <c r="BJ354" s="677"/>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610"/>
      <c r="H355" s="610"/>
      <c r="I355" s="610"/>
      <c r="J355" s="210"/>
      <c r="K355" s="211"/>
      <c r="L355" s="211"/>
      <c r="M355" s="211"/>
      <c r="N355" s="211"/>
      <c r="O355" s="641"/>
      <c r="P355" s="641"/>
      <c r="Q355" s="641"/>
      <c r="R355" s="641"/>
      <c r="S355" s="641"/>
      <c r="T355" s="641"/>
      <c r="U355" s="212"/>
      <c r="V355" s="212"/>
      <c r="W355" s="212"/>
      <c r="X355" s="168"/>
      <c r="Y355" s="187"/>
      <c r="Z355" s="187"/>
      <c r="AA355" s="187"/>
      <c r="AB355" s="187"/>
      <c r="AC355" s="187"/>
      <c r="AD355" s="641"/>
      <c r="AE355" s="641"/>
      <c r="AF355" s="641"/>
      <c r="AG355" s="641"/>
      <c r="AH355" s="641"/>
      <c r="AI355" s="641"/>
      <c r="AJ355" s="186"/>
      <c r="AK355" s="186"/>
      <c r="AL355" s="186"/>
      <c r="AM355" s="186"/>
      <c r="AN355" s="215"/>
      <c r="AO355" s="215"/>
      <c r="AP355" s="215"/>
      <c r="AQ355" s="641"/>
      <c r="AR355" s="641"/>
      <c r="AS355" s="641"/>
      <c r="AT355" s="641"/>
      <c r="AU355" s="641"/>
      <c r="AV355" s="641"/>
      <c r="AW355" s="216"/>
      <c r="AX355" s="216"/>
      <c r="AY355" s="216"/>
      <c r="AZ355" s="212"/>
      <c r="BA355" s="675"/>
      <c r="BB355" s="675"/>
      <c r="BC355" s="675"/>
      <c r="BD355" s="675"/>
      <c r="BE355" s="217"/>
      <c r="BF355" s="678"/>
      <c r="BG355" s="678"/>
      <c r="BH355" s="678"/>
      <c r="BI355" s="678"/>
      <c r="BJ355" s="678"/>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609" t="s">
        <v>153</v>
      </c>
      <c r="H356" s="609"/>
      <c r="I356" s="609"/>
      <c r="J356" s="201"/>
      <c r="K356" s="202"/>
      <c r="L356" s="203"/>
      <c r="M356" s="203"/>
      <c r="N356" s="203"/>
      <c r="O356" s="636">
        <f>AE276</f>
        <v>8282895.0041999994</v>
      </c>
      <c r="P356" s="640"/>
      <c r="Q356" s="640"/>
      <c r="R356" s="640"/>
      <c r="S356" s="640"/>
      <c r="T356" s="640"/>
      <c r="U356" s="165"/>
      <c r="V356" s="165"/>
      <c r="W356" s="165"/>
      <c r="X356" s="164"/>
      <c r="Y356" s="185"/>
      <c r="Z356" s="185"/>
      <c r="AA356" s="185"/>
      <c r="AB356" s="185"/>
      <c r="AC356" s="185"/>
      <c r="AD356" s="636">
        <f>AM234</f>
        <v>1709308.8191500001</v>
      </c>
      <c r="AE356" s="640"/>
      <c r="AF356" s="640"/>
      <c r="AG356" s="640"/>
      <c r="AH356" s="640"/>
      <c r="AI356" s="640"/>
      <c r="AJ356" s="180"/>
      <c r="AK356" s="180"/>
      <c r="AL356" s="180"/>
      <c r="AM356" s="180"/>
      <c r="AN356" s="207"/>
      <c r="AO356" s="207"/>
      <c r="AP356" s="207"/>
      <c r="AQ356" s="636">
        <f t="shared" ref="AQ356" si="10">O356-AD356</f>
        <v>6573586.1850499995</v>
      </c>
      <c r="AR356" s="640"/>
      <c r="AS356" s="640"/>
      <c r="AT356" s="640"/>
      <c r="AU356" s="640"/>
      <c r="AV356" s="640"/>
      <c r="AW356" s="208"/>
      <c r="AX356" s="208"/>
      <c r="AY356" s="208"/>
      <c r="AZ356" s="164"/>
      <c r="BA356" s="673">
        <f>U61</f>
        <v>0</v>
      </c>
      <c r="BB356" s="674"/>
      <c r="BC356" s="674"/>
      <c r="BD356" s="674"/>
      <c r="BE356" s="209"/>
      <c r="BF356" s="676">
        <v>0</v>
      </c>
      <c r="BG356" s="677"/>
      <c r="BH356" s="677"/>
      <c r="BI356" s="677"/>
      <c r="BJ356" s="677"/>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610"/>
      <c r="H357" s="610"/>
      <c r="I357" s="610"/>
      <c r="J357" s="210"/>
      <c r="K357" s="211"/>
      <c r="L357" s="211"/>
      <c r="M357" s="211"/>
      <c r="N357" s="211"/>
      <c r="O357" s="641"/>
      <c r="P357" s="641"/>
      <c r="Q357" s="641"/>
      <c r="R357" s="641"/>
      <c r="S357" s="641"/>
      <c r="T357" s="641"/>
      <c r="U357" s="212"/>
      <c r="V357" s="212"/>
      <c r="W357" s="212"/>
      <c r="X357" s="168"/>
      <c r="Y357" s="187"/>
      <c r="Z357" s="187"/>
      <c r="AA357" s="187"/>
      <c r="AB357" s="187"/>
      <c r="AC357" s="187"/>
      <c r="AD357" s="641"/>
      <c r="AE357" s="641"/>
      <c r="AF357" s="641"/>
      <c r="AG357" s="641"/>
      <c r="AH357" s="641"/>
      <c r="AI357" s="641"/>
      <c r="AJ357" s="186"/>
      <c r="AK357" s="186"/>
      <c r="AL357" s="186"/>
      <c r="AM357" s="186"/>
      <c r="AN357" s="215"/>
      <c r="AO357" s="215"/>
      <c r="AP357" s="215"/>
      <c r="AQ357" s="641"/>
      <c r="AR357" s="641"/>
      <c r="AS357" s="641"/>
      <c r="AT357" s="641"/>
      <c r="AU357" s="641"/>
      <c r="AV357" s="641"/>
      <c r="AW357" s="216"/>
      <c r="AX357" s="216"/>
      <c r="AY357" s="216"/>
      <c r="AZ357" s="212"/>
      <c r="BA357" s="675"/>
      <c r="BB357" s="675"/>
      <c r="BC357" s="675"/>
      <c r="BD357" s="675"/>
      <c r="BE357" s="217"/>
      <c r="BF357" s="678"/>
      <c r="BG357" s="678"/>
      <c r="BH357" s="678"/>
      <c r="BI357" s="678"/>
      <c r="BJ357" s="678"/>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655"/>
      <c r="H362" s="655"/>
      <c r="I362" s="655"/>
      <c r="J362" s="97"/>
      <c r="K362" s="159"/>
      <c r="L362" s="18"/>
      <c r="M362" s="18"/>
      <c r="N362" s="18"/>
      <c r="O362" s="665"/>
      <c r="P362" s="665"/>
      <c r="Q362" s="665"/>
      <c r="R362" s="665"/>
      <c r="S362" s="665"/>
      <c r="T362" s="665"/>
      <c r="U362" s="18"/>
      <c r="V362" s="18"/>
      <c r="W362" s="18"/>
      <c r="X362" s="97"/>
      <c r="Y362" s="191"/>
      <c r="Z362" s="191"/>
      <c r="AA362" s="191"/>
      <c r="AB362" s="191"/>
      <c r="AC362" s="191"/>
      <c r="AD362" s="665"/>
      <c r="AE362" s="679"/>
      <c r="AF362" s="679"/>
      <c r="AG362" s="679"/>
      <c r="AH362" s="679"/>
      <c r="AI362" s="679"/>
      <c r="AJ362" s="191"/>
      <c r="AK362" s="191"/>
      <c r="AL362" s="191"/>
      <c r="AM362" s="191"/>
      <c r="AN362" s="179"/>
      <c r="AO362" s="179"/>
      <c r="AP362" s="179"/>
      <c r="AQ362" s="665"/>
      <c r="AR362" s="665"/>
      <c r="AS362" s="665"/>
      <c r="AT362" s="665"/>
      <c r="AU362" s="665"/>
      <c r="AV362" s="665"/>
      <c r="AW362" s="218"/>
      <c r="AX362" s="218"/>
      <c r="AY362" s="218"/>
      <c r="AZ362" s="97"/>
      <c r="BA362" s="680"/>
      <c r="BB362" s="681"/>
      <c r="BC362" s="681"/>
      <c r="BD362" s="681"/>
      <c r="BE362" s="221"/>
      <c r="BF362" s="682"/>
      <c r="BG362" s="683"/>
      <c r="BH362" s="683"/>
      <c r="BI362" s="683"/>
      <c r="BJ362" s="683"/>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655"/>
      <c r="H363" s="655"/>
      <c r="I363" s="655"/>
      <c r="J363" s="97"/>
      <c r="K363" s="18"/>
      <c r="L363" s="18"/>
      <c r="M363" s="18"/>
      <c r="N363" s="18"/>
      <c r="O363" s="665"/>
      <c r="P363" s="665"/>
      <c r="Q363" s="665"/>
      <c r="R363" s="665"/>
      <c r="S363" s="665"/>
      <c r="T363" s="665"/>
      <c r="U363" s="18"/>
      <c r="V363" s="18"/>
      <c r="W363" s="18"/>
      <c r="X363" s="97"/>
      <c r="Y363" s="191"/>
      <c r="Z363" s="191"/>
      <c r="AA363" s="191"/>
      <c r="AB363" s="191"/>
      <c r="AC363" s="191"/>
      <c r="AD363" s="679"/>
      <c r="AE363" s="679"/>
      <c r="AF363" s="679"/>
      <c r="AG363" s="679"/>
      <c r="AH363" s="679"/>
      <c r="AI363" s="679"/>
      <c r="AJ363" s="191"/>
      <c r="AK363" s="191"/>
      <c r="AL363" s="191"/>
      <c r="AM363" s="191"/>
      <c r="AN363" s="179"/>
      <c r="AO363" s="179"/>
      <c r="AP363" s="179"/>
      <c r="AQ363" s="665"/>
      <c r="AR363" s="665"/>
      <c r="AS363" s="665"/>
      <c r="AT363" s="665"/>
      <c r="AU363" s="665"/>
      <c r="AV363" s="665"/>
      <c r="AW363" s="218"/>
      <c r="AX363" s="218"/>
      <c r="AY363" s="218"/>
      <c r="AZ363" s="4"/>
      <c r="BA363" s="681"/>
      <c r="BB363" s="681"/>
      <c r="BC363" s="681"/>
      <c r="BD363" s="681"/>
      <c r="BE363" s="222"/>
      <c r="BF363" s="683"/>
      <c r="BG363" s="683"/>
      <c r="BH363" s="683"/>
      <c r="BI363" s="683"/>
      <c r="BJ363" s="683"/>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655"/>
      <c r="H364" s="655"/>
      <c r="I364" s="655"/>
      <c r="J364" s="97"/>
      <c r="K364" s="223"/>
      <c r="L364" s="223"/>
      <c r="M364" s="18"/>
      <c r="N364" s="18"/>
      <c r="O364" s="224"/>
      <c r="P364" s="225"/>
      <c r="Q364" s="225"/>
      <c r="R364" s="225"/>
      <c r="S364" s="225"/>
      <c r="T364" s="225"/>
      <c r="U364" s="226"/>
      <c r="V364" s="226"/>
      <c r="W364" s="226"/>
      <c r="X364" s="149"/>
      <c r="Y364" s="227"/>
      <c r="Z364" s="228"/>
      <c r="AA364" s="228"/>
      <c r="AB364" s="228"/>
      <c r="AC364" s="228"/>
      <c r="AD364" s="595">
        <f>SUM(AD346:AI357)</f>
        <v>22468532.08915</v>
      </c>
      <c r="AE364" s="684"/>
      <c r="AF364" s="684"/>
      <c r="AG364" s="684"/>
      <c r="AH364" s="684"/>
      <c r="AI364" s="684"/>
      <c r="AJ364" s="229"/>
      <c r="AK364" s="229"/>
      <c r="AL364" s="229"/>
      <c r="AM364" s="229"/>
      <c r="AN364" s="230"/>
      <c r="AO364" s="230"/>
      <c r="AP364" s="230"/>
      <c r="AQ364" s="595">
        <f>SUM(AQ346:AV357)</f>
        <v>332853758.58505005</v>
      </c>
      <c r="AR364" s="684"/>
      <c r="AS364" s="684"/>
      <c r="AT364" s="684"/>
      <c r="AU364" s="684"/>
      <c r="AV364" s="684"/>
      <c r="AW364" s="218"/>
      <c r="AX364" s="218"/>
      <c r="AY364" s="218"/>
      <c r="AZ364" s="97"/>
      <c r="BA364" s="680"/>
      <c r="BB364" s="681"/>
      <c r="BC364" s="681"/>
      <c r="BD364" s="681"/>
      <c r="BE364" s="221"/>
      <c r="BF364" s="682"/>
      <c r="BG364" s="683"/>
      <c r="BH364" s="683"/>
      <c r="BI364" s="683"/>
      <c r="BJ364" s="683"/>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655"/>
      <c r="H365" s="655"/>
      <c r="I365" s="655"/>
      <c r="J365" s="97"/>
      <c r="K365" s="223" t="s">
        <v>154</v>
      </c>
      <c r="L365" s="18"/>
      <c r="M365" s="18"/>
      <c r="N365" s="18"/>
      <c r="O365" s="595">
        <f>SUM(O346:T357)</f>
        <v>355322290.6742</v>
      </c>
      <c r="P365" s="595"/>
      <c r="Q365" s="595"/>
      <c r="R365" s="595"/>
      <c r="S365" s="595"/>
      <c r="T365" s="595"/>
      <c r="U365" s="226"/>
      <c r="V365" s="226"/>
      <c r="W365" s="226"/>
      <c r="X365" s="149"/>
      <c r="Y365" s="228"/>
      <c r="Z365" s="228"/>
      <c r="AA365" s="228"/>
      <c r="AB365" s="228"/>
      <c r="AC365" s="228"/>
      <c r="AD365" s="684"/>
      <c r="AE365" s="684"/>
      <c r="AF365" s="684"/>
      <c r="AG365" s="684"/>
      <c r="AH365" s="684"/>
      <c r="AI365" s="684"/>
      <c r="AJ365" s="229"/>
      <c r="AK365" s="229"/>
      <c r="AL365" s="229"/>
      <c r="AM365" s="229"/>
      <c r="AN365" s="230"/>
      <c r="AO365" s="230"/>
      <c r="AP365" s="230"/>
      <c r="AQ365" s="684"/>
      <c r="AR365" s="684"/>
      <c r="AS365" s="684"/>
      <c r="AT365" s="684"/>
      <c r="AU365" s="684"/>
      <c r="AV365" s="684"/>
      <c r="AW365" s="218"/>
      <c r="AX365" s="218"/>
      <c r="AY365" s="218"/>
      <c r="AZ365" s="4"/>
      <c r="BA365" s="681"/>
      <c r="BB365" s="681"/>
      <c r="BC365" s="681"/>
      <c r="BD365" s="681"/>
      <c r="BE365" s="222"/>
      <c r="BF365" s="683"/>
      <c r="BG365" s="683"/>
      <c r="BH365" s="683"/>
      <c r="BI365" s="683"/>
      <c r="BJ365" s="683"/>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655"/>
      <c r="H366" s="655"/>
      <c r="I366" s="655"/>
      <c r="J366" s="97"/>
      <c r="K366" s="159"/>
      <c r="L366" s="18"/>
      <c r="M366" s="18"/>
      <c r="N366" s="18"/>
      <c r="O366" s="665"/>
      <c r="P366" s="665"/>
      <c r="Q366" s="665"/>
      <c r="R366" s="665"/>
      <c r="S366" s="665"/>
      <c r="T366" s="665"/>
      <c r="U366" s="18"/>
      <c r="V366" s="18"/>
      <c r="W366" s="18"/>
      <c r="X366" s="97"/>
      <c r="Y366" s="191"/>
      <c r="Z366" s="191"/>
      <c r="AA366" s="191"/>
      <c r="AB366" s="191"/>
      <c r="AC366" s="191"/>
      <c r="AD366" s="665"/>
      <c r="AE366" s="679"/>
      <c r="AF366" s="679"/>
      <c r="AG366" s="679"/>
      <c r="AH366" s="679"/>
      <c r="AI366" s="679"/>
      <c r="AJ366" s="191"/>
      <c r="AK366" s="191"/>
      <c r="AL366" s="191"/>
      <c r="AM366" s="191"/>
      <c r="AN366" s="179"/>
      <c r="AO366" s="179"/>
      <c r="AP366" s="179"/>
      <c r="AQ366" s="665"/>
      <c r="AR366" s="665"/>
      <c r="AS366" s="665"/>
      <c r="AT366" s="665"/>
      <c r="AU366" s="665"/>
      <c r="AV366" s="665"/>
      <c r="AW366" s="218"/>
      <c r="AX366" s="218"/>
      <c r="AY366" s="218"/>
      <c r="AZ366" s="97"/>
      <c r="BA366" s="680"/>
      <c r="BB366" s="681"/>
      <c r="BC366" s="681"/>
      <c r="BD366" s="681"/>
      <c r="BE366" s="221"/>
      <c r="BF366" s="682"/>
      <c r="BG366" s="683"/>
      <c r="BH366" s="683"/>
      <c r="BI366" s="683"/>
      <c r="BJ366" s="683"/>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655"/>
      <c r="H367" s="655"/>
      <c r="I367" s="655"/>
      <c r="J367" s="97"/>
      <c r="K367" s="18"/>
      <c r="L367" s="18"/>
      <c r="M367" s="18"/>
      <c r="N367" s="18"/>
      <c r="O367" s="665"/>
      <c r="P367" s="665"/>
      <c r="Q367" s="665"/>
      <c r="R367" s="665"/>
      <c r="S367" s="665"/>
      <c r="T367" s="665"/>
      <c r="U367" s="18"/>
      <c r="V367" s="18"/>
      <c r="W367" s="18"/>
      <c r="X367" s="97"/>
      <c r="Y367" s="191"/>
      <c r="Z367" s="191"/>
      <c r="AA367" s="191"/>
      <c r="AB367" s="191"/>
      <c r="AC367" s="191"/>
      <c r="AD367" s="679"/>
      <c r="AE367" s="679"/>
      <c r="AF367" s="679"/>
      <c r="AG367" s="679"/>
      <c r="AH367" s="679"/>
      <c r="AI367" s="679"/>
      <c r="AJ367" s="191"/>
      <c r="AK367" s="191"/>
      <c r="AL367" s="191"/>
      <c r="AM367" s="191"/>
      <c r="AN367" s="179"/>
      <c r="AO367" s="179"/>
      <c r="AP367" s="179"/>
      <c r="AQ367" s="665"/>
      <c r="AR367" s="665"/>
      <c r="AS367" s="665"/>
      <c r="AT367" s="665"/>
      <c r="AU367" s="665"/>
      <c r="AV367" s="665"/>
      <c r="AW367" s="218"/>
      <c r="AX367" s="218"/>
      <c r="AY367" s="218"/>
      <c r="AZ367" s="4"/>
      <c r="BA367" s="681"/>
      <c r="BB367" s="681"/>
      <c r="BC367" s="681"/>
      <c r="BD367" s="681"/>
      <c r="BE367" s="222"/>
      <c r="BF367" s="683"/>
      <c r="BG367" s="683"/>
      <c r="BH367" s="683"/>
      <c r="BI367" s="683"/>
      <c r="BJ367" s="683"/>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655"/>
      <c r="H368" s="655"/>
      <c r="I368" s="655"/>
      <c r="J368" s="97"/>
      <c r="K368" s="159"/>
      <c r="L368" s="18"/>
      <c r="M368" s="18"/>
      <c r="N368" s="18"/>
      <c r="O368" s="659"/>
      <c r="P368" s="660"/>
      <c r="Q368" s="660"/>
      <c r="R368" s="660"/>
      <c r="S368" s="660"/>
      <c r="T368" s="660"/>
      <c r="U368" s="18"/>
      <c r="V368" s="18"/>
      <c r="W368" s="18"/>
      <c r="X368" s="97"/>
      <c r="Y368" s="175"/>
      <c r="Z368" s="176"/>
      <c r="AA368" s="176"/>
      <c r="AB368" s="176"/>
      <c r="AC368" s="176"/>
      <c r="AD368" s="659"/>
      <c r="AE368" s="660"/>
      <c r="AF368" s="660"/>
      <c r="AG368" s="660"/>
      <c r="AH368" s="660"/>
      <c r="AI368" s="660"/>
      <c r="AJ368" s="176"/>
      <c r="AK368" s="176"/>
      <c r="AL368" s="176"/>
      <c r="AM368" s="176"/>
      <c r="AN368" s="179"/>
      <c r="AO368" s="179"/>
      <c r="AP368" s="179"/>
      <c r="AQ368" s="659"/>
      <c r="AR368" s="660"/>
      <c r="AS368" s="660"/>
      <c r="AT368" s="660"/>
      <c r="AU368" s="660"/>
      <c r="AV368" s="660"/>
      <c r="AW368" s="218"/>
      <c r="AX368" s="218"/>
      <c r="AY368" s="218"/>
      <c r="AZ368" s="97"/>
      <c r="BA368" s="680"/>
      <c r="BB368" s="681"/>
      <c r="BC368" s="681"/>
      <c r="BD368" s="681"/>
      <c r="BE368" s="221"/>
      <c r="BF368" s="682"/>
      <c r="BG368" s="683"/>
      <c r="BH368" s="683"/>
      <c r="BI368" s="683"/>
      <c r="BJ368" s="683"/>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655"/>
      <c r="H369" s="655"/>
      <c r="I369" s="655"/>
      <c r="J369" s="97"/>
      <c r="K369" s="18"/>
      <c r="L369" s="18"/>
      <c r="M369" s="18"/>
      <c r="N369" s="18"/>
      <c r="O369" s="660"/>
      <c r="P369" s="660"/>
      <c r="Q369" s="660"/>
      <c r="R369" s="660"/>
      <c r="S369" s="660"/>
      <c r="T369" s="660"/>
      <c r="U369" s="18"/>
      <c r="V369" s="18"/>
      <c r="W369" s="18"/>
      <c r="X369" s="97"/>
      <c r="Y369" s="176"/>
      <c r="Z369" s="176"/>
      <c r="AA369" s="176"/>
      <c r="AB369" s="176"/>
      <c r="AC369" s="176"/>
      <c r="AD369" s="660"/>
      <c r="AE369" s="660"/>
      <c r="AF369" s="660"/>
      <c r="AG369" s="660"/>
      <c r="AH369" s="660"/>
      <c r="AI369" s="660"/>
      <c r="AJ369" s="176"/>
      <c r="AK369" s="176"/>
      <c r="AL369" s="176"/>
      <c r="AM369" s="176"/>
      <c r="AN369" s="179"/>
      <c r="AO369" s="179"/>
      <c r="AP369" s="179"/>
      <c r="AQ369" s="660"/>
      <c r="AR369" s="660"/>
      <c r="AS369" s="660"/>
      <c r="AT369" s="660"/>
      <c r="AU369" s="660"/>
      <c r="AV369" s="660"/>
      <c r="AW369" s="218"/>
      <c r="AX369" s="218"/>
      <c r="AY369" s="218"/>
      <c r="AZ369" s="4"/>
      <c r="BA369" s="681"/>
      <c r="BB369" s="681"/>
      <c r="BC369" s="681"/>
      <c r="BD369" s="681"/>
      <c r="BE369" s="222"/>
      <c r="BF369" s="683"/>
      <c r="BG369" s="683"/>
      <c r="BH369" s="683"/>
      <c r="BI369" s="683"/>
      <c r="BJ369" s="683"/>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655"/>
      <c r="H370" s="655"/>
      <c r="I370" s="655"/>
      <c r="J370" s="97"/>
      <c r="K370" s="159"/>
      <c r="L370" s="18"/>
      <c r="M370" s="18"/>
      <c r="N370" s="18"/>
      <c r="O370" s="659"/>
      <c r="P370" s="660"/>
      <c r="Q370" s="660"/>
      <c r="R370" s="660"/>
      <c r="S370" s="660"/>
      <c r="T370" s="660"/>
      <c r="U370" s="18"/>
      <c r="V370" s="18"/>
      <c r="W370" s="18"/>
      <c r="X370" s="97"/>
      <c r="Y370" s="175"/>
      <c r="Z370" s="176"/>
      <c r="AA370" s="176"/>
      <c r="AB370" s="176"/>
      <c r="AC370" s="176"/>
      <c r="AD370" s="659"/>
      <c r="AE370" s="660"/>
      <c r="AF370" s="660"/>
      <c r="AG370" s="660"/>
      <c r="AH370" s="660"/>
      <c r="AI370" s="660"/>
      <c r="AJ370" s="176"/>
      <c r="AK370" s="176"/>
      <c r="AL370" s="176"/>
      <c r="AM370" s="176"/>
      <c r="AN370" s="179"/>
      <c r="AO370" s="179"/>
      <c r="AP370" s="179"/>
      <c r="AQ370" s="659"/>
      <c r="AR370" s="660"/>
      <c r="AS370" s="660"/>
      <c r="AT370" s="660"/>
      <c r="AU370" s="660"/>
      <c r="AV370" s="660"/>
      <c r="AW370" s="218"/>
      <c r="AX370" s="218"/>
      <c r="AY370" s="218"/>
      <c r="AZ370" s="97"/>
      <c r="BA370" s="680"/>
      <c r="BB370" s="681"/>
      <c r="BC370" s="681"/>
      <c r="BD370" s="681"/>
      <c r="BE370" s="221"/>
      <c r="BF370" s="682"/>
      <c r="BG370" s="683"/>
      <c r="BH370" s="683"/>
      <c r="BI370" s="683"/>
      <c r="BJ370" s="683"/>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655"/>
      <c r="H371" s="655"/>
      <c r="I371" s="655"/>
      <c r="J371" s="97"/>
      <c r="K371" s="18"/>
      <c r="L371" s="18"/>
      <c r="M371" s="18"/>
      <c r="N371" s="18"/>
      <c r="O371" s="660"/>
      <c r="P371" s="660"/>
      <c r="Q371" s="660"/>
      <c r="R371" s="660"/>
      <c r="S371" s="660"/>
      <c r="T371" s="660"/>
      <c r="U371" s="18"/>
      <c r="V371" s="18"/>
      <c r="W371" s="18"/>
      <c r="X371" s="97"/>
      <c r="Y371" s="176"/>
      <c r="Z371" s="176"/>
      <c r="AA371" s="176"/>
      <c r="AB371" s="176"/>
      <c r="AC371" s="176"/>
      <c r="AD371" s="660"/>
      <c r="AE371" s="660"/>
      <c r="AF371" s="660"/>
      <c r="AG371" s="660"/>
      <c r="AH371" s="660"/>
      <c r="AI371" s="660"/>
      <c r="AJ371" s="176"/>
      <c r="AK371" s="176"/>
      <c r="AL371" s="176"/>
      <c r="AM371" s="176"/>
      <c r="AN371" s="179"/>
      <c r="AO371" s="179"/>
      <c r="AP371" s="179"/>
      <c r="AQ371" s="660"/>
      <c r="AR371" s="660"/>
      <c r="AS371" s="660"/>
      <c r="AT371" s="660"/>
      <c r="AU371" s="660"/>
      <c r="AV371" s="660"/>
      <c r="AW371" s="218"/>
      <c r="AX371" s="218"/>
      <c r="AY371" s="218"/>
      <c r="AZ371" s="4"/>
      <c r="BA371" s="681"/>
      <c r="BB371" s="681"/>
      <c r="BC371" s="681"/>
      <c r="BD371" s="681"/>
      <c r="BE371" s="222"/>
      <c r="BF371" s="683"/>
      <c r="BG371" s="683"/>
      <c r="BH371" s="683"/>
      <c r="BI371" s="683"/>
      <c r="BJ371" s="683"/>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685" t="s">
        <v>174</v>
      </c>
      <c r="H373" s="686"/>
      <c r="I373" s="686"/>
      <c r="J373" s="686"/>
      <c r="K373" s="686"/>
      <c r="L373" s="686"/>
      <c r="M373" s="686"/>
      <c r="N373" s="686"/>
      <c r="O373" s="686"/>
      <c r="P373" s="686"/>
      <c r="Q373" s="686"/>
      <c r="R373" s="686"/>
      <c r="S373" s="686"/>
      <c r="T373" s="686"/>
      <c r="U373" s="686"/>
      <c r="V373" s="686"/>
      <c r="W373" s="686"/>
      <c r="X373" s="686"/>
      <c r="Y373" s="686"/>
      <c r="Z373" s="686"/>
      <c r="AA373" s="686"/>
      <c r="AB373" s="686"/>
      <c r="AC373" s="686"/>
      <c r="AD373" s="686"/>
      <c r="AE373" s="686"/>
      <c r="AF373" s="686"/>
      <c r="AG373" s="686"/>
      <c r="AH373" s="686"/>
      <c r="AI373" s="686"/>
      <c r="AJ373" s="686"/>
      <c r="AK373" s="686"/>
      <c r="AL373" s="686"/>
      <c r="AM373" s="686"/>
      <c r="AN373" s="686"/>
      <c r="AO373" s="686"/>
      <c r="AP373" s="686"/>
      <c r="AQ373" s="686"/>
      <c r="AR373" s="686"/>
      <c r="AS373" s="686"/>
      <c r="AT373" s="686"/>
      <c r="AU373" s="686"/>
      <c r="AV373" s="686"/>
      <c r="AW373" s="686"/>
      <c r="AX373" s="686"/>
      <c r="AY373" s="686"/>
      <c r="AZ373" s="686"/>
      <c r="BA373" s="686"/>
      <c r="BB373" s="686"/>
      <c r="BC373" s="686"/>
      <c r="BD373" s="686"/>
      <c r="BE373" s="686"/>
      <c r="BF373" s="686"/>
      <c r="BG373" s="686"/>
      <c r="BH373" s="686"/>
      <c r="BI373" s="686"/>
      <c r="BJ373" s="686"/>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686"/>
      <c r="H374" s="686"/>
      <c r="I374" s="686"/>
      <c r="J374" s="686"/>
      <c r="K374" s="686"/>
      <c r="L374" s="686"/>
      <c r="M374" s="686"/>
      <c r="N374" s="686"/>
      <c r="O374" s="686"/>
      <c r="P374" s="686"/>
      <c r="Q374" s="686"/>
      <c r="R374" s="686"/>
      <c r="S374" s="686"/>
      <c r="T374" s="686"/>
      <c r="U374" s="686"/>
      <c r="V374" s="686"/>
      <c r="W374" s="686"/>
      <c r="X374" s="686"/>
      <c r="Y374" s="686"/>
      <c r="Z374" s="686"/>
      <c r="AA374" s="686"/>
      <c r="AB374" s="686"/>
      <c r="AC374" s="686"/>
      <c r="AD374" s="686"/>
      <c r="AE374" s="686"/>
      <c r="AF374" s="686"/>
      <c r="AG374" s="686"/>
      <c r="AH374" s="686"/>
      <c r="AI374" s="686"/>
      <c r="AJ374" s="686"/>
      <c r="AK374" s="686"/>
      <c r="AL374" s="686"/>
      <c r="AM374" s="686"/>
      <c r="AN374" s="686"/>
      <c r="AO374" s="686"/>
      <c r="AP374" s="686"/>
      <c r="AQ374" s="686"/>
      <c r="AR374" s="686"/>
      <c r="AS374" s="686"/>
      <c r="AT374" s="686"/>
      <c r="AU374" s="686"/>
      <c r="AV374" s="686"/>
      <c r="AW374" s="686"/>
      <c r="AX374" s="686"/>
      <c r="AY374" s="686"/>
      <c r="AZ374" s="686"/>
      <c r="BA374" s="686"/>
      <c r="BB374" s="686"/>
      <c r="BC374" s="686"/>
      <c r="BD374" s="686"/>
      <c r="BE374" s="686"/>
      <c r="BF374" s="686"/>
      <c r="BG374" s="686"/>
      <c r="BH374" s="686"/>
      <c r="BI374" s="686"/>
      <c r="BJ374" s="686"/>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50" t="str">
        <f>[2]Setup!$B$5</f>
        <v>Precise Mortgage Funding 2018-2B plc</v>
      </c>
      <c r="G377" s="550"/>
      <c r="H377" s="550"/>
      <c r="I377" s="550"/>
      <c r="J377" s="550"/>
      <c r="K377" s="550"/>
      <c r="L377" s="550"/>
      <c r="M377" s="550"/>
      <c r="N377" s="550"/>
      <c r="O377" s="550"/>
      <c r="P377" s="550"/>
      <c r="Q377" s="550"/>
      <c r="R377" s="550"/>
      <c r="S377" s="550"/>
      <c r="T377" s="550"/>
      <c r="U377" s="550"/>
      <c r="V377" s="550"/>
      <c r="W377" s="550"/>
      <c r="X377" s="550"/>
      <c r="Y377" s="550"/>
      <c r="Z377" s="550"/>
      <c r="AA377" s="550"/>
      <c r="AB377" s="550"/>
      <c r="AC377" s="550"/>
      <c r="AD377" s="550"/>
      <c r="AE377" s="550"/>
      <c r="AF377" s="550"/>
      <c r="AG377" s="550"/>
      <c r="AH377" s="550"/>
      <c r="AI377" s="550"/>
      <c r="AJ377" s="550"/>
      <c r="AK377" s="550"/>
      <c r="AL377" s="550"/>
      <c r="AM377" s="550"/>
      <c r="AN377" s="550"/>
      <c r="AO377" s="550"/>
      <c r="AP377" s="550"/>
      <c r="AQ377" s="550"/>
      <c r="AR377" s="550"/>
      <c r="AS377" s="550"/>
      <c r="AT377" s="550"/>
      <c r="AU377" s="550"/>
      <c r="AV377" s="550"/>
      <c r="AW377" s="550"/>
      <c r="AX377" s="550"/>
      <c r="AY377" s="550"/>
      <c r="AZ377" s="550"/>
      <c r="BA377" s="550"/>
      <c r="BB377" s="550"/>
      <c r="BC377" s="550"/>
      <c r="BD377" s="550"/>
      <c r="BE377" s="550"/>
      <c r="BF377" s="550"/>
      <c r="BG377" s="550"/>
      <c r="BH377" s="550"/>
      <c r="BI377" s="550"/>
      <c r="BJ377" s="550"/>
      <c r="BK377" s="550"/>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51" t="s">
        <v>1</v>
      </c>
      <c r="G378" s="551"/>
      <c r="H378" s="551"/>
      <c r="I378" s="551"/>
      <c r="J378" s="551"/>
      <c r="K378" s="551"/>
      <c r="L378" s="551"/>
      <c r="M378" s="551"/>
      <c r="N378" s="551"/>
      <c r="O378" s="551"/>
      <c r="P378" s="551"/>
      <c r="Q378" s="551"/>
      <c r="R378" s="551"/>
      <c r="S378" s="551"/>
      <c r="T378" s="551"/>
      <c r="U378" s="551"/>
      <c r="V378" s="551"/>
      <c r="W378" s="551"/>
      <c r="X378" s="551"/>
      <c r="Y378" s="551"/>
      <c r="Z378" s="551"/>
      <c r="AA378" s="551"/>
      <c r="AB378" s="551"/>
      <c r="AC378" s="551"/>
      <c r="AD378" s="551"/>
      <c r="AE378" s="551"/>
      <c r="AF378" s="551"/>
      <c r="AG378" s="551"/>
      <c r="AH378" s="551"/>
      <c r="AI378" s="551"/>
      <c r="AJ378" s="551"/>
      <c r="AK378" s="551"/>
      <c r="AL378" s="551"/>
      <c r="AM378" s="551"/>
      <c r="AN378" s="551"/>
      <c r="AO378" s="551"/>
      <c r="AP378" s="551"/>
      <c r="AQ378" s="551"/>
      <c r="AR378" s="551"/>
      <c r="AS378" s="551"/>
      <c r="AT378" s="551"/>
      <c r="AU378" s="551"/>
      <c r="AV378" s="551"/>
      <c r="AW378" s="551"/>
      <c r="AX378" s="551"/>
      <c r="AY378" s="551"/>
      <c r="AZ378" s="551"/>
      <c r="BA378" s="551"/>
      <c r="BB378" s="551"/>
      <c r="BC378" s="551"/>
      <c r="BD378" s="551"/>
      <c r="BE378" s="551"/>
      <c r="BF378" s="551"/>
      <c r="BG378" s="551"/>
      <c r="BH378" s="551"/>
      <c r="BI378" s="551"/>
      <c r="BJ378" s="551"/>
      <c r="BK378" s="551"/>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51" t="s">
        <v>2</v>
      </c>
      <c r="G379" s="551"/>
      <c r="H379" s="551"/>
      <c r="I379" s="551"/>
      <c r="J379" s="551"/>
      <c r="K379" s="551"/>
      <c r="L379" s="551"/>
      <c r="M379" s="551"/>
      <c r="N379" s="551"/>
      <c r="O379" s="551"/>
      <c r="P379" s="551"/>
      <c r="Q379" s="551"/>
      <c r="R379" s="551"/>
      <c r="S379" s="551"/>
      <c r="T379" s="551"/>
      <c r="U379" s="551"/>
      <c r="V379" s="551"/>
      <c r="W379" s="551"/>
      <c r="X379" s="551"/>
      <c r="Y379" s="551"/>
      <c r="Z379" s="551"/>
      <c r="AA379" s="551"/>
      <c r="AB379" s="551"/>
      <c r="AC379" s="551"/>
      <c r="AD379" s="551"/>
      <c r="AE379" s="551"/>
      <c r="AF379" s="551"/>
      <c r="AG379" s="551"/>
      <c r="AH379" s="551"/>
      <c r="AI379" s="551"/>
      <c r="AJ379" s="551"/>
      <c r="AK379" s="551"/>
      <c r="AL379" s="551"/>
      <c r="AM379" s="551"/>
      <c r="AN379" s="551"/>
      <c r="AO379" s="551"/>
      <c r="AP379" s="551"/>
      <c r="AQ379" s="551"/>
      <c r="AR379" s="551"/>
      <c r="AS379" s="551"/>
      <c r="AT379" s="551"/>
      <c r="AU379" s="551"/>
      <c r="AV379" s="551"/>
      <c r="AW379" s="551"/>
      <c r="AX379" s="551"/>
      <c r="AY379" s="551"/>
      <c r="AZ379" s="551"/>
      <c r="BA379" s="551"/>
      <c r="BB379" s="551"/>
      <c r="BC379" s="551"/>
      <c r="BD379" s="551"/>
      <c r="BE379" s="551"/>
      <c r="BF379" s="551"/>
      <c r="BG379" s="551"/>
      <c r="BH379" s="551"/>
      <c r="BI379" s="551"/>
      <c r="BJ379" s="551"/>
      <c r="BK379" s="551"/>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52">
        <f>[1]Input!$C$112</f>
        <v>43570</v>
      </c>
      <c r="G380" s="552"/>
      <c r="H380" s="552"/>
      <c r="I380" s="552"/>
      <c r="J380" s="552"/>
      <c r="K380" s="552"/>
      <c r="L380" s="552"/>
      <c r="M380" s="552"/>
      <c r="N380" s="552"/>
      <c r="O380" s="552"/>
      <c r="P380" s="552"/>
      <c r="Q380" s="552"/>
      <c r="R380" s="552"/>
      <c r="S380" s="552"/>
      <c r="T380" s="552"/>
      <c r="U380" s="552"/>
      <c r="V380" s="552"/>
      <c r="W380" s="552"/>
      <c r="X380" s="552"/>
      <c r="Y380" s="552"/>
      <c r="Z380" s="552"/>
      <c r="AA380" s="552"/>
      <c r="AB380" s="552"/>
      <c r="AC380" s="552"/>
      <c r="AD380" s="552"/>
      <c r="AE380" s="552"/>
      <c r="AF380" s="552"/>
      <c r="AG380" s="552"/>
      <c r="AH380" s="552"/>
      <c r="AI380" s="552"/>
      <c r="AJ380" s="552"/>
      <c r="AK380" s="552"/>
      <c r="AL380" s="552"/>
      <c r="AM380" s="552"/>
      <c r="AN380" s="552"/>
      <c r="AO380" s="552"/>
      <c r="AP380" s="552"/>
      <c r="AQ380" s="552"/>
      <c r="AR380" s="552"/>
      <c r="AS380" s="552"/>
      <c r="AT380" s="552"/>
      <c r="AU380" s="552"/>
      <c r="AV380" s="552"/>
      <c r="AW380" s="552"/>
      <c r="AX380" s="552"/>
      <c r="AY380" s="552"/>
      <c r="AZ380" s="552"/>
      <c r="BA380" s="552"/>
      <c r="BB380" s="552"/>
      <c r="BC380" s="552"/>
      <c r="BD380" s="552"/>
      <c r="BE380" s="552"/>
      <c r="BF380" s="552"/>
      <c r="BG380" s="552"/>
      <c r="BH380" s="552"/>
      <c r="BI380" s="552"/>
      <c r="BJ380" s="552"/>
      <c r="BK380" s="55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9" t="s">
        <v>26</v>
      </c>
      <c r="G382" s="579"/>
      <c r="H382" s="579"/>
      <c r="I382" s="579"/>
      <c r="J382" s="579"/>
      <c r="K382" s="579"/>
      <c r="L382" s="579"/>
      <c r="M382" s="579"/>
      <c r="N382" s="579"/>
      <c r="O382" s="579"/>
      <c r="P382" s="579"/>
      <c r="Q382" s="579"/>
      <c r="R382" s="579"/>
      <c r="S382" s="579"/>
      <c r="T382" s="579"/>
      <c r="U382" s="579"/>
      <c r="V382" s="579"/>
      <c r="W382" s="579"/>
      <c r="X382" s="579"/>
      <c r="Y382" s="579"/>
      <c r="Z382" s="579"/>
      <c r="AA382" s="579"/>
      <c r="AB382" s="579"/>
      <c r="AC382" s="579"/>
      <c r="AD382" s="579"/>
      <c r="AE382" s="579"/>
      <c r="AF382" s="579"/>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18">
        <f>H342</f>
        <v>43536</v>
      </c>
      <c r="I383" s="618"/>
      <c r="J383" s="618"/>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692" t="s">
        <v>175</v>
      </c>
      <c r="Z384" s="651"/>
      <c r="AA384" s="651"/>
      <c r="AB384" s="651"/>
      <c r="AC384" s="651"/>
      <c r="AD384" s="651"/>
      <c r="AE384" s="651"/>
      <c r="AF384" s="651"/>
      <c r="AG384" s="651"/>
      <c r="AH384" s="651"/>
      <c r="AI384" s="651"/>
      <c r="AJ384" s="97"/>
      <c r="AK384" s="9"/>
      <c r="AL384" s="9"/>
      <c r="AM384" s="231"/>
      <c r="AN384" s="231"/>
      <c r="AO384" s="231"/>
      <c r="AP384" s="231"/>
      <c r="AQ384" s="231"/>
      <c r="AR384" s="693" t="s">
        <v>176</v>
      </c>
      <c r="AS384" s="693"/>
      <c r="AT384" s="693"/>
      <c r="AU384" s="693"/>
      <c r="AV384" s="693"/>
      <c r="AW384" s="693"/>
      <c r="AX384" s="693"/>
      <c r="AY384" s="693"/>
      <c r="AZ384" s="693"/>
      <c r="BA384" s="693"/>
      <c r="BB384" s="693"/>
      <c r="BC384" s="693"/>
      <c r="BD384" s="693"/>
      <c r="BE384" s="693"/>
      <c r="BF384" s="693"/>
      <c r="BG384" s="693"/>
      <c r="BH384" s="693"/>
      <c r="BI384" s="693"/>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621" t="s">
        <v>61</v>
      </c>
      <c r="H385" s="621"/>
      <c r="I385" s="621"/>
      <c r="J385" s="621" t="s">
        <v>177</v>
      </c>
      <c r="K385" s="621"/>
      <c r="L385" s="621"/>
      <c r="M385" s="621"/>
      <c r="N385" s="621"/>
      <c r="O385" s="621"/>
      <c r="P385" s="621"/>
      <c r="Q385" s="621"/>
      <c r="R385" s="621"/>
      <c r="S385" s="97"/>
      <c r="T385" s="653"/>
      <c r="U385" s="653"/>
      <c r="V385" s="653"/>
      <c r="W385" s="653"/>
      <c r="X385" s="97"/>
      <c r="Y385" s="651" t="s">
        <v>96</v>
      </c>
      <c r="Z385" s="651"/>
      <c r="AA385" s="651"/>
      <c r="AB385" s="97"/>
      <c r="AC385" s="651"/>
      <c r="AD385" s="651"/>
      <c r="AE385" s="651"/>
      <c r="AF385" s="97"/>
      <c r="AG385" s="651" t="s">
        <v>97</v>
      </c>
      <c r="AH385" s="651"/>
      <c r="AI385" s="651"/>
      <c r="AJ385" s="97"/>
      <c r="AK385" s="231"/>
      <c r="AL385" s="231"/>
      <c r="AM385" s="231"/>
      <c r="AN385" s="231"/>
      <c r="AO385" s="231"/>
      <c r="AP385" s="231"/>
      <c r="AQ385" s="231"/>
      <c r="AR385" s="687" t="s">
        <v>96</v>
      </c>
      <c r="AS385" s="687"/>
      <c r="AT385" s="687"/>
      <c r="AU385" s="687"/>
      <c r="AV385" s="687"/>
      <c r="AW385" s="687"/>
      <c r="AX385" s="687"/>
      <c r="AY385" s="687"/>
      <c r="AZ385" s="9"/>
      <c r="BA385" s="9"/>
      <c r="BB385" s="687" t="s">
        <v>97</v>
      </c>
      <c r="BC385" s="687"/>
      <c r="BD385" s="687"/>
      <c r="BE385" s="687"/>
      <c r="BF385" s="687"/>
      <c r="BG385" s="687"/>
      <c r="BH385" s="687"/>
      <c r="BI385" s="687"/>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620"/>
      <c r="H386" s="620"/>
      <c r="I386" s="620"/>
      <c r="J386" s="620"/>
      <c r="K386" s="620"/>
      <c r="L386" s="620"/>
      <c r="M386" s="620"/>
      <c r="N386" s="620"/>
      <c r="O386" s="620"/>
      <c r="P386" s="620"/>
      <c r="Q386" s="620"/>
      <c r="R386" s="620"/>
      <c r="S386" s="97"/>
      <c r="T386" s="653"/>
      <c r="U386" s="653"/>
      <c r="V386" s="653"/>
      <c r="W386" s="653"/>
      <c r="X386" s="97"/>
      <c r="Y386" s="651"/>
      <c r="Z386" s="651"/>
      <c r="AA386" s="651"/>
      <c r="AB386" s="97"/>
      <c r="AC386" s="651"/>
      <c r="AD386" s="651"/>
      <c r="AE386" s="651"/>
      <c r="AF386" s="97"/>
      <c r="AG386" s="651"/>
      <c r="AH386" s="651"/>
      <c r="AI386" s="651"/>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609" t="s">
        <v>112</v>
      </c>
      <c r="H387" s="609"/>
      <c r="I387" s="609"/>
      <c r="J387" s="642" t="str">
        <f>LEFT([2]_8!L35,12)</f>
        <v>XS1783215871</v>
      </c>
      <c r="K387" s="642"/>
      <c r="L387" s="642"/>
      <c r="M387" s="642"/>
      <c r="N387" s="642"/>
      <c r="O387" s="642"/>
      <c r="P387" s="642"/>
      <c r="Q387" s="642"/>
      <c r="R387" s="642"/>
      <c r="S387" s="201"/>
      <c r="T387" s="688"/>
      <c r="U387" s="688"/>
      <c r="V387" s="688"/>
      <c r="W387" s="688"/>
      <c r="X387" s="201"/>
      <c r="Y387" s="638" t="s">
        <v>178</v>
      </c>
      <c r="Z387" s="638"/>
      <c r="AA387" s="638"/>
      <c r="AB387" s="236"/>
      <c r="AC387" s="690"/>
      <c r="AD387" s="690"/>
      <c r="AE387" s="690"/>
      <c r="AF387" s="236"/>
      <c r="AG387" s="638" t="s">
        <v>179</v>
      </c>
      <c r="AH387" s="638"/>
      <c r="AI387" s="638"/>
      <c r="AJ387" s="237"/>
      <c r="AK387" s="238"/>
      <c r="AL387" s="238"/>
      <c r="AM387" s="238"/>
      <c r="AN387" s="239"/>
      <c r="AO387" s="240"/>
      <c r="AP387" s="240"/>
      <c r="AQ387" s="240"/>
      <c r="AR387" s="694" t="str">
        <f>'[2]Note Calcs'!M64</f>
        <v/>
      </c>
      <c r="AS387" s="694"/>
      <c r="AT387" s="694"/>
      <c r="AU387" s="694"/>
      <c r="AV387" s="694" t="str">
        <f>'[2]Note Calcs'!N64</f>
        <v/>
      </c>
      <c r="AW387" s="694"/>
      <c r="AX387" s="694"/>
      <c r="AY387" s="694"/>
      <c r="AZ387" s="241"/>
      <c r="BA387" s="241"/>
      <c r="BB387" s="694" t="str">
        <f>'[2]Note Calcs'!M70</f>
        <v/>
      </c>
      <c r="BC387" s="694"/>
      <c r="BD387" s="694"/>
      <c r="BE387" s="694"/>
      <c r="BF387" s="694" t="str">
        <f>'[2]Note Calcs'!N70</f>
        <v/>
      </c>
      <c r="BG387" s="694"/>
      <c r="BH387" s="694"/>
      <c r="BI387" s="694"/>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610"/>
      <c r="H388" s="610"/>
      <c r="I388" s="610"/>
      <c r="J388" s="643"/>
      <c r="K388" s="643"/>
      <c r="L388" s="643"/>
      <c r="M388" s="643"/>
      <c r="N388" s="643"/>
      <c r="O388" s="643"/>
      <c r="P388" s="643"/>
      <c r="Q388" s="643"/>
      <c r="R388" s="643"/>
      <c r="S388" s="210"/>
      <c r="T388" s="689"/>
      <c r="U388" s="689"/>
      <c r="V388" s="689"/>
      <c r="W388" s="689"/>
      <c r="X388" s="210"/>
      <c r="Y388" s="639"/>
      <c r="Z388" s="639"/>
      <c r="AA388" s="639"/>
      <c r="AB388" s="243"/>
      <c r="AC388" s="691"/>
      <c r="AD388" s="691"/>
      <c r="AE388" s="691"/>
      <c r="AF388" s="243"/>
      <c r="AG388" s="639"/>
      <c r="AH388" s="639"/>
      <c r="AI388" s="639"/>
      <c r="AJ388" s="244"/>
      <c r="AK388" s="232"/>
      <c r="AL388" s="232"/>
      <c r="AM388" s="232"/>
      <c r="AN388" s="245"/>
      <c r="AO388" s="246"/>
      <c r="AP388" s="246"/>
      <c r="AQ388" s="246"/>
      <c r="AR388" s="695"/>
      <c r="AS388" s="695"/>
      <c r="AT388" s="695"/>
      <c r="AU388" s="695"/>
      <c r="AV388" s="695"/>
      <c r="AW388" s="695"/>
      <c r="AX388" s="695"/>
      <c r="AY388" s="695"/>
      <c r="AZ388" s="212"/>
      <c r="BA388" s="212"/>
      <c r="BB388" s="695"/>
      <c r="BC388" s="695"/>
      <c r="BD388" s="695"/>
      <c r="BE388" s="695"/>
      <c r="BF388" s="695"/>
      <c r="BG388" s="695"/>
      <c r="BH388" s="695"/>
      <c r="BI388" s="695"/>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609" t="s">
        <v>149</v>
      </c>
      <c r="H389" s="609"/>
      <c r="I389" s="609"/>
      <c r="J389" s="642" t="str">
        <f>LEFT([2]_8!L37,12)</f>
        <v>XS1783216093</v>
      </c>
      <c r="K389" s="642"/>
      <c r="L389" s="642"/>
      <c r="M389" s="642"/>
      <c r="N389" s="642"/>
      <c r="O389" s="642"/>
      <c r="P389" s="642"/>
      <c r="Q389" s="642"/>
      <c r="R389" s="642"/>
      <c r="S389" s="201"/>
      <c r="T389" s="688"/>
      <c r="U389" s="688"/>
      <c r="V389" s="688"/>
      <c r="W389" s="688"/>
      <c r="X389" s="201"/>
      <c r="Y389" s="638" t="s">
        <v>180</v>
      </c>
      <c r="Z389" s="638"/>
      <c r="AA389" s="638"/>
      <c r="AB389" s="236"/>
      <c r="AC389" s="690"/>
      <c r="AD389" s="690"/>
      <c r="AE389" s="690"/>
      <c r="AF389" s="236"/>
      <c r="AG389" s="638" t="s">
        <v>181</v>
      </c>
      <c r="AH389" s="638"/>
      <c r="AI389" s="638"/>
      <c r="AJ389" s="237"/>
      <c r="AK389" s="238"/>
      <c r="AL389" s="238"/>
      <c r="AM389" s="238"/>
      <c r="AN389" s="239"/>
      <c r="AO389" s="240"/>
      <c r="AP389" s="240"/>
      <c r="AQ389" s="240"/>
      <c r="AR389" s="694" t="str">
        <f>'[2]Note Calcs'!M65</f>
        <v/>
      </c>
      <c r="AS389" s="694"/>
      <c r="AT389" s="694"/>
      <c r="AU389" s="694"/>
      <c r="AV389" s="694" t="str">
        <f>'[2]Note Calcs'!N65</f>
        <v/>
      </c>
      <c r="AW389" s="694"/>
      <c r="AX389" s="694"/>
      <c r="AY389" s="694"/>
      <c r="AZ389" s="241"/>
      <c r="BA389" s="241"/>
      <c r="BB389" s="694" t="str">
        <f>'[2]Note Calcs'!M71</f>
        <v/>
      </c>
      <c r="BC389" s="694"/>
      <c r="BD389" s="694"/>
      <c r="BE389" s="694"/>
      <c r="BF389" s="694" t="str">
        <f>'[2]Note Calcs'!N71</f>
        <v/>
      </c>
      <c r="BG389" s="694"/>
      <c r="BH389" s="694"/>
      <c r="BI389" s="694"/>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610"/>
      <c r="H390" s="610"/>
      <c r="I390" s="610"/>
      <c r="J390" s="643"/>
      <c r="K390" s="643"/>
      <c r="L390" s="643"/>
      <c r="M390" s="643"/>
      <c r="N390" s="643"/>
      <c r="O390" s="643"/>
      <c r="P390" s="643"/>
      <c r="Q390" s="643"/>
      <c r="R390" s="643"/>
      <c r="S390" s="210"/>
      <c r="T390" s="689"/>
      <c r="U390" s="689"/>
      <c r="V390" s="689"/>
      <c r="W390" s="689"/>
      <c r="X390" s="210"/>
      <c r="Y390" s="639"/>
      <c r="Z390" s="639"/>
      <c r="AA390" s="639"/>
      <c r="AB390" s="243"/>
      <c r="AC390" s="691"/>
      <c r="AD390" s="691"/>
      <c r="AE390" s="691"/>
      <c r="AF390" s="243"/>
      <c r="AG390" s="639"/>
      <c r="AH390" s="639"/>
      <c r="AI390" s="639"/>
      <c r="AJ390" s="244"/>
      <c r="AK390" s="232"/>
      <c r="AL390" s="232"/>
      <c r="AM390" s="232"/>
      <c r="AN390" s="245"/>
      <c r="AO390" s="246"/>
      <c r="AP390" s="246"/>
      <c r="AQ390" s="246"/>
      <c r="AR390" s="695"/>
      <c r="AS390" s="695"/>
      <c r="AT390" s="695"/>
      <c r="AU390" s="695"/>
      <c r="AV390" s="695"/>
      <c r="AW390" s="695"/>
      <c r="AX390" s="695"/>
      <c r="AY390" s="695"/>
      <c r="AZ390" s="212"/>
      <c r="BA390" s="212"/>
      <c r="BB390" s="695"/>
      <c r="BC390" s="695"/>
      <c r="BD390" s="695"/>
      <c r="BE390" s="695"/>
      <c r="BF390" s="695"/>
      <c r="BG390" s="695"/>
      <c r="BH390" s="695"/>
      <c r="BI390" s="695"/>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609" t="s">
        <v>150</v>
      </c>
      <c r="H391" s="609"/>
      <c r="I391" s="609"/>
      <c r="J391" s="642" t="str">
        <f>LEFT([2]_8!L39,12)</f>
        <v>XS1783216176</v>
      </c>
      <c r="K391" s="642"/>
      <c r="L391" s="642"/>
      <c r="M391" s="642"/>
      <c r="N391" s="642"/>
      <c r="O391" s="642"/>
      <c r="P391" s="642"/>
      <c r="Q391" s="642"/>
      <c r="R391" s="642"/>
      <c r="S391" s="201"/>
      <c r="T391" s="688"/>
      <c r="U391" s="688"/>
      <c r="V391" s="688"/>
      <c r="W391" s="688"/>
      <c r="X391" s="201"/>
      <c r="Y391" s="638" t="s">
        <v>182</v>
      </c>
      <c r="Z391" s="638"/>
      <c r="AA391" s="638"/>
      <c r="AB391" s="236"/>
      <c r="AC391" s="690"/>
      <c r="AD391" s="690"/>
      <c r="AE391" s="690"/>
      <c r="AF391" s="236"/>
      <c r="AG391" s="638" t="s">
        <v>115</v>
      </c>
      <c r="AH391" s="638"/>
      <c r="AI391" s="638"/>
      <c r="AJ391" s="237"/>
      <c r="AK391" s="238"/>
      <c r="AL391" s="238"/>
      <c r="AM391" s="238"/>
      <c r="AN391" s="239"/>
      <c r="AO391" s="240"/>
      <c r="AP391" s="240"/>
      <c r="AQ391" s="240"/>
      <c r="AR391" s="694" t="str">
        <f>'[2]Note Calcs'!M66</f>
        <v/>
      </c>
      <c r="AS391" s="694"/>
      <c r="AT391" s="694"/>
      <c r="AU391" s="694"/>
      <c r="AV391" s="694" t="str">
        <f>'[2]Note Calcs'!N66</f>
        <v/>
      </c>
      <c r="AW391" s="694"/>
      <c r="AX391" s="694"/>
      <c r="AY391" s="694"/>
      <c r="AZ391" s="241"/>
      <c r="BA391" s="241"/>
      <c r="BB391" s="694" t="str">
        <f>'[2]Note Calcs'!M72</f>
        <v/>
      </c>
      <c r="BC391" s="694"/>
      <c r="BD391" s="694"/>
      <c r="BE391" s="694"/>
      <c r="BF391" s="694" t="str">
        <f>'[2]Note Calcs'!N72</f>
        <v/>
      </c>
      <c r="BG391" s="694"/>
      <c r="BH391" s="694"/>
      <c r="BI391" s="694"/>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610"/>
      <c r="H392" s="610"/>
      <c r="I392" s="610"/>
      <c r="J392" s="643"/>
      <c r="K392" s="643"/>
      <c r="L392" s="643"/>
      <c r="M392" s="643"/>
      <c r="N392" s="643"/>
      <c r="O392" s="643"/>
      <c r="P392" s="643"/>
      <c r="Q392" s="643"/>
      <c r="R392" s="643"/>
      <c r="S392" s="210"/>
      <c r="T392" s="689"/>
      <c r="U392" s="689"/>
      <c r="V392" s="689"/>
      <c r="W392" s="689"/>
      <c r="X392" s="210"/>
      <c r="Y392" s="639"/>
      <c r="Z392" s="639"/>
      <c r="AA392" s="639"/>
      <c r="AB392" s="243"/>
      <c r="AC392" s="691"/>
      <c r="AD392" s="691"/>
      <c r="AE392" s="691"/>
      <c r="AF392" s="243"/>
      <c r="AG392" s="639"/>
      <c r="AH392" s="639"/>
      <c r="AI392" s="639"/>
      <c r="AJ392" s="244"/>
      <c r="AK392" s="232"/>
      <c r="AL392" s="232"/>
      <c r="AM392" s="232"/>
      <c r="AN392" s="245"/>
      <c r="AO392" s="246"/>
      <c r="AP392" s="246"/>
      <c r="AQ392" s="246"/>
      <c r="AR392" s="695"/>
      <c r="AS392" s="695"/>
      <c r="AT392" s="695"/>
      <c r="AU392" s="695"/>
      <c r="AV392" s="695"/>
      <c r="AW392" s="695"/>
      <c r="AX392" s="695"/>
      <c r="AY392" s="695"/>
      <c r="AZ392" s="212"/>
      <c r="BA392" s="212"/>
      <c r="BB392" s="695"/>
      <c r="BC392" s="695"/>
      <c r="BD392" s="695"/>
      <c r="BE392" s="695"/>
      <c r="BF392" s="695"/>
      <c r="BG392" s="695"/>
      <c r="BH392" s="695"/>
      <c r="BI392" s="695"/>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609" t="s">
        <v>151</v>
      </c>
      <c r="H393" s="609"/>
      <c r="I393" s="609"/>
      <c r="J393" s="642" t="str">
        <f>LEFT([2]_8!L41,12)</f>
        <v>XS1783216333</v>
      </c>
      <c r="K393" s="642"/>
      <c r="L393" s="642"/>
      <c r="M393" s="642"/>
      <c r="N393" s="642"/>
      <c r="O393" s="642"/>
      <c r="P393" s="642"/>
      <c r="Q393" s="642"/>
      <c r="R393" s="642"/>
      <c r="S393" s="201"/>
      <c r="T393" s="688"/>
      <c r="U393" s="688"/>
      <c r="V393" s="688"/>
      <c r="W393" s="688"/>
      <c r="X393" s="201"/>
      <c r="Y393" s="638" t="s">
        <v>183</v>
      </c>
      <c r="Z393" s="638"/>
      <c r="AA393" s="638"/>
      <c r="AB393" s="236"/>
      <c r="AC393" s="690"/>
      <c r="AD393" s="690"/>
      <c r="AE393" s="690"/>
      <c r="AF393" s="236"/>
      <c r="AG393" s="638" t="s">
        <v>184</v>
      </c>
      <c r="AH393" s="638"/>
      <c r="AI393" s="638"/>
      <c r="AJ393" s="237"/>
      <c r="AK393" s="238"/>
      <c r="AL393" s="238"/>
      <c r="AM393" s="238"/>
      <c r="AN393" s="239"/>
      <c r="AO393" s="240"/>
      <c r="AP393" s="240"/>
      <c r="AQ393" s="240"/>
      <c r="AR393" s="694" t="str">
        <f>'[2]Note Calcs'!M67</f>
        <v/>
      </c>
      <c r="AS393" s="694"/>
      <c r="AT393" s="694"/>
      <c r="AU393" s="694"/>
      <c r="AV393" s="694" t="str">
        <f>'[2]Note Calcs'!N67</f>
        <v/>
      </c>
      <c r="AW393" s="694"/>
      <c r="AX393" s="694"/>
      <c r="AY393" s="694"/>
      <c r="AZ393" s="241"/>
      <c r="BA393" s="241"/>
      <c r="BB393" s="694" t="str">
        <f>'[2]Note Calcs'!M73</f>
        <v/>
      </c>
      <c r="BC393" s="694"/>
      <c r="BD393" s="694"/>
      <c r="BE393" s="694"/>
      <c r="BF393" s="694" t="str">
        <f>'[2]Note Calcs'!N73</f>
        <v/>
      </c>
      <c r="BG393" s="694"/>
      <c r="BH393" s="694"/>
      <c r="BI393" s="694"/>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610"/>
      <c r="H394" s="610"/>
      <c r="I394" s="610"/>
      <c r="J394" s="643"/>
      <c r="K394" s="643"/>
      <c r="L394" s="643"/>
      <c r="M394" s="643"/>
      <c r="N394" s="643"/>
      <c r="O394" s="643"/>
      <c r="P394" s="643"/>
      <c r="Q394" s="643"/>
      <c r="R394" s="643"/>
      <c r="S394" s="210"/>
      <c r="T394" s="689"/>
      <c r="U394" s="689"/>
      <c r="V394" s="689"/>
      <c r="W394" s="689"/>
      <c r="X394" s="210"/>
      <c r="Y394" s="639"/>
      <c r="Z394" s="639"/>
      <c r="AA394" s="639"/>
      <c r="AB394" s="243"/>
      <c r="AC394" s="691"/>
      <c r="AD394" s="691"/>
      <c r="AE394" s="691"/>
      <c r="AF394" s="243"/>
      <c r="AG394" s="639"/>
      <c r="AH394" s="639"/>
      <c r="AI394" s="639"/>
      <c r="AJ394" s="244"/>
      <c r="AK394" s="232"/>
      <c r="AL394" s="232"/>
      <c r="AM394" s="232"/>
      <c r="AN394" s="245"/>
      <c r="AO394" s="246"/>
      <c r="AP394" s="246"/>
      <c r="AQ394" s="246"/>
      <c r="AR394" s="695"/>
      <c r="AS394" s="695"/>
      <c r="AT394" s="695"/>
      <c r="AU394" s="695"/>
      <c r="AV394" s="695"/>
      <c r="AW394" s="695"/>
      <c r="AX394" s="695"/>
      <c r="AY394" s="695"/>
      <c r="AZ394" s="212"/>
      <c r="BA394" s="212"/>
      <c r="BB394" s="695"/>
      <c r="BC394" s="695"/>
      <c r="BD394" s="695"/>
      <c r="BE394" s="695"/>
      <c r="BF394" s="695"/>
      <c r="BG394" s="695"/>
      <c r="BH394" s="695"/>
      <c r="BI394" s="695"/>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609" t="s">
        <v>152</v>
      </c>
      <c r="H395" s="609"/>
      <c r="I395" s="609"/>
      <c r="J395" s="642" t="str">
        <f>LEFT([2]_8!L43,12)</f>
        <v>XS1783216507</v>
      </c>
      <c r="K395" s="642"/>
      <c r="L395" s="642"/>
      <c r="M395" s="642"/>
      <c r="N395" s="642"/>
      <c r="O395" s="642"/>
      <c r="P395" s="642"/>
      <c r="Q395" s="642"/>
      <c r="R395" s="642"/>
      <c r="S395" s="201"/>
      <c r="T395" s="688"/>
      <c r="U395" s="688"/>
      <c r="V395" s="688"/>
      <c r="W395" s="688"/>
      <c r="X395" s="201"/>
      <c r="Y395" s="638" t="s">
        <v>185</v>
      </c>
      <c r="Z395" s="638"/>
      <c r="AA395" s="638"/>
      <c r="AB395" s="236"/>
      <c r="AC395" s="690"/>
      <c r="AD395" s="690"/>
      <c r="AE395" s="690"/>
      <c r="AF395" s="236"/>
      <c r="AG395" s="638" t="s">
        <v>186</v>
      </c>
      <c r="AH395" s="638"/>
      <c r="AI395" s="638"/>
      <c r="AJ395" s="237"/>
      <c r="AK395" s="238"/>
      <c r="AL395" s="238"/>
      <c r="AM395" s="238"/>
      <c r="AN395" s="239"/>
      <c r="AO395" s="240"/>
      <c r="AP395" s="240"/>
      <c r="AQ395" s="240"/>
      <c r="AR395" s="694" t="str">
        <f>'[2]Note Calcs'!M68</f>
        <v/>
      </c>
      <c r="AS395" s="694"/>
      <c r="AT395" s="694"/>
      <c r="AU395" s="694"/>
      <c r="AV395" s="694" t="str">
        <f>'[2]Note Calcs'!N68</f>
        <v/>
      </c>
      <c r="AW395" s="694"/>
      <c r="AX395" s="694"/>
      <c r="AY395" s="694"/>
      <c r="AZ395" s="241"/>
      <c r="BA395" s="241"/>
      <c r="BB395" s="694" t="str">
        <f>'[2]Note Calcs'!M74</f>
        <v/>
      </c>
      <c r="BC395" s="694"/>
      <c r="BD395" s="694"/>
      <c r="BE395" s="694"/>
      <c r="BF395" s="694" t="str">
        <f>'[2]Note Calcs'!N74</f>
        <v/>
      </c>
      <c r="BG395" s="694"/>
      <c r="BH395" s="694"/>
      <c r="BI395" s="694"/>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610"/>
      <c r="H396" s="610"/>
      <c r="I396" s="610"/>
      <c r="J396" s="643"/>
      <c r="K396" s="643"/>
      <c r="L396" s="643"/>
      <c r="M396" s="643"/>
      <c r="N396" s="643"/>
      <c r="O396" s="643"/>
      <c r="P396" s="643"/>
      <c r="Q396" s="643"/>
      <c r="R396" s="643"/>
      <c r="S396" s="210"/>
      <c r="T396" s="689"/>
      <c r="U396" s="689"/>
      <c r="V396" s="689"/>
      <c r="W396" s="689"/>
      <c r="X396" s="210"/>
      <c r="Y396" s="639"/>
      <c r="Z396" s="639"/>
      <c r="AA396" s="639"/>
      <c r="AB396" s="243"/>
      <c r="AC396" s="691"/>
      <c r="AD396" s="691"/>
      <c r="AE396" s="691"/>
      <c r="AF396" s="243"/>
      <c r="AG396" s="639"/>
      <c r="AH396" s="639"/>
      <c r="AI396" s="639"/>
      <c r="AJ396" s="244"/>
      <c r="AK396" s="232"/>
      <c r="AL396" s="232"/>
      <c r="AM396" s="232"/>
      <c r="AN396" s="245"/>
      <c r="AO396" s="246"/>
      <c r="AP396" s="246"/>
      <c r="AQ396" s="246"/>
      <c r="AR396" s="695"/>
      <c r="AS396" s="695"/>
      <c r="AT396" s="695"/>
      <c r="AU396" s="695"/>
      <c r="AV396" s="695"/>
      <c r="AW396" s="695"/>
      <c r="AX396" s="695"/>
      <c r="AY396" s="695"/>
      <c r="AZ396" s="212"/>
      <c r="BA396" s="212"/>
      <c r="BB396" s="695"/>
      <c r="BC396" s="695"/>
      <c r="BD396" s="695"/>
      <c r="BE396" s="695"/>
      <c r="BF396" s="695"/>
      <c r="BG396" s="695"/>
      <c r="BH396" s="695"/>
      <c r="BI396" s="695"/>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609" t="s">
        <v>153</v>
      </c>
      <c r="H397" s="609"/>
      <c r="I397" s="609"/>
      <c r="J397" s="642" t="str">
        <f>LEFT([2]_8!L45,12)</f>
        <v>XS1783216689</v>
      </c>
      <c r="K397" s="642"/>
      <c r="L397" s="642"/>
      <c r="M397" s="642"/>
      <c r="N397" s="642"/>
      <c r="O397" s="642"/>
      <c r="P397" s="642"/>
      <c r="Q397" s="642"/>
      <c r="R397" s="642"/>
      <c r="S397" s="201"/>
      <c r="T397" s="688"/>
      <c r="U397" s="688"/>
      <c r="V397" s="688"/>
      <c r="W397" s="688"/>
      <c r="X397" s="201"/>
      <c r="Y397" s="638" t="s">
        <v>187</v>
      </c>
      <c r="Z397" s="638"/>
      <c r="AA397" s="638"/>
      <c r="AB397" s="236"/>
      <c r="AC397" s="690"/>
      <c r="AD397" s="690"/>
      <c r="AE397" s="690"/>
      <c r="AF397" s="236"/>
      <c r="AG397" s="638" t="s">
        <v>188</v>
      </c>
      <c r="AH397" s="638"/>
      <c r="AI397" s="638"/>
      <c r="AJ397" s="237"/>
      <c r="AK397" s="238"/>
      <c r="AL397" s="238"/>
      <c r="AM397" s="238"/>
      <c r="AN397" s="239"/>
      <c r="AO397" s="240"/>
      <c r="AP397" s="240"/>
      <c r="AQ397" s="240"/>
      <c r="AR397" s="694" t="str">
        <f>'[2]Note Calcs'!M69</f>
        <v/>
      </c>
      <c r="AS397" s="694"/>
      <c r="AT397" s="694"/>
      <c r="AU397" s="694"/>
      <c r="AV397" s="694" t="str">
        <f>'[2]Note Calcs'!N69</f>
        <v/>
      </c>
      <c r="AW397" s="694"/>
      <c r="AX397" s="694"/>
      <c r="AY397" s="694"/>
      <c r="AZ397" s="241"/>
      <c r="BA397" s="241"/>
      <c r="BB397" s="694" t="str">
        <f>'[2]Note Calcs'!M75</f>
        <v/>
      </c>
      <c r="BC397" s="694"/>
      <c r="BD397" s="694"/>
      <c r="BE397" s="694"/>
      <c r="BF397" s="694" t="str">
        <f>'[2]Note Calcs'!N75</f>
        <v/>
      </c>
      <c r="BG397" s="694"/>
      <c r="BH397" s="694"/>
      <c r="BI397" s="694"/>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610"/>
      <c r="H398" s="610"/>
      <c r="I398" s="610"/>
      <c r="J398" s="643"/>
      <c r="K398" s="643"/>
      <c r="L398" s="643"/>
      <c r="M398" s="643"/>
      <c r="N398" s="643"/>
      <c r="O398" s="643"/>
      <c r="P398" s="643"/>
      <c r="Q398" s="643"/>
      <c r="R398" s="643"/>
      <c r="S398" s="210"/>
      <c r="T398" s="689"/>
      <c r="U398" s="689"/>
      <c r="V398" s="689"/>
      <c r="W398" s="689"/>
      <c r="X398" s="210"/>
      <c r="Y398" s="639"/>
      <c r="Z398" s="639"/>
      <c r="AA398" s="639"/>
      <c r="AB398" s="243"/>
      <c r="AC398" s="691"/>
      <c r="AD398" s="691"/>
      <c r="AE398" s="691"/>
      <c r="AF398" s="243"/>
      <c r="AG398" s="639"/>
      <c r="AH398" s="639"/>
      <c r="AI398" s="639"/>
      <c r="AJ398" s="244"/>
      <c r="AK398" s="232"/>
      <c r="AL398" s="232"/>
      <c r="AM398" s="232"/>
      <c r="AN398" s="245"/>
      <c r="AO398" s="246"/>
      <c r="AP398" s="246"/>
      <c r="AQ398" s="246"/>
      <c r="AR398" s="695"/>
      <c r="AS398" s="695"/>
      <c r="AT398" s="695"/>
      <c r="AU398" s="695"/>
      <c r="AV398" s="695"/>
      <c r="AW398" s="695"/>
      <c r="AX398" s="695"/>
      <c r="AY398" s="695"/>
      <c r="AZ398" s="212"/>
      <c r="BA398" s="212"/>
      <c r="BB398" s="695"/>
      <c r="BC398" s="695"/>
      <c r="BD398" s="695"/>
      <c r="BE398" s="695"/>
      <c r="BF398" s="695"/>
      <c r="BG398" s="695"/>
      <c r="BH398" s="695"/>
      <c r="BI398" s="695"/>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655"/>
      <c r="G405" s="655"/>
      <c r="H405" s="655"/>
      <c r="I405" s="25"/>
      <c r="J405" s="619"/>
      <c r="K405" s="619"/>
      <c r="L405" s="619"/>
      <c r="M405" s="619"/>
      <c r="N405" s="619"/>
      <c r="O405" s="619"/>
      <c r="P405" s="619"/>
      <c r="Q405" s="619"/>
      <c r="R405" s="619"/>
      <c r="S405" s="97"/>
      <c r="T405" s="696"/>
      <c r="U405" s="696"/>
      <c r="V405" s="696"/>
      <c r="W405" s="696"/>
      <c r="X405" s="97"/>
      <c r="Y405" s="651"/>
      <c r="Z405" s="651"/>
      <c r="AA405" s="651"/>
      <c r="AB405" s="97"/>
      <c r="AC405" s="651"/>
      <c r="AD405" s="651"/>
      <c r="AE405" s="651"/>
      <c r="AF405" s="97"/>
      <c r="AG405" s="651"/>
      <c r="AH405" s="651"/>
      <c r="AI405" s="651"/>
      <c r="AJ405" s="97"/>
      <c r="AK405" s="651"/>
      <c r="AL405" s="651"/>
      <c r="AM405" s="651"/>
      <c r="AN405" s="97"/>
      <c r="AO405" s="696"/>
      <c r="AP405" s="696"/>
      <c r="AQ405" s="696"/>
      <c r="AR405" s="696"/>
      <c r="AS405" s="97"/>
      <c r="AT405" s="651"/>
      <c r="AU405" s="651"/>
      <c r="AV405" s="651"/>
      <c r="AW405" s="97"/>
      <c r="AX405" s="696"/>
      <c r="AY405" s="696"/>
      <c r="AZ405" s="696"/>
      <c r="BA405" s="696"/>
      <c r="BB405" s="97"/>
      <c r="BC405" s="651"/>
      <c r="BD405" s="651"/>
      <c r="BE405" s="651"/>
      <c r="BF405" s="97"/>
      <c r="BG405" s="696"/>
      <c r="BH405" s="696"/>
      <c r="BI405" s="696"/>
      <c r="BJ405" s="696"/>
      <c r="BK405" s="696"/>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655"/>
      <c r="G406" s="655"/>
      <c r="H406" s="655"/>
      <c r="I406" s="25"/>
      <c r="J406" s="619"/>
      <c r="K406" s="619"/>
      <c r="L406" s="619"/>
      <c r="M406" s="619"/>
      <c r="N406" s="619"/>
      <c r="O406" s="619"/>
      <c r="P406" s="619"/>
      <c r="Q406" s="619"/>
      <c r="R406" s="619"/>
      <c r="S406" s="97"/>
      <c r="T406" s="696"/>
      <c r="U406" s="696"/>
      <c r="V406" s="696"/>
      <c r="W406" s="696"/>
      <c r="X406" s="97"/>
      <c r="Y406" s="651"/>
      <c r="Z406" s="651"/>
      <c r="AA406" s="651"/>
      <c r="AB406" s="97"/>
      <c r="AC406" s="651"/>
      <c r="AD406" s="651"/>
      <c r="AE406" s="651"/>
      <c r="AF406" s="97"/>
      <c r="AG406" s="651"/>
      <c r="AH406" s="651"/>
      <c r="AI406" s="651"/>
      <c r="AJ406" s="97"/>
      <c r="AK406" s="651"/>
      <c r="AL406" s="651"/>
      <c r="AM406" s="651"/>
      <c r="AN406" s="97"/>
      <c r="AO406" s="696"/>
      <c r="AP406" s="696"/>
      <c r="AQ406" s="696"/>
      <c r="AR406" s="696"/>
      <c r="AS406" s="97"/>
      <c r="AT406" s="651"/>
      <c r="AU406" s="651"/>
      <c r="AV406" s="651"/>
      <c r="AW406" s="97"/>
      <c r="AX406" s="696"/>
      <c r="AY406" s="696"/>
      <c r="AZ406" s="696"/>
      <c r="BA406" s="696"/>
      <c r="BB406" s="97"/>
      <c r="BC406" s="651"/>
      <c r="BD406" s="651"/>
      <c r="BE406" s="651"/>
      <c r="BF406" s="97"/>
      <c r="BG406" s="696"/>
      <c r="BH406" s="696"/>
      <c r="BI406" s="696"/>
      <c r="BJ406" s="696"/>
      <c r="BK406" s="696"/>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655"/>
      <c r="G407" s="655"/>
      <c r="H407" s="655"/>
      <c r="I407" s="25"/>
      <c r="J407" s="619"/>
      <c r="K407" s="619"/>
      <c r="L407" s="619"/>
      <c r="M407" s="619"/>
      <c r="N407" s="619"/>
      <c r="O407" s="619"/>
      <c r="P407" s="619"/>
      <c r="Q407" s="619"/>
      <c r="R407" s="619"/>
      <c r="S407" s="97"/>
      <c r="T407" s="696"/>
      <c r="U407" s="696"/>
      <c r="V407" s="696"/>
      <c r="W407" s="696"/>
      <c r="X407" s="97"/>
      <c r="Y407" s="651"/>
      <c r="Z407" s="651"/>
      <c r="AA407" s="651"/>
      <c r="AB407" s="97"/>
      <c r="AC407" s="651"/>
      <c r="AD407" s="651"/>
      <c r="AE407" s="651"/>
      <c r="AF407" s="97"/>
      <c r="AG407" s="651"/>
      <c r="AH407" s="651"/>
      <c r="AI407" s="651"/>
      <c r="AJ407" s="97"/>
      <c r="AK407" s="651"/>
      <c r="AL407" s="651"/>
      <c r="AM407" s="651"/>
      <c r="AN407" s="97"/>
      <c r="AO407" s="696"/>
      <c r="AP407" s="696"/>
      <c r="AQ407" s="696"/>
      <c r="AR407" s="696"/>
      <c r="AS407" s="97"/>
      <c r="AT407" s="651"/>
      <c r="AU407" s="651"/>
      <c r="AV407" s="651"/>
      <c r="AW407" s="97"/>
      <c r="AX407" s="696"/>
      <c r="AY407" s="696"/>
      <c r="AZ407" s="696"/>
      <c r="BA407" s="696"/>
      <c r="BB407" s="97"/>
      <c r="BC407" s="651"/>
      <c r="BD407" s="651"/>
      <c r="BE407" s="651"/>
      <c r="BF407" s="97"/>
      <c r="BG407" s="696"/>
      <c r="BH407" s="696"/>
      <c r="BI407" s="696"/>
      <c r="BJ407" s="696"/>
      <c r="BK407" s="696"/>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655"/>
      <c r="G408" s="655"/>
      <c r="H408" s="655"/>
      <c r="I408" s="25"/>
      <c r="J408" s="619"/>
      <c r="K408" s="619"/>
      <c r="L408" s="619"/>
      <c r="M408" s="619"/>
      <c r="N408" s="619"/>
      <c r="O408" s="619"/>
      <c r="P408" s="619"/>
      <c r="Q408" s="619"/>
      <c r="R408" s="619"/>
      <c r="S408" s="97"/>
      <c r="T408" s="696"/>
      <c r="U408" s="696"/>
      <c r="V408" s="696"/>
      <c r="W408" s="696"/>
      <c r="X408" s="97"/>
      <c r="Y408" s="651"/>
      <c r="Z408" s="651"/>
      <c r="AA408" s="651"/>
      <c r="AB408" s="97"/>
      <c r="AC408" s="651"/>
      <c r="AD408" s="651"/>
      <c r="AE408" s="651"/>
      <c r="AF408" s="97"/>
      <c r="AG408" s="651"/>
      <c r="AH408" s="651"/>
      <c r="AI408" s="651"/>
      <c r="AJ408" s="97"/>
      <c r="AK408" s="651"/>
      <c r="AL408" s="651"/>
      <c r="AM408" s="651"/>
      <c r="AN408" s="97"/>
      <c r="AO408" s="696"/>
      <c r="AP408" s="696"/>
      <c r="AQ408" s="696"/>
      <c r="AR408" s="696"/>
      <c r="AS408" s="97"/>
      <c r="AT408" s="651"/>
      <c r="AU408" s="651"/>
      <c r="AV408" s="651"/>
      <c r="AW408" s="97"/>
      <c r="AX408" s="696"/>
      <c r="AY408" s="696"/>
      <c r="AZ408" s="696"/>
      <c r="BA408" s="696"/>
      <c r="BB408" s="97"/>
      <c r="BC408" s="651"/>
      <c r="BD408" s="651"/>
      <c r="BE408" s="651"/>
      <c r="BF408" s="97"/>
      <c r="BG408" s="696"/>
      <c r="BH408" s="696"/>
      <c r="BI408" s="696"/>
      <c r="BJ408" s="696"/>
      <c r="BK408" s="696"/>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655"/>
      <c r="G409" s="655"/>
      <c r="H409" s="655"/>
      <c r="I409" s="25"/>
      <c r="J409" s="619"/>
      <c r="K409" s="619"/>
      <c r="L409" s="619"/>
      <c r="M409" s="619"/>
      <c r="N409" s="619"/>
      <c r="O409" s="619"/>
      <c r="P409" s="619"/>
      <c r="Q409" s="619"/>
      <c r="R409" s="619"/>
      <c r="S409" s="97"/>
      <c r="T409" s="696"/>
      <c r="U409" s="696"/>
      <c r="V409" s="696"/>
      <c r="W409" s="696"/>
      <c r="X409" s="97"/>
      <c r="Y409" s="651"/>
      <c r="Z409" s="651"/>
      <c r="AA409" s="651"/>
      <c r="AB409" s="97"/>
      <c r="AC409" s="651"/>
      <c r="AD409" s="651"/>
      <c r="AE409" s="651"/>
      <c r="AF409" s="97"/>
      <c r="AG409" s="651"/>
      <c r="AH409" s="651"/>
      <c r="AI409" s="651"/>
      <c r="AJ409" s="97"/>
      <c r="AK409" s="651"/>
      <c r="AL409" s="651"/>
      <c r="AM409" s="651"/>
      <c r="AN409" s="97"/>
      <c r="AO409" s="696"/>
      <c r="AP409" s="696"/>
      <c r="AQ409" s="696"/>
      <c r="AR409" s="696"/>
      <c r="AS409" s="97"/>
      <c r="AT409" s="651"/>
      <c r="AU409" s="651"/>
      <c r="AV409" s="651"/>
      <c r="AW409" s="97"/>
      <c r="AX409" s="696"/>
      <c r="AY409" s="696"/>
      <c r="AZ409" s="696"/>
      <c r="BA409" s="696"/>
      <c r="BB409" s="97"/>
      <c r="BC409" s="651"/>
      <c r="BD409" s="651"/>
      <c r="BE409" s="651"/>
      <c r="BF409" s="97"/>
      <c r="BG409" s="696"/>
      <c r="BH409" s="696"/>
      <c r="BI409" s="696"/>
      <c r="BJ409" s="696"/>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655"/>
      <c r="G410" s="655"/>
      <c r="H410" s="655"/>
      <c r="I410" s="25"/>
      <c r="J410" s="619"/>
      <c r="K410" s="619"/>
      <c r="L410" s="619"/>
      <c r="M410" s="619"/>
      <c r="N410" s="619"/>
      <c r="O410" s="619"/>
      <c r="P410" s="619"/>
      <c r="Q410" s="619"/>
      <c r="R410" s="619"/>
      <c r="S410" s="97"/>
      <c r="T410" s="696"/>
      <c r="U410" s="696"/>
      <c r="V410" s="696"/>
      <c r="W410" s="696"/>
      <c r="X410" s="97"/>
      <c r="Y410" s="651"/>
      <c r="Z410" s="651"/>
      <c r="AA410" s="651"/>
      <c r="AB410" s="97"/>
      <c r="AC410" s="651"/>
      <c r="AD410" s="651"/>
      <c r="AE410" s="651"/>
      <c r="AF410" s="97"/>
      <c r="AG410" s="651"/>
      <c r="AH410" s="651"/>
      <c r="AI410" s="651"/>
      <c r="AJ410" s="97"/>
      <c r="AK410" s="651"/>
      <c r="AL410" s="651"/>
      <c r="AM410" s="651"/>
      <c r="AN410" s="97"/>
      <c r="AO410" s="696"/>
      <c r="AP410" s="696"/>
      <c r="AQ410" s="696"/>
      <c r="AR410" s="696"/>
      <c r="AS410" s="97"/>
      <c r="AT410" s="651"/>
      <c r="AU410" s="651"/>
      <c r="AV410" s="651"/>
      <c r="AW410" s="97"/>
      <c r="AX410" s="696"/>
      <c r="AY410" s="696"/>
      <c r="AZ410" s="696"/>
      <c r="BA410" s="696"/>
      <c r="BB410" s="97"/>
      <c r="BC410" s="651"/>
      <c r="BD410" s="651"/>
      <c r="BE410" s="651"/>
      <c r="BF410" s="97"/>
      <c r="BG410" s="696"/>
      <c r="BH410" s="696"/>
      <c r="BI410" s="696"/>
      <c r="BJ410" s="696"/>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655"/>
      <c r="G411" s="655"/>
      <c r="H411" s="655"/>
      <c r="I411" s="25"/>
      <c r="J411" s="619"/>
      <c r="K411" s="619"/>
      <c r="L411" s="619"/>
      <c r="M411" s="619"/>
      <c r="N411" s="619"/>
      <c r="O411" s="619"/>
      <c r="P411" s="619"/>
      <c r="Q411" s="619"/>
      <c r="R411" s="619"/>
      <c r="S411" s="97"/>
      <c r="T411" s="696"/>
      <c r="U411" s="696"/>
      <c r="V411" s="696"/>
      <c r="W411" s="696"/>
      <c r="X411" s="97"/>
      <c r="Y411" s="651"/>
      <c r="Z411" s="651"/>
      <c r="AA411" s="651"/>
      <c r="AB411" s="97"/>
      <c r="AC411" s="651"/>
      <c r="AD411" s="651"/>
      <c r="AE411" s="651"/>
      <c r="AF411" s="97"/>
      <c r="AG411" s="651"/>
      <c r="AH411" s="651"/>
      <c r="AI411" s="651"/>
      <c r="AJ411" s="97"/>
      <c r="AK411" s="651"/>
      <c r="AL411" s="651"/>
      <c r="AM411" s="651"/>
      <c r="AN411" s="97"/>
      <c r="AO411" s="696"/>
      <c r="AP411" s="696"/>
      <c r="AQ411" s="696"/>
      <c r="AR411" s="696"/>
      <c r="AS411" s="97"/>
      <c r="AT411" s="651"/>
      <c r="AU411" s="651"/>
      <c r="AV411" s="651"/>
      <c r="AW411" s="97"/>
      <c r="AX411" s="696"/>
      <c r="AY411" s="696"/>
      <c r="AZ411" s="696"/>
      <c r="BA411" s="696"/>
      <c r="BB411" s="97"/>
      <c r="BC411" s="651"/>
      <c r="BD411" s="651"/>
      <c r="BE411" s="651"/>
      <c r="BF411" s="97"/>
      <c r="BG411" s="696"/>
      <c r="BH411" s="696"/>
      <c r="BI411" s="696"/>
      <c r="BJ411" s="696"/>
      <c r="BK411" s="696"/>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655"/>
      <c r="G412" s="655"/>
      <c r="H412" s="655"/>
      <c r="I412" s="25"/>
      <c r="J412" s="619"/>
      <c r="K412" s="619"/>
      <c r="L412" s="619"/>
      <c r="M412" s="619"/>
      <c r="N412" s="619"/>
      <c r="O412" s="619"/>
      <c r="P412" s="619"/>
      <c r="Q412" s="619"/>
      <c r="R412" s="619"/>
      <c r="S412" s="97"/>
      <c r="T412" s="696"/>
      <c r="U412" s="696"/>
      <c r="V412" s="696"/>
      <c r="W412" s="696"/>
      <c r="X412" s="97"/>
      <c r="Y412" s="651"/>
      <c r="Z412" s="651"/>
      <c r="AA412" s="651"/>
      <c r="AB412" s="97"/>
      <c r="AC412" s="651"/>
      <c r="AD412" s="651"/>
      <c r="AE412" s="651"/>
      <c r="AF412" s="97"/>
      <c r="AG412" s="651"/>
      <c r="AH412" s="651"/>
      <c r="AI412" s="651"/>
      <c r="AJ412" s="97"/>
      <c r="AK412" s="651"/>
      <c r="AL412" s="651"/>
      <c r="AM412" s="651"/>
      <c r="AN412" s="97"/>
      <c r="AO412" s="696"/>
      <c r="AP412" s="696"/>
      <c r="AQ412" s="696"/>
      <c r="AR412" s="696"/>
      <c r="AS412" s="97"/>
      <c r="AT412" s="651"/>
      <c r="AU412" s="651"/>
      <c r="AV412" s="651"/>
      <c r="AW412" s="97"/>
      <c r="AX412" s="696"/>
      <c r="AY412" s="696"/>
      <c r="AZ412" s="696"/>
      <c r="BA412" s="696"/>
      <c r="BB412" s="97"/>
      <c r="BC412" s="651"/>
      <c r="BD412" s="651"/>
      <c r="BE412" s="651"/>
      <c r="BF412" s="97"/>
      <c r="BG412" s="696"/>
      <c r="BH412" s="696"/>
      <c r="BI412" s="696"/>
      <c r="BJ412" s="696"/>
      <c r="BK412" s="696"/>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00" t="s">
        <v>189</v>
      </c>
      <c r="H413" s="701"/>
      <c r="I413" s="701"/>
      <c r="J413" s="701"/>
      <c r="K413" s="701"/>
      <c r="L413" s="701"/>
      <c r="M413" s="701"/>
      <c r="N413" s="701"/>
      <c r="O413" s="701"/>
      <c r="P413" s="701"/>
      <c r="Q413" s="701"/>
      <c r="R413" s="701"/>
      <c r="S413" s="701"/>
      <c r="T413" s="701"/>
      <c r="U413" s="701"/>
      <c r="V413" s="701"/>
      <c r="W413" s="701"/>
      <c r="X413" s="701"/>
      <c r="Y413" s="701"/>
      <c r="Z413" s="701"/>
      <c r="AA413" s="701"/>
      <c r="AB413" s="701"/>
      <c r="AC413" s="701"/>
      <c r="AD413" s="701"/>
      <c r="AE413" s="701"/>
      <c r="AF413" s="701"/>
      <c r="AG413" s="701"/>
      <c r="AH413" s="701"/>
      <c r="AI413" s="701"/>
      <c r="AJ413" s="701"/>
      <c r="AK413" s="701"/>
      <c r="AL413" s="701"/>
      <c r="AM413" s="701"/>
      <c r="AN413" s="701"/>
      <c r="AO413" s="701"/>
      <c r="AP413" s="701"/>
      <c r="AQ413" s="701"/>
      <c r="AR413" s="701"/>
      <c r="AS413" s="701"/>
      <c r="AT413" s="701"/>
      <c r="AU413" s="701"/>
      <c r="AV413" s="701"/>
      <c r="AW413" s="701"/>
      <c r="AX413" s="701"/>
      <c r="AY413" s="701"/>
      <c r="AZ413" s="701"/>
      <c r="BA413" s="701"/>
      <c r="BB413" s="701"/>
      <c r="BC413" s="701"/>
      <c r="BD413" s="701"/>
      <c r="BE413" s="701"/>
      <c r="BF413" s="701"/>
      <c r="BG413" s="701"/>
      <c r="BH413" s="701"/>
      <c r="BI413" s="701"/>
      <c r="BJ413" s="701"/>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01"/>
      <c r="H414" s="701"/>
      <c r="I414" s="701"/>
      <c r="J414" s="701"/>
      <c r="K414" s="701"/>
      <c r="L414" s="701"/>
      <c r="M414" s="701"/>
      <c r="N414" s="701"/>
      <c r="O414" s="701"/>
      <c r="P414" s="701"/>
      <c r="Q414" s="701"/>
      <c r="R414" s="701"/>
      <c r="S414" s="701"/>
      <c r="T414" s="701"/>
      <c r="U414" s="701"/>
      <c r="V414" s="701"/>
      <c r="W414" s="701"/>
      <c r="X414" s="701"/>
      <c r="Y414" s="701"/>
      <c r="Z414" s="701"/>
      <c r="AA414" s="701"/>
      <c r="AB414" s="701"/>
      <c r="AC414" s="701"/>
      <c r="AD414" s="701"/>
      <c r="AE414" s="701"/>
      <c r="AF414" s="701"/>
      <c r="AG414" s="701"/>
      <c r="AH414" s="701"/>
      <c r="AI414" s="701"/>
      <c r="AJ414" s="701"/>
      <c r="AK414" s="701"/>
      <c r="AL414" s="701"/>
      <c r="AM414" s="701"/>
      <c r="AN414" s="701"/>
      <c r="AO414" s="701"/>
      <c r="AP414" s="701"/>
      <c r="AQ414" s="701"/>
      <c r="AR414" s="701"/>
      <c r="AS414" s="701"/>
      <c r="AT414" s="701"/>
      <c r="AU414" s="701"/>
      <c r="AV414" s="701"/>
      <c r="AW414" s="701"/>
      <c r="AX414" s="701"/>
      <c r="AY414" s="701"/>
      <c r="AZ414" s="701"/>
      <c r="BA414" s="701"/>
      <c r="BB414" s="701"/>
      <c r="BC414" s="701"/>
      <c r="BD414" s="701"/>
      <c r="BE414" s="701"/>
      <c r="BF414" s="701"/>
      <c r="BG414" s="701"/>
      <c r="BH414" s="701"/>
      <c r="BI414" s="701"/>
      <c r="BJ414" s="701"/>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01"/>
      <c r="H415" s="701"/>
      <c r="I415" s="701"/>
      <c r="J415" s="701"/>
      <c r="K415" s="701"/>
      <c r="L415" s="701"/>
      <c r="M415" s="701"/>
      <c r="N415" s="701"/>
      <c r="O415" s="701"/>
      <c r="P415" s="701"/>
      <c r="Q415" s="701"/>
      <c r="R415" s="701"/>
      <c r="S415" s="701"/>
      <c r="T415" s="701"/>
      <c r="U415" s="701"/>
      <c r="V415" s="701"/>
      <c r="W415" s="701"/>
      <c r="X415" s="701"/>
      <c r="Y415" s="701"/>
      <c r="Z415" s="701"/>
      <c r="AA415" s="701"/>
      <c r="AB415" s="701"/>
      <c r="AC415" s="701"/>
      <c r="AD415" s="701"/>
      <c r="AE415" s="701"/>
      <c r="AF415" s="701"/>
      <c r="AG415" s="701"/>
      <c r="AH415" s="701"/>
      <c r="AI415" s="701"/>
      <c r="AJ415" s="701"/>
      <c r="AK415" s="701"/>
      <c r="AL415" s="701"/>
      <c r="AM415" s="701"/>
      <c r="AN415" s="701"/>
      <c r="AO415" s="701"/>
      <c r="AP415" s="701"/>
      <c r="AQ415" s="701"/>
      <c r="AR415" s="701"/>
      <c r="AS415" s="701"/>
      <c r="AT415" s="701"/>
      <c r="AU415" s="701"/>
      <c r="AV415" s="701"/>
      <c r="AW415" s="701"/>
      <c r="AX415" s="701"/>
      <c r="AY415" s="701"/>
      <c r="AZ415" s="701"/>
      <c r="BA415" s="701"/>
      <c r="BB415" s="701"/>
      <c r="BC415" s="701"/>
      <c r="BD415" s="701"/>
      <c r="BE415" s="701"/>
      <c r="BF415" s="701"/>
      <c r="BG415" s="701"/>
      <c r="BH415" s="701"/>
      <c r="BI415" s="701"/>
      <c r="BJ415" s="701"/>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01"/>
      <c r="H416" s="701"/>
      <c r="I416" s="701"/>
      <c r="J416" s="701"/>
      <c r="K416" s="701"/>
      <c r="L416" s="701"/>
      <c r="M416" s="701"/>
      <c r="N416" s="701"/>
      <c r="O416" s="701"/>
      <c r="P416" s="701"/>
      <c r="Q416" s="701"/>
      <c r="R416" s="701"/>
      <c r="S416" s="701"/>
      <c r="T416" s="701"/>
      <c r="U416" s="701"/>
      <c r="V416" s="701"/>
      <c r="W416" s="701"/>
      <c r="X416" s="701"/>
      <c r="Y416" s="701"/>
      <c r="Z416" s="701"/>
      <c r="AA416" s="701"/>
      <c r="AB416" s="701"/>
      <c r="AC416" s="701"/>
      <c r="AD416" s="701"/>
      <c r="AE416" s="701"/>
      <c r="AF416" s="701"/>
      <c r="AG416" s="701"/>
      <c r="AH416" s="701"/>
      <c r="AI416" s="701"/>
      <c r="AJ416" s="701"/>
      <c r="AK416" s="701"/>
      <c r="AL416" s="701"/>
      <c r="AM416" s="701"/>
      <c r="AN416" s="701"/>
      <c r="AO416" s="701"/>
      <c r="AP416" s="701"/>
      <c r="AQ416" s="701"/>
      <c r="AR416" s="701"/>
      <c r="AS416" s="701"/>
      <c r="AT416" s="701"/>
      <c r="AU416" s="701"/>
      <c r="AV416" s="701"/>
      <c r="AW416" s="701"/>
      <c r="AX416" s="701"/>
      <c r="AY416" s="701"/>
      <c r="AZ416" s="701"/>
      <c r="BA416" s="701"/>
      <c r="BB416" s="701"/>
      <c r="BC416" s="701"/>
      <c r="BD416" s="701"/>
      <c r="BE416" s="701"/>
      <c r="BF416" s="701"/>
      <c r="BG416" s="701"/>
      <c r="BH416" s="701"/>
      <c r="BI416" s="701"/>
      <c r="BJ416" s="701"/>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02"/>
      <c r="H417" s="702"/>
      <c r="I417" s="702"/>
      <c r="J417" s="702"/>
      <c r="K417" s="702"/>
      <c r="L417" s="702"/>
      <c r="M417" s="702"/>
      <c r="N417" s="702"/>
      <c r="O417" s="702"/>
      <c r="P417" s="702"/>
      <c r="Q417" s="702"/>
      <c r="R417" s="702"/>
      <c r="S417" s="702"/>
      <c r="T417" s="702"/>
      <c r="U417" s="702"/>
      <c r="V417" s="702"/>
      <c r="W417" s="702"/>
      <c r="X417" s="702"/>
      <c r="Y417" s="702"/>
      <c r="Z417" s="702"/>
      <c r="AA417" s="702"/>
      <c r="AB417" s="702"/>
      <c r="AC417" s="702"/>
      <c r="AD417" s="702"/>
      <c r="AE417" s="702"/>
      <c r="AF417" s="702"/>
      <c r="AG417" s="702"/>
      <c r="AH417" s="702"/>
      <c r="AI417" s="702"/>
      <c r="AJ417" s="702"/>
      <c r="AK417" s="702"/>
      <c r="AL417" s="702"/>
      <c r="AM417" s="702"/>
      <c r="AN417" s="702"/>
      <c r="AO417" s="702"/>
      <c r="AP417" s="702"/>
      <c r="AQ417" s="702"/>
      <c r="AR417" s="702"/>
      <c r="AS417" s="702"/>
      <c r="AT417" s="702"/>
      <c r="AU417" s="702"/>
      <c r="AV417" s="702"/>
      <c r="AW417" s="702"/>
      <c r="AX417" s="702"/>
      <c r="AY417" s="702"/>
      <c r="AZ417" s="702"/>
      <c r="BA417" s="702"/>
      <c r="BB417" s="702"/>
      <c r="BC417" s="702"/>
      <c r="BD417" s="702"/>
      <c r="BE417" s="702"/>
      <c r="BF417" s="702"/>
      <c r="BG417" s="702"/>
      <c r="BH417" s="702"/>
      <c r="BI417" s="702"/>
      <c r="BJ417" s="702"/>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50" t="str">
        <f>[2]Setup!$B$5</f>
        <v>Precise Mortgage Funding 2018-2B plc</v>
      </c>
      <c r="G418" s="550"/>
      <c r="H418" s="550"/>
      <c r="I418" s="550"/>
      <c r="J418" s="550"/>
      <c r="K418" s="550"/>
      <c r="L418" s="550"/>
      <c r="M418" s="550"/>
      <c r="N418" s="550"/>
      <c r="O418" s="550"/>
      <c r="P418" s="550"/>
      <c r="Q418" s="550"/>
      <c r="R418" s="550"/>
      <c r="S418" s="550"/>
      <c r="T418" s="550"/>
      <c r="U418" s="550"/>
      <c r="V418" s="550"/>
      <c r="W418" s="550"/>
      <c r="X418" s="550"/>
      <c r="Y418" s="550"/>
      <c r="Z418" s="550"/>
      <c r="AA418" s="550"/>
      <c r="AB418" s="550"/>
      <c r="AC418" s="550"/>
      <c r="AD418" s="550"/>
      <c r="AE418" s="550"/>
      <c r="AF418" s="550"/>
      <c r="AG418" s="550"/>
      <c r="AH418" s="550"/>
      <c r="AI418" s="550"/>
      <c r="AJ418" s="550"/>
      <c r="AK418" s="550"/>
      <c r="AL418" s="550"/>
      <c r="AM418" s="550"/>
      <c r="AN418" s="550"/>
      <c r="AO418" s="550"/>
      <c r="AP418" s="550"/>
      <c r="AQ418" s="550"/>
      <c r="AR418" s="550"/>
      <c r="AS418" s="550"/>
      <c r="AT418" s="550"/>
      <c r="AU418" s="550"/>
      <c r="AV418" s="550"/>
      <c r="AW418" s="550"/>
      <c r="AX418" s="550"/>
      <c r="AY418" s="550"/>
      <c r="AZ418" s="550"/>
      <c r="BA418" s="550"/>
      <c r="BB418" s="550"/>
      <c r="BC418" s="550"/>
      <c r="BD418" s="550"/>
      <c r="BE418" s="550"/>
      <c r="BF418" s="550"/>
      <c r="BG418" s="550"/>
      <c r="BH418" s="550"/>
      <c r="BI418" s="550"/>
      <c r="BJ418" s="550"/>
      <c r="BK418" s="550"/>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51" t="s">
        <v>1</v>
      </c>
      <c r="G419" s="551"/>
      <c r="H419" s="551"/>
      <c r="I419" s="551"/>
      <c r="J419" s="551"/>
      <c r="K419" s="551"/>
      <c r="L419" s="551"/>
      <c r="M419" s="551"/>
      <c r="N419" s="551"/>
      <c r="O419" s="551"/>
      <c r="P419" s="551"/>
      <c r="Q419" s="551"/>
      <c r="R419" s="551"/>
      <c r="S419" s="551"/>
      <c r="T419" s="551"/>
      <c r="U419" s="551"/>
      <c r="V419" s="551"/>
      <c r="W419" s="551"/>
      <c r="X419" s="551"/>
      <c r="Y419" s="551"/>
      <c r="Z419" s="551"/>
      <c r="AA419" s="551"/>
      <c r="AB419" s="551"/>
      <c r="AC419" s="551"/>
      <c r="AD419" s="551"/>
      <c r="AE419" s="551"/>
      <c r="AF419" s="551"/>
      <c r="AG419" s="551"/>
      <c r="AH419" s="551"/>
      <c r="AI419" s="551"/>
      <c r="AJ419" s="551"/>
      <c r="AK419" s="551"/>
      <c r="AL419" s="551"/>
      <c r="AM419" s="551"/>
      <c r="AN419" s="551"/>
      <c r="AO419" s="551"/>
      <c r="AP419" s="551"/>
      <c r="AQ419" s="551"/>
      <c r="AR419" s="551"/>
      <c r="AS419" s="551"/>
      <c r="AT419" s="551"/>
      <c r="AU419" s="551"/>
      <c r="AV419" s="551"/>
      <c r="AW419" s="551"/>
      <c r="AX419" s="551"/>
      <c r="AY419" s="551"/>
      <c r="AZ419" s="551"/>
      <c r="BA419" s="551"/>
      <c r="BB419" s="551"/>
      <c r="BC419" s="551"/>
      <c r="BD419" s="551"/>
      <c r="BE419" s="551"/>
      <c r="BF419" s="551"/>
      <c r="BG419" s="551"/>
      <c r="BH419" s="551"/>
      <c r="BI419" s="551"/>
      <c r="BJ419" s="551"/>
      <c r="BK419" s="551"/>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51" t="s">
        <v>2</v>
      </c>
      <c r="G420" s="551"/>
      <c r="H420" s="551"/>
      <c r="I420" s="551"/>
      <c r="J420" s="551"/>
      <c r="K420" s="551"/>
      <c r="L420" s="551"/>
      <c r="M420" s="551"/>
      <c r="N420" s="551"/>
      <c r="O420" s="551"/>
      <c r="P420" s="551"/>
      <c r="Q420" s="551"/>
      <c r="R420" s="551"/>
      <c r="S420" s="551"/>
      <c r="T420" s="551"/>
      <c r="U420" s="551"/>
      <c r="V420" s="551"/>
      <c r="W420" s="551"/>
      <c r="X420" s="551"/>
      <c r="Y420" s="551"/>
      <c r="Z420" s="551"/>
      <c r="AA420" s="551"/>
      <c r="AB420" s="551"/>
      <c r="AC420" s="551"/>
      <c r="AD420" s="551"/>
      <c r="AE420" s="551"/>
      <c r="AF420" s="551"/>
      <c r="AG420" s="551"/>
      <c r="AH420" s="551"/>
      <c r="AI420" s="551"/>
      <c r="AJ420" s="551"/>
      <c r="AK420" s="551"/>
      <c r="AL420" s="551"/>
      <c r="AM420" s="551"/>
      <c r="AN420" s="551"/>
      <c r="AO420" s="551"/>
      <c r="AP420" s="551"/>
      <c r="AQ420" s="551"/>
      <c r="AR420" s="551"/>
      <c r="AS420" s="551"/>
      <c r="AT420" s="551"/>
      <c r="AU420" s="551"/>
      <c r="AV420" s="551"/>
      <c r="AW420" s="551"/>
      <c r="AX420" s="551"/>
      <c r="AY420" s="551"/>
      <c r="AZ420" s="551"/>
      <c r="BA420" s="551"/>
      <c r="BB420" s="551"/>
      <c r="BC420" s="551"/>
      <c r="BD420" s="551"/>
      <c r="BE420" s="551"/>
      <c r="BF420" s="551"/>
      <c r="BG420" s="551"/>
      <c r="BH420" s="551"/>
      <c r="BI420" s="551"/>
      <c r="BJ420" s="551"/>
      <c r="BK420" s="551"/>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52">
        <f>[1]Input!$C$112</f>
        <v>43570</v>
      </c>
      <c r="G421" s="552"/>
      <c r="H421" s="552"/>
      <c r="I421" s="552"/>
      <c r="J421" s="552"/>
      <c r="K421" s="552"/>
      <c r="L421" s="552"/>
      <c r="M421" s="552"/>
      <c r="N421" s="552"/>
      <c r="O421" s="552"/>
      <c r="P421" s="552"/>
      <c r="Q421" s="552"/>
      <c r="R421" s="552"/>
      <c r="S421" s="552"/>
      <c r="T421" s="552"/>
      <c r="U421" s="552"/>
      <c r="V421" s="552"/>
      <c r="W421" s="552"/>
      <c r="X421" s="552"/>
      <c r="Y421" s="552"/>
      <c r="Z421" s="552"/>
      <c r="AA421" s="552"/>
      <c r="AB421" s="552"/>
      <c r="AC421" s="552"/>
      <c r="AD421" s="552"/>
      <c r="AE421" s="552"/>
      <c r="AF421" s="552"/>
      <c r="AG421" s="552"/>
      <c r="AH421" s="552"/>
      <c r="AI421" s="552"/>
      <c r="AJ421" s="552"/>
      <c r="AK421" s="552"/>
      <c r="AL421" s="552"/>
      <c r="AM421" s="552"/>
      <c r="AN421" s="552"/>
      <c r="AO421" s="552"/>
      <c r="AP421" s="552"/>
      <c r="AQ421" s="552"/>
      <c r="AR421" s="552"/>
      <c r="AS421" s="552"/>
      <c r="AT421" s="552"/>
      <c r="AU421" s="552"/>
      <c r="AV421" s="552"/>
      <c r="AW421" s="552"/>
      <c r="AX421" s="552"/>
      <c r="AY421" s="552"/>
      <c r="AZ421" s="552"/>
      <c r="BA421" s="552"/>
      <c r="BB421" s="552"/>
      <c r="BC421" s="552"/>
      <c r="BD421" s="552"/>
      <c r="BE421" s="552"/>
      <c r="BF421" s="552"/>
      <c r="BG421" s="552"/>
      <c r="BH421" s="552"/>
      <c r="BI421" s="552"/>
      <c r="BJ421" s="552"/>
      <c r="BK421" s="55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9" t="s">
        <v>27</v>
      </c>
      <c r="G423" s="579"/>
      <c r="H423" s="579"/>
      <c r="I423" s="579"/>
      <c r="J423" s="579"/>
      <c r="K423" s="579"/>
      <c r="L423" s="579"/>
      <c r="M423" s="579"/>
      <c r="N423" s="579"/>
      <c r="O423" s="579"/>
      <c r="P423" s="579"/>
      <c r="Q423" s="579"/>
      <c r="R423" s="579"/>
      <c r="S423" s="579"/>
      <c r="T423" s="579"/>
      <c r="U423" s="579"/>
      <c r="V423" s="579"/>
      <c r="W423" s="579"/>
      <c r="X423" s="579"/>
      <c r="Y423" s="579"/>
      <c r="Z423" s="579"/>
      <c r="AA423" s="579"/>
      <c r="AB423" s="579"/>
      <c r="AC423" s="579"/>
      <c r="AD423" s="579"/>
      <c r="AE423" s="579"/>
      <c r="AF423" s="579"/>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596" t="s">
        <v>190</v>
      </c>
      <c r="H425" s="596"/>
      <c r="I425" s="596"/>
      <c r="J425" s="596"/>
      <c r="K425" s="596"/>
      <c r="L425" s="596"/>
      <c r="M425" s="596"/>
      <c r="N425" s="596"/>
      <c r="O425" s="596"/>
      <c r="P425" s="596"/>
      <c r="Q425" s="596"/>
      <c r="R425" s="596"/>
      <c r="S425" s="596"/>
      <c r="T425" s="596"/>
      <c r="U425" s="596"/>
      <c r="V425" s="596"/>
      <c r="W425" s="596"/>
      <c r="X425" s="596"/>
      <c r="Y425" s="596"/>
      <c r="Z425" s="596"/>
      <c r="AA425" s="596"/>
      <c r="AB425" s="596"/>
      <c r="AC425" s="596"/>
      <c r="AD425" s="596"/>
      <c r="AE425" s="596"/>
      <c r="AF425" s="596"/>
      <c r="AG425" s="81"/>
      <c r="AH425" s="81"/>
      <c r="AI425" s="81"/>
      <c r="AJ425" s="596" t="s">
        <v>191</v>
      </c>
      <c r="AK425" s="596"/>
      <c r="AL425" s="596"/>
      <c r="AM425" s="596"/>
      <c r="AN425" s="596"/>
      <c r="AO425" s="596"/>
      <c r="AP425" s="596"/>
      <c r="AQ425" s="596"/>
      <c r="AR425" s="596"/>
      <c r="AS425" s="596"/>
      <c r="AT425" s="596"/>
      <c r="AU425" s="596"/>
      <c r="AV425" s="596"/>
      <c r="AW425" s="596"/>
      <c r="AX425" s="596"/>
      <c r="AY425" s="596"/>
      <c r="AZ425" s="596"/>
      <c r="BA425" s="596"/>
      <c r="BB425" s="596"/>
      <c r="BC425" s="596"/>
      <c r="BD425" s="596"/>
      <c r="BE425" s="596"/>
      <c r="BF425" s="596"/>
      <c r="BG425" s="596"/>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192</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193</v>
      </c>
      <c r="AK427" s="256"/>
      <c r="AL427" s="256"/>
      <c r="AM427" s="256"/>
      <c r="AN427" s="12"/>
      <c r="AO427" s="81"/>
      <c r="AP427" s="81"/>
      <c r="AQ427" s="81"/>
      <c r="AR427" s="81"/>
      <c r="AS427" s="81"/>
      <c r="AT427" s="81"/>
      <c r="AU427" s="81"/>
      <c r="AV427" s="81"/>
      <c r="AW427" s="81"/>
      <c r="AX427" s="81"/>
      <c r="AY427" s="81"/>
      <c r="AZ427" s="81"/>
      <c r="BA427" s="81"/>
      <c r="BB427" s="697">
        <f>AA480</f>
        <v>414951.54000000004</v>
      </c>
      <c r="BC427" s="697"/>
      <c r="BD427" s="697"/>
      <c r="BE427" s="697"/>
      <c r="BF427" s="697"/>
      <c r="BG427" s="697"/>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194</v>
      </c>
      <c r="I428" s="253"/>
      <c r="J428" s="9"/>
      <c r="K428" s="253"/>
      <c r="L428" s="253"/>
      <c r="M428" s="9"/>
      <c r="N428" s="59"/>
      <c r="O428" s="59"/>
      <c r="P428" s="59"/>
      <c r="Q428" s="59"/>
      <c r="R428" s="59"/>
      <c r="S428" s="59"/>
      <c r="T428" s="59"/>
      <c r="U428" s="59"/>
      <c r="V428" s="59"/>
      <c r="W428" s="59"/>
      <c r="X428" s="59"/>
      <c r="Y428" s="59"/>
      <c r="Z428" s="59"/>
      <c r="AA428" s="698">
        <f>'[2]Cash Buckets'!E7</f>
        <v>3431574.95</v>
      </c>
      <c r="AB428" s="698"/>
      <c r="AC428" s="698"/>
      <c r="AD428" s="698"/>
      <c r="AE428" s="698"/>
      <c r="AF428" s="698"/>
      <c r="AG428" s="81"/>
      <c r="AH428" s="81"/>
      <c r="AI428" s="81"/>
      <c r="AJ428" s="255"/>
      <c r="AK428" s="257" t="s">
        <v>195</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699" t="s">
        <v>195</v>
      </c>
      <c r="I429" s="699"/>
      <c r="J429" s="699"/>
      <c r="K429" s="699"/>
      <c r="L429" s="699"/>
      <c r="M429" s="699"/>
      <c r="N429" s="699"/>
      <c r="O429" s="699"/>
      <c r="P429" s="699"/>
      <c r="Q429" s="699"/>
      <c r="R429" s="699"/>
      <c r="S429" s="699"/>
      <c r="T429" s="699"/>
      <c r="U429" s="699"/>
      <c r="V429" s="699"/>
      <c r="W429" s="699"/>
      <c r="X429" s="699"/>
      <c r="Y429" s="699"/>
      <c r="Z429" s="699"/>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196</v>
      </c>
      <c r="I430" s="253"/>
      <c r="J430" s="9"/>
      <c r="K430" s="253"/>
      <c r="L430" s="253"/>
      <c r="M430" s="9"/>
      <c r="N430" s="59"/>
      <c r="O430" s="59"/>
      <c r="P430" s="59"/>
      <c r="Q430" s="59"/>
      <c r="R430" s="59"/>
      <c r="S430" s="59"/>
      <c r="T430" s="59"/>
      <c r="U430" s="59"/>
      <c r="V430" s="59"/>
      <c r="W430" s="59"/>
      <c r="X430" s="59"/>
      <c r="Y430" s="59"/>
      <c r="Z430" s="59"/>
      <c r="AA430" s="133"/>
      <c r="AB430" s="698">
        <f>'[2]Cash Buckets'!E9</f>
        <v>0</v>
      </c>
      <c r="AC430" s="698"/>
      <c r="AD430" s="698"/>
      <c r="AE430" s="698"/>
      <c r="AF430" s="698"/>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197</v>
      </c>
      <c r="I431" s="253"/>
      <c r="J431" s="9"/>
      <c r="K431" s="253"/>
      <c r="L431" s="253"/>
      <c r="M431" s="9"/>
      <c r="N431" s="59"/>
      <c r="O431" s="59"/>
      <c r="P431" s="59"/>
      <c r="Q431" s="59"/>
      <c r="R431" s="59"/>
      <c r="S431" s="59"/>
      <c r="T431" s="59"/>
      <c r="U431" s="59"/>
      <c r="V431" s="59"/>
      <c r="W431" s="59"/>
      <c r="X431" s="59"/>
      <c r="Y431" s="59"/>
      <c r="Z431" s="59"/>
      <c r="AA431" s="133"/>
      <c r="AB431" s="698">
        <f>'[2]Cash Buckets'!E11</f>
        <v>0</v>
      </c>
      <c r="AC431" s="698"/>
      <c r="AD431" s="698"/>
      <c r="AE431" s="698"/>
      <c r="AF431" s="698"/>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198</v>
      </c>
      <c r="I432" s="253"/>
      <c r="J432" s="9"/>
      <c r="K432" s="253"/>
      <c r="L432" s="253"/>
      <c r="M432" s="9"/>
      <c r="N432" s="59"/>
      <c r="O432" s="59"/>
      <c r="P432" s="59"/>
      <c r="Q432" s="59"/>
      <c r="R432" s="59"/>
      <c r="S432" s="59"/>
      <c r="T432" s="59"/>
      <c r="U432" s="59"/>
      <c r="V432" s="59"/>
      <c r="W432" s="59"/>
      <c r="X432" s="59"/>
      <c r="Y432" s="59"/>
      <c r="Z432" s="59"/>
      <c r="AA432" s="133"/>
      <c r="AB432" s="698">
        <f>'[2]Cash Buckets'!E17</f>
        <v>0</v>
      </c>
      <c r="AC432" s="698"/>
      <c r="AD432" s="698"/>
      <c r="AE432" s="698"/>
      <c r="AF432" s="698"/>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199</v>
      </c>
      <c r="I433" s="9"/>
      <c r="J433" s="9"/>
      <c r="K433" s="9"/>
      <c r="L433" s="9"/>
      <c r="M433" s="9"/>
      <c r="N433" s="9"/>
      <c r="O433" s="9"/>
      <c r="P433" s="9"/>
      <c r="Q433" s="9"/>
      <c r="R433" s="9"/>
      <c r="S433" s="9"/>
      <c r="T433" s="9"/>
      <c r="U433" s="9"/>
      <c r="V433" s="9"/>
      <c r="W433" s="9"/>
      <c r="X433" s="9"/>
      <c r="Y433" s="9"/>
      <c r="Z433" s="9"/>
      <c r="AA433" s="133"/>
      <c r="AB433" s="698">
        <f>'[2]Cash Buckets'!E13</f>
        <v>212714.67915000021</v>
      </c>
      <c r="AC433" s="698"/>
      <c r="AD433" s="698"/>
      <c r="AE433" s="698"/>
      <c r="AF433" s="698"/>
      <c r="AG433" s="81"/>
      <c r="AH433" s="81"/>
      <c r="AI433" s="81"/>
      <c r="AJ433" s="255" t="s">
        <v>200</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201</v>
      </c>
      <c r="I434" s="9"/>
      <c r="J434" s="9"/>
      <c r="K434" s="9"/>
      <c r="L434" s="9"/>
      <c r="M434" s="9"/>
      <c r="N434" s="9"/>
      <c r="O434" s="9"/>
      <c r="P434" s="9"/>
      <c r="Q434" s="9"/>
      <c r="R434" s="12"/>
      <c r="S434" s="12"/>
      <c r="T434" s="12"/>
      <c r="U434" s="12"/>
      <c r="V434" s="12"/>
      <c r="W434" s="9"/>
      <c r="X434" s="9"/>
      <c r="Y434" s="9"/>
      <c r="Z434" s="9"/>
      <c r="AA434" s="133"/>
      <c r="AB434" s="698">
        <f>'[2]Cash Buckets'!E15</f>
        <v>0</v>
      </c>
      <c r="AC434" s="698"/>
      <c r="AD434" s="698"/>
      <c r="AE434" s="698"/>
      <c r="AF434" s="698"/>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202</v>
      </c>
      <c r="I435" s="9"/>
      <c r="J435" s="9"/>
      <c r="K435" s="9"/>
      <c r="L435" s="9"/>
      <c r="M435" s="9"/>
      <c r="N435" s="9"/>
      <c r="O435" s="9"/>
      <c r="P435" s="9"/>
      <c r="Q435" s="9"/>
      <c r="R435" s="9"/>
      <c r="S435" s="9"/>
      <c r="T435" s="9"/>
      <c r="U435" s="9"/>
      <c r="V435" s="9"/>
      <c r="W435" s="9"/>
      <c r="X435" s="9"/>
      <c r="Y435" s="9"/>
      <c r="Z435" s="9"/>
      <c r="AA435" s="133"/>
      <c r="AB435" s="698">
        <f>'[2]Cash Buckets'!E19</f>
        <v>0</v>
      </c>
      <c r="AC435" s="698"/>
      <c r="AD435" s="698"/>
      <c r="AE435" s="698"/>
      <c r="AF435" s="698"/>
      <c r="AG435" s="81"/>
      <c r="AH435" s="81"/>
      <c r="AI435" s="81"/>
      <c r="AJ435" s="256"/>
      <c r="AK435" s="256" t="s">
        <v>203</v>
      </c>
      <c r="AL435" s="256"/>
      <c r="AM435" s="256"/>
      <c r="AN435" s="12"/>
      <c r="AO435" s="81"/>
      <c r="AP435" s="81"/>
      <c r="AQ435" s="81"/>
      <c r="AR435" s="81"/>
      <c r="AS435" s="81"/>
      <c r="AT435" s="81"/>
      <c r="AU435" s="81"/>
      <c r="AV435" s="81"/>
      <c r="AW435" s="81"/>
      <c r="AX435" s="81"/>
      <c r="AY435" s="81"/>
      <c r="AZ435" s="81"/>
      <c r="BA435" s="81"/>
      <c r="BB435" s="697">
        <f>SUM('[2]Note Calcs'!O19:O25)</f>
        <v>1518057.8</v>
      </c>
      <c r="BC435" s="697"/>
      <c r="BD435" s="697"/>
      <c r="BE435" s="697"/>
      <c r="BF435" s="697"/>
      <c r="BG435" s="697"/>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204</v>
      </c>
      <c r="I436" s="253"/>
      <c r="J436" s="253"/>
      <c r="K436" s="253"/>
      <c r="L436" s="253"/>
      <c r="M436" s="9"/>
      <c r="N436" s="59"/>
      <c r="O436" s="59"/>
      <c r="P436" s="59"/>
      <c r="Q436" s="59"/>
      <c r="R436" s="59"/>
      <c r="S436" s="59"/>
      <c r="T436" s="59"/>
      <c r="U436" s="59"/>
      <c r="V436" s="59"/>
      <c r="W436" s="59"/>
      <c r="X436" s="59"/>
      <c r="Y436" s="59"/>
      <c r="Z436" s="59"/>
      <c r="AA436" s="133"/>
      <c r="AB436" s="698">
        <f>'[2]Cash Buckets'!E21</f>
        <v>0</v>
      </c>
      <c r="AC436" s="698"/>
      <c r="AD436" s="698"/>
      <c r="AE436" s="698"/>
      <c r="AF436" s="698"/>
      <c r="AG436" s="81"/>
      <c r="AH436" s="81"/>
      <c r="AI436" s="81"/>
      <c r="AJ436" s="256"/>
      <c r="AK436" s="256" t="s">
        <v>205</v>
      </c>
      <c r="AL436" s="256"/>
      <c r="AM436" s="256"/>
      <c r="AN436" s="12"/>
      <c r="AO436" s="81"/>
      <c r="AP436" s="81"/>
      <c r="AQ436" s="81"/>
      <c r="AR436" s="81"/>
      <c r="AS436" s="81"/>
      <c r="AT436" s="81"/>
      <c r="AU436" s="81"/>
      <c r="AV436" s="81"/>
      <c r="AW436" s="81"/>
      <c r="AX436" s="81"/>
      <c r="AY436" s="81"/>
      <c r="AZ436" s="81"/>
      <c r="BA436" s="81"/>
      <c r="BB436" s="704">
        <f>'[2]Note Calcs'!J41</f>
        <v>22468532.08915</v>
      </c>
      <c r="BC436" s="704"/>
      <c r="BD436" s="704"/>
      <c r="BE436" s="704"/>
      <c r="BF436" s="704"/>
      <c r="BG436" s="704"/>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206</v>
      </c>
      <c r="I437" s="9"/>
      <c r="J437" s="9"/>
      <c r="K437" s="9"/>
      <c r="L437" s="9"/>
      <c r="M437" s="9"/>
      <c r="N437" s="9"/>
      <c r="O437" s="9"/>
      <c r="P437" s="9"/>
      <c r="Q437" s="9"/>
      <c r="R437" s="9"/>
      <c r="S437" s="9"/>
      <c r="T437" s="9"/>
      <c r="U437" s="9"/>
      <c r="V437" s="9"/>
      <c r="W437" s="9"/>
      <c r="X437" s="9"/>
      <c r="Y437" s="9"/>
      <c r="Z437" s="9"/>
      <c r="AA437" s="133"/>
      <c r="AB437" s="698">
        <f>'[2]Cash Buckets'!E23</f>
        <v>0</v>
      </c>
      <c r="AC437" s="698"/>
      <c r="AD437" s="698"/>
      <c r="AE437" s="698"/>
      <c r="AF437" s="698"/>
      <c r="AG437" s="59"/>
      <c r="AH437" s="81"/>
      <c r="AI437" s="81"/>
      <c r="AJ437" s="256"/>
      <c r="AK437" s="255" t="s">
        <v>200</v>
      </c>
      <c r="AL437" s="256"/>
      <c r="AM437" s="256"/>
      <c r="AN437" s="12"/>
      <c r="AO437" s="81"/>
      <c r="AP437" s="81"/>
      <c r="AQ437" s="81"/>
      <c r="AR437" s="81"/>
      <c r="AS437" s="81"/>
      <c r="AT437" s="81"/>
      <c r="AU437" s="81"/>
      <c r="AV437" s="81"/>
      <c r="AW437" s="81"/>
      <c r="AX437" s="81"/>
      <c r="AY437" s="81"/>
      <c r="AZ437" s="81"/>
      <c r="BA437" s="81"/>
      <c r="BB437" s="705">
        <f>BB435+BB436</f>
        <v>23986589.889150001</v>
      </c>
      <c r="BC437" s="705"/>
      <c r="BD437" s="705"/>
      <c r="BE437" s="705"/>
      <c r="BF437" s="705"/>
      <c r="BG437" s="705"/>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207</v>
      </c>
      <c r="I438" s="9"/>
      <c r="J438" s="9"/>
      <c r="K438" s="9"/>
      <c r="L438" s="9"/>
      <c r="M438" s="9"/>
      <c r="N438" s="9"/>
      <c r="O438" s="9"/>
      <c r="P438" s="9"/>
      <c r="Q438" s="9"/>
      <c r="R438" s="9"/>
      <c r="S438" s="9"/>
      <c r="T438" s="9"/>
      <c r="U438" s="9"/>
      <c r="V438" s="9"/>
      <c r="W438" s="9"/>
      <c r="X438" s="9"/>
      <c r="Y438" s="9"/>
      <c r="Z438" s="9"/>
      <c r="AA438" s="133"/>
      <c r="AB438" s="698">
        <f>'[2]Cash Buckets'!E25</f>
        <v>0</v>
      </c>
      <c r="AC438" s="698"/>
      <c r="AD438" s="698"/>
      <c r="AE438" s="698"/>
      <c r="AF438" s="698"/>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208</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209</v>
      </c>
      <c r="I440" s="9"/>
      <c r="J440" s="9"/>
      <c r="K440" s="9"/>
      <c r="L440" s="9"/>
      <c r="M440" s="9"/>
      <c r="N440" s="9"/>
      <c r="O440" s="9"/>
      <c r="P440" s="9"/>
      <c r="Q440" s="9"/>
      <c r="R440" s="9"/>
      <c r="S440" s="9"/>
      <c r="T440" s="9"/>
      <c r="U440" s="9"/>
      <c r="V440" s="9"/>
      <c r="W440" s="9"/>
      <c r="X440" s="9"/>
      <c r="Y440" s="9"/>
      <c r="Z440" s="9"/>
      <c r="AA440" s="133"/>
      <c r="AB440" s="698">
        <f>'[2]Cash Buckets'!E31</f>
        <v>1671.47</v>
      </c>
      <c r="AC440" s="698"/>
      <c r="AD440" s="698"/>
      <c r="AE440" s="698"/>
      <c r="AF440" s="698"/>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210</v>
      </c>
      <c r="I441" s="263"/>
      <c r="J441" s="9"/>
      <c r="K441" s="9"/>
      <c r="L441" s="9"/>
      <c r="M441" s="9"/>
      <c r="N441" s="9"/>
      <c r="O441" s="9"/>
      <c r="P441" s="9"/>
      <c r="Q441" s="9"/>
      <c r="R441" s="9"/>
      <c r="S441" s="9"/>
      <c r="T441" s="9"/>
      <c r="U441" s="9"/>
      <c r="V441" s="9"/>
      <c r="W441" s="9"/>
      <c r="X441" s="9"/>
      <c r="Y441" s="9"/>
      <c r="Z441" s="9"/>
      <c r="AA441" s="133"/>
      <c r="AB441" s="698">
        <f>'[2]Cash Buckets'!E33</f>
        <v>0</v>
      </c>
      <c r="AC441" s="698"/>
      <c r="AD441" s="698"/>
      <c r="AE441" s="698"/>
      <c r="AF441" s="698"/>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211</v>
      </c>
      <c r="I442" s="263"/>
      <c r="J442" s="264"/>
      <c r="K442" s="9"/>
      <c r="L442" s="9"/>
      <c r="M442" s="9"/>
      <c r="N442" s="9"/>
      <c r="O442" s="9"/>
      <c r="P442" s="9"/>
      <c r="Q442" s="9"/>
      <c r="R442" s="9"/>
      <c r="S442" s="9"/>
      <c r="T442" s="9"/>
      <c r="U442" s="9"/>
      <c r="V442" s="9"/>
      <c r="W442" s="9"/>
      <c r="X442" s="9"/>
      <c r="Y442" s="9"/>
      <c r="Z442" s="9"/>
      <c r="AA442" s="133"/>
      <c r="AB442" s="698">
        <f>'[2]Cash Buckets'!E35</f>
        <v>0</v>
      </c>
      <c r="AC442" s="698"/>
      <c r="AD442" s="698"/>
      <c r="AE442" s="698"/>
      <c r="AF442" s="698"/>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192</v>
      </c>
      <c r="K443" s="9"/>
      <c r="L443" s="9"/>
      <c r="M443" s="9"/>
      <c r="N443" s="9"/>
      <c r="O443" s="9"/>
      <c r="P443" s="9"/>
      <c r="Q443" s="9"/>
      <c r="R443" s="9"/>
      <c r="S443" s="9"/>
      <c r="T443" s="9"/>
      <c r="U443" s="9"/>
      <c r="V443" s="9"/>
      <c r="W443" s="9"/>
      <c r="X443" s="9"/>
      <c r="Y443" s="9"/>
      <c r="Z443" s="9"/>
      <c r="AA443" s="703">
        <f>'[2]Cash Buckets'!E37</f>
        <v>3642618.1591500002</v>
      </c>
      <c r="AB443" s="703"/>
      <c r="AC443" s="703"/>
      <c r="AD443" s="703"/>
      <c r="AE443" s="703"/>
      <c r="AF443" s="703"/>
      <c r="AG443" s="25"/>
      <c r="AH443" s="81"/>
      <c r="AI443" s="81"/>
      <c r="AJ443" s="255" t="s">
        <v>212</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213</v>
      </c>
      <c r="AL444" s="256"/>
      <c r="AM444" s="256"/>
      <c r="AN444" s="12"/>
      <c r="AO444" s="81"/>
      <c r="AP444" s="81"/>
      <c r="AQ444" s="81"/>
      <c r="AR444" s="81"/>
      <c r="AS444" s="81"/>
      <c r="AT444" s="81"/>
      <c r="AU444" s="81"/>
      <c r="AV444" s="81"/>
      <c r="AW444" s="81"/>
      <c r="AX444" s="81"/>
      <c r="AY444" s="81"/>
      <c r="AZ444" s="81"/>
      <c r="BA444" s="81"/>
      <c r="BB444" s="697">
        <f>[2]Waterfall!K46</f>
        <v>0</v>
      </c>
      <c r="BC444" s="697"/>
      <c r="BD444" s="697"/>
      <c r="BE444" s="697"/>
      <c r="BF444" s="697"/>
      <c r="BG444" s="697"/>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214</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215</v>
      </c>
      <c r="AL445" s="256"/>
      <c r="AM445" s="9"/>
      <c r="AN445" s="9"/>
      <c r="AO445" s="9"/>
      <c r="AP445" s="9"/>
      <c r="AQ445" s="9"/>
      <c r="AR445" s="9"/>
      <c r="AS445" s="9"/>
      <c r="AT445" s="9"/>
      <c r="AU445" s="9"/>
      <c r="AV445" s="9"/>
      <c r="AW445" s="9"/>
      <c r="AX445" s="9"/>
      <c r="AY445" s="9"/>
      <c r="AZ445" s="9"/>
      <c r="BA445" s="9"/>
      <c r="BB445" s="697">
        <f>[2]Waterfall!K62</f>
        <v>0</v>
      </c>
      <c r="BC445" s="697"/>
      <c r="BD445" s="697"/>
      <c r="BE445" s="697"/>
      <c r="BF445" s="697"/>
      <c r="BG445" s="697"/>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216</v>
      </c>
      <c r="I446" s="252"/>
      <c r="J446" s="87"/>
      <c r="K446" s="87"/>
      <c r="L446" s="87"/>
      <c r="M446" s="7"/>
      <c r="N446" s="7"/>
      <c r="O446" s="7"/>
      <c r="P446" s="7"/>
      <c r="Q446" s="7"/>
      <c r="R446" s="7"/>
      <c r="S446" s="7"/>
      <c r="T446" s="7"/>
      <c r="U446" s="7"/>
      <c r="V446" s="7"/>
      <c r="W446" s="7"/>
      <c r="X446" s="7"/>
      <c r="Y446" s="7"/>
      <c r="Z446" s="7"/>
      <c r="AA446" s="259"/>
      <c r="AB446" s="698">
        <f>'[2]Cash Buckets'!E42</f>
        <v>20759223.27</v>
      </c>
      <c r="AC446" s="698"/>
      <c r="AD446" s="698"/>
      <c r="AE446" s="698"/>
      <c r="AF446" s="698"/>
      <c r="AG446" s="81"/>
      <c r="AH446" s="81"/>
      <c r="AI446" s="81"/>
      <c r="AJ446" s="256"/>
      <c r="AK446" s="256" t="s">
        <v>217</v>
      </c>
      <c r="AL446" s="256"/>
      <c r="AM446" s="256"/>
      <c r="AN446" s="12"/>
      <c r="AO446" s="81"/>
      <c r="AP446" s="81"/>
      <c r="AQ446" s="81"/>
      <c r="AR446" s="81"/>
      <c r="AS446" s="81"/>
      <c r="AT446" s="81"/>
      <c r="AU446" s="81"/>
      <c r="AV446" s="81"/>
      <c r="AW446" s="81"/>
      <c r="AX446" s="81"/>
      <c r="AY446" s="81"/>
      <c r="AZ446" s="81"/>
      <c r="BA446" s="81"/>
      <c r="BB446" s="697">
        <f>[2]Waterfall!K38</f>
        <v>300</v>
      </c>
      <c r="BC446" s="697"/>
      <c r="BD446" s="697"/>
      <c r="BE446" s="697"/>
      <c r="BF446" s="697"/>
      <c r="BG446" s="697"/>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218</v>
      </c>
      <c r="I447" s="252"/>
      <c r="J447" s="253"/>
      <c r="K447" s="253"/>
      <c r="L447" s="253"/>
      <c r="M447" s="9"/>
      <c r="N447" s="81"/>
      <c r="O447" s="81"/>
      <c r="P447" s="81"/>
      <c r="Q447" s="81"/>
      <c r="R447" s="81"/>
      <c r="S447" s="81"/>
      <c r="T447" s="81"/>
      <c r="U447" s="81"/>
      <c r="V447" s="81"/>
      <c r="W447" s="81"/>
      <c r="X447" s="81"/>
      <c r="Y447" s="81"/>
      <c r="Z447" s="269"/>
      <c r="AA447" s="270"/>
      <c r="AB447" s="698">
        <f>'[2]Cash Buckets'!E44</f>
        <v>0</v>
      </c>
      <c r="AC447" s="698"/>
      <c r="AD447" s="698"/>
      <c r="AE447" s="698"/>
      <c r="AF447" s="698"/>
      <c r="AG447" s="81"/>
      <c r="AH447" s="81"/>
      <c r="AI447" s="81"/>
      <c r="AJ447" s="256"/>
      <c r="AK447" s="256" t="s">
        <v>219</v>
      </c>
      <c r="AL447" s="256"/>
      <c r="AM447" s="256"/>
      <c r="AN447" s="12"/>
      <c r="AO447" s="81"/>
      <c r="AP447" s="81"/>
      <c r="AQ447" s="81"/>
      <c r="AR447" s="81"/>
      <c r="AS447" s="81"/>
      <c r="AT447" s="9"/>
      <c r="AU447" s="81"/>
      <c r="AV447" s="81"/>
      <c r="AW447" s="81"/>
      <c r="AX447" s="81"/>
      <c r="AY447" s="81"/>
      <c r="AZ447" s="81"/>
      <c r="BA447" s="81"/>
      <c r="BB447" s="697">
        <f>[2]Waterfall!K72</f>
        <v>0</v>
      </c>
      <c r="BC447" s="697"/>
      <c r="BD447" s="697"/>
      <c r="BE447" s="697"/>
      <c r="BF447" s="697"/>
      <c r="BG447" s="697"/>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220</v>
      </c>
      <c r="I448" s="253"/>
      <c r="J448" s="9"/>
      <c r="K448" s="253"/>
      <c r="L448" s="253"/>
      <c r="M448" s="9"/>
      <c r="N448" s="81"/>
      <c r="O448" s="81"/>
      <c r="P448" s="81"/>
      <c r="Q448" s="81"/>
      <c r="R448" s="81"/>
      <c r="S448" s="81"/>
      <c r="T448" s="81"/>
      <c r="U448" s="81"/>
      <c r="V448" s="81"/>
      <c r="W448" s="81"/>
      <c r="X448" s="81"/>
      <c r="Y448" s="81"/>
      <c r="Z448" s="81"/>
      <c r="AA448" s="262"/>
      <c r="AB448" s="698">
        <f>'[2]Cash Buckets'!E46</f>
        <v>0</v>
      </c>
      <c r="AC448" s="698"/>
      <c r="AD448" s="698"/>
      <c r="AE448" s="698"/>
      <c r="AF448" s="698"/>
      <c r="AG448" s="81"/>
      <c r="AH448" s="81"/>
      <c r="AI448" s="81"/>
      <c r="AJ448" s="12"/>
      <c r="AK448" s="256" t="s">
        <v>221</v>
      </c>
      <c r="AL448" s="256"/>
      <c r="AM448" s="256"/>
      <c r="AN448" s="12"/>
      <c r="AO448" s="81"/>
      <c r="AP448" s="81"/>
      <c r="AQ448" s="81"/>
      <c r="AR448" s="81"/>
      <c r="AS448" s="81"/>
      <c r="AT448" s="9"/>
      <c r="AU448" s="81"/>
      <c r="AV448" s="81"/>
      <c r="AW448" s="81"/>
      <c r="AX448" s="81"/>
      <c r="AY448" s="81"/>
      <c r="AZ448" s="81"/>
      <c r="BA448" s="81"/>
      <c r="BB448" s="704">
        <f>[2]Waterfall!K74</f>
        <v>0</v>
      </c>
      <c r="BC448" s="704"/>
      <c r="BD448" s="704"/>
      <c r="BE448" s="704"/>
      <c r="BF448" s="704"/>
      <c r="BG448" s="704"/>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222</v>
      </c>
      <c r="I449" s="253"/>
      <c r="J449" s="9"/>
      <c r="K449" s="253"/>
      <c r="L449" s="253"/>
      <c r="M449" s="9"/>
      <c r="N449" s="81"/>
      <c r="O449" s="81"/>
      <c r="P449" s="81"/>
      <c r="Q449" s="81"/>
      <c r="R449" s="81"/>
      <c r="S449" s="81"/>
      <c r="T449" s="81"/>
      <c r="U449" s="81"/>
      <c r="V449" s="81"/>
      <c r="W449" s="81"/>
      <c r="X449" s="81"/>
      <c r="Y449" s="81"/>
      <c r="Z449" s="81"/>
      <c r="AA449" s="262"/>
      <c r="AB449" s="698">
        <f>'[2]Cash Buckets'!E48</f>
        <v>0</v>
      </c>
      <c r="AC449" s="698"/>
      <c r="AD449" s="698"/>
      <c r="AE449" s="698"/>
      <c r="AF449" s="698"/>
      <c r="AG449" s="81"/>
      <c r="AH449" s="81"/>
      <c r="AI449" s="81"/>
      <c r="AJ449" s="9"/>
      <c r="AK449" s="57" t="s">
        <v>212</v>
      </c>
      <c r="AL449" s="256"/>
      <c r="AM449" s="256"/>
      <c r="AN449" s="12"/>
      <c r="AO449" s="81"/>
      <c r="AP449" s="81"/>
      <c r="AQ449" s="81"/>
      <c r="AR449" s="81"/>
      <c r="AS449" s="81"/>
      <c r="AT449" s="9"/>
      <c r="AU449" s="81"/>
      <c r="AV449" s="81"/>
      <c r="AW449" s="81"/>
      <c r="AX449" s="81"/>
      <c r="AY449" s="81"/>
      <c r="AZ449" s="81"/>
      <c r="BA449" s="81"/>
      <c r="BB449" s="705">
        <f>SUM(BB444:BG448)</f>
        <v>300</v>
      </c>
      <c r="BC449" s="705"/>
      <c r="BD449" s="705"/>
      <c r="BE449" s="705"/>
      <c r="BF449" s="705"/>
      <c r="BG449" s="705"/>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223</v>
      </c>
      <c r="I450" s="253"/>
      <c r="J450" s="9"/>
      <c r="K450" s="253"/>
      <c r="L450" s="253"/>
      <c r="M450" s="9"/>
      <c r="N450" s="59"/>
      <c r="O450" s="59"/>
      <c r="P450" s="59"/>
      <c r="Q450" s="59"/>
      <c r="R450" s="59"/>
      <c r="S450" s="59"/>
      <c r="T450" s="59"/>
      <c r="U450" s="59"/>
      <c r="V450" s="59"/>
      <c r="W450" s="59"/>
      <c r="X450" s="59"/>
      <c r="Y450" s="59"/>
      <c r="Z450" s="59"/>
      <c r="AA450" s="7"/>
      <c r="AB450" s="698">
        <f>'[2]Cash Buckets'!E50</f>
        <v>0</v>
      </c>
      <c r="AC450" s="698"/>
      <c r="AD450" s="698"/>
      <c r="AE450" s="698"/>
      <c r="AF450" s="698"/>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224</v>
      </c>
      <c r="I451" s="9"/>
      <c r="J451" s="252"/>
      <c r="K451" s="250"/>
      <c r="L451" s="250"/>
      <c r="M451" s="12"/>
      <c r="N451" s="81"/>
      <c r="O451" s="81"/>
      <c r="P451" s="81"/>
      <c r="Q451" s="81"/>
      <c r="R451" s="81"/>
      <c r="S451" s="81"/>
      <c r="T451" s="81"/>
      <c r="U451" s="81"/>
      <c r="V451" s="81"/>
      <c r="W451" s="81"/>
      <c r="X451" s="81"/>
      <c r="Y451" s="81"/>
      <c r="Z451" s="25"/>
      <c r="AA451" s="698">
        <f>'[2]Cash Buckets'!E52</f>
        <v>0</v>
      </c>
      <c r="AB451" s="698"/>
      <c r="AC451" s="698"/>
      <c r="AD451" s="698"/>
      <c r="AE451" s="698"/>
      <c r="AF451" s="698"/>
      <c r="AG451" s="81"/>
      <c r="AH451" s="81"/>
      <c r="AI451" s="81"/>
      <c r="AJ451" s="9"/>
      <c r="AK451" s="57"/>
      <c r="AL451" s="9"/>
      <c r="AM451" s="9"/>
      <c r="AN451" s="9"/>
      <c r="AO451" s="9"/>
      <c r="AP451" s="9"/>
      <c r="AQ451" s="9"/>
      <c r="AR451" s="9"/>
      <c r="AS451" s="9"/>
      <c r="AT451" s="9"/>
      <c r="AU451" s="9"/>
      <c r="AV451" s="9"/>
      <c r="AW451" s="9"/>
      <c r="AX451" s="9"/>
      <c r="AY451" s="9"/>
      <c r="AZ451" s="9"/>
      <c r="BA451" s="9"/>
      <c r="BB451" s="697"/>
      <c r="BC451" s="697"/>
      <c r="BD451" s="697"/>
      <c r="BE451" s="697"/>
      <c r="BF451" s="697"/>
      <c r="BG451" s="697"/>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214</v>
      </c>
      <c r="K452" s="12"/>
      <c r="L452" s="12"/>
      <c r="M452" s="12"/>
      <c r="N452" s="12"/>
      <c r="O452" s="12"/>
      <c r="P452" s="12"/>
      <c r="Q452" s="12"/>
      <c r="R452" s="12"/>
      <c r="S452" s="12"/>
      <c r="T452" s="12"/>
      <c r="U452" s="12"/>
      <c r="V452" s="12"/>
      <c r="W452" s="12"/>
      <c r="X452" s="12"/>
      <c r="Y452" s="12"/>
      <c r="Z452" s="12"/>
      <c r="AA452" s="703">
        <f>SUM(AA446:AF451)</f>
        <v>20759223.27</v>
      </c>
      <c r="AB452" s="703"/>
      <c r="AC452" s="703"/>
      <c r="AD452" s="703"/>
      <c r="AE452" s="703"/>
      <c r="AF452" s="703"/>
      <c r="AG452" s="81"/>
      <c r="AH452" s="81"/>
      <c r="AI452" s="81"/>
      <c r="AJ452" s="272" t="s">
        <v>225</v>
      </c>
      <c r="AK452" s="9"/>
      <c r="AL452" s="9"/>
      <c r="AM452" s="9"/>
      <c r="AN452" s="9"/>
      <c r="AO452" s="9"/>
      <c r="AP452" s="9"/>
      <c r="AQ452" s="9"/>
      <c r="AR452" s="9"/>
      <c r="AS452" s="9"/>
      <c r="AT452" s="9"/>
      <c r="AU452" s="9"/>
      <c r="AV452" s="9"/>
      <c r="AW452" s="9"/>
      <c r="AX452" s="9"/>
      <c r="AY452" s="9"/>
      <c r="AZ452" s="9"/>
      <c r="BA452" s="9"/>
      <c r="BB452" s="707">
        <f>BB437+BB449+BB427</f>
        <v>24401841.42915</v>
      </c>
      <c r="BC452" s="707"/>
      <c r="BD452" s="707"/>
      <c r="BE452" s="707"/>
      <c r="BF452" s="707"/>
      <c r="BG452" s="707"/>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226</v>
      </c>
      <c r="H453" s="253"/>
      <c r="I453" s="250"/>
      <c r="J453" s="12"/>
      <c r="K453" s="12"/>
      <c r="L453" s="12"/>
      <c r="M453" s="12"/>
      <c r="N453" s="12"/>
      <c r="O453" s="12"/>
      <c r="P453" s="12"/>
      <c r="Q453" s="12"/>
      <c r="R453" s="12"/>
      <c r="S453" s="12"/>
      <c r="T453" s="12"/>
      <c r="U453" s="12"/>
      <c r="V453" s="12"/>
      <c r="W453" s="12"/>
      <c r="X453" s="12"/>
      <c r="Y453" s="12"/>
      <c r="Z453" s="12"/>
      <c r="AA453" s="698">
        <f>[2]Waterfall!I7</f>
        <v>0</v>
      </c>
      <c r="AB453" s="698"/>
      <c r="AC453" s="698"/>
      <c r="AD453" s="698"/>
      <c r="AE453" s="698"/>
      <c r="AF453" s="698"/>
      <c r="AG453" s="81"/>
      <c r="AH453" s="81"/>
      <c r="AI453" s="81"/>
      <c r="AJ453" s="9"/>
      <c r="AK453" s="9"/>
      <c r="AL453" s="9"/>
      <c r="AM453" s="9"/>
      <c r="AN453" s="9"/>
      <c r="AO453" s="9"/>
      <c r="AP453" s="9"/>
      <c r="AQ453" s="9"/>
      <c r="AR453" s="9"/>
      <c r="AS453" s="9"/>
      <c r="AT453" s="9"/>
      <c r="AU453" s="9"/>
      <c r="AV453" s="9"/>
      <c r="AW453" s="9"/>
      <c r="AX453" s="9"/>
      <c r="AY453" s="9"/>
      <c r="AZ453" s="9"/>
      <c r="BA453" s="9"/>
      <c r="BB453" s="706"/>
      <c r="BC453" s="706"/>
      <c r="BD453" s="706"/>
      <c r="BE453" s="706"/>
      <c r="BF453" s="706"/>
      <c r="BG453" s="706"/>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227</v>
      </c>
      <c r="H454" s="9"/>
      <c r="I454" s="9"/>
      <c r="J454" s="9"/>
      <c r="K454" s="9"/>
      <c r="L454" s="9"/>
      <c r="M454" s="9"/>
      <c r="N454" s="9"/>
      <c r="O454" s="9"/>
      <c r="P454" s="9"/>
      <c r="Q454" s="9"/>
      <c r="R454" s="9"/>
      <c r="S454" s="9"/>
      <c r="T454" s="9"/>
      <c r="U454" s="9"/>
      <c r="V454" s="9"/>
      <c r="W454" s="9"/>
      <c r="X454" s="9"/>
      <c r="Y454" s="9"/>
      <c r="Z454" s="9"/>
      <c r="AA454" s="698">
        <f>[2]Waterfall!I8</f>
        <v>0</v>
      </c>
      <c r="AB454" s="698"/>
      <c r="AC454" s="698"/>
      <c r="AD454" s="698"/>
      <c r="AE454" s="698"/>
      <c r="AF454" s="698"/>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228</v>
      </c>
      <c r="H455" s="275"/>
      <c r="I455" s="9"/>
      <c r="J455" s="9"/>
      <c r="K455" s="9"/>
      <c r="L455" s="9"/>
      <c r="M455" s="9"/>
      <c r="N455" s="9"/>
      <c r="O455" s="9"/>
      <c r="P455" s="9"/>
      <c r="Q455" s="9"/>
      <c r="R455" s="9"/>
      <c r="S455" s="9"/>
      <c r="T455" s="9"/>
      <c r="U455" s="9"/>
      <c r="V455" s="9"/>
      <c r="W455" s="9"/>
      <c r="X455" s="9"/>
      <c r="Y455" s="9"/>
      <c r="Z455" s="9"/>
      <c r="AA455" s="698">
        <f>[2]Waterfall!I9</f>
        <v>0</v>
      </c>
      <c r="AB455" s="698"/>
      <c r="AC455" s="698"/>
      <c r="AD455" s="698"/>
      <c r="AE455" s="698"/>
      <c r="AF455" s="698"/>
      <c r="AG455" s="87"/>
      <c r="AH455" s="59"/>
      <c r="AI455" s="59"/>
      <c r="AJ455" s="271"/>
      <c r="AK455" s="271"/>
      <c r="AL455" s="271"/>
      <c r="AM455" s="271"/>
      <c r="AN455" s="7"/>
      <c r="AO455" s="7"/>
      <c r="AP455" s="7"/>
      <c r="AQ455" s="7"/>
      <c r="AR455" s="7"/>
      <c r="AS455" s="7"/>
      <c r="AT455" s="7"/>
      <c r="AU455" s="7"/>
      <c r="AV455" s="7"/>
      <c r="AW455" s="7"/>
      <c r="AX455" s="7"/>
      <c r="AY455" s="7"/>
      <c r="AZ455" s="7"/>
      <c r="BA455" s="276"/>
      <c r="BB455" s="706"/>
      <c r="BC455" s="706"/>
      <c r="BD455" s="706"/>
      <c r="BE455" s="706"/>
      <c r="BF455" s="706"/>
      <c r="BG455" s="706"/>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229</v>
      </c>
      <c r="J457" s="275"/>
      <c r="K457" s="275"/>
      <c r="L457" s="275"/>
      <c r="M457" s="275"/>
      <c r="N457" s="275"/>
      <c r="O457" s="275"/>
      <c r="P457" s="275"/>
      <c r="Q457" s="275"/>
      <c r="R457" s="275"/>
      <c r="S457" s="275"/>
      <c r="T457" s="275"/>
      <c r="U457" s="275"/>
      <c r="V457" s="275"/>
      <c r="W457" s="275"/>
      <c r="X457" s="275"/>
      <c r="Y457" s="275"/>
      <c r="Z457" s="275"/>
      <c r="AA457" s="707">
        <f>AA443+AA452+SUM(AA453:AF455)</f>
        <v>24401841.42915</v>
      </c>
      <c r="AB457" s="707"/>
      <c r="AC457" s="707"/>
      <c r="AD457" s="707"/>
      <c r="AE457" s="707"/>
      <c r="AF457" s="707"/>
      <c r="AG457" s="254"/>
      <c r="AH457" s="59"/>
      <c r="AI457" s="59"/>
      <c r="AJ457" s="272"/>
      <c r="AK457" s="271"/>
      <c r="AL457" s="271"/>
      <c r="AM457" s="271"/>
      <c r="AN457" s="9"/>
      <c r="AO457" s="9"/>
      <c r="AP457" s="9"/>
      <c r="AQ457" s="9"/>
      <c r="AR457" s="9"/>
      <c r="AS457" s="9"/>
      <c r="AT457" s="9"/>
      <c r="AU457" s="9"/>
      <c r="AV457" s="9"/>
      <c r="AW457" s="9"/>
      <c r="AX457" s="9"/>
      <c r="AY457" s="9"/>
      <c r="AZ457" s="9"/>
      <c r="BA457" s="9"/>
      <c r="BB457" s="706"/>
      <c r="BC457" s="706"/>
      <c r="BD457" s="706"/>
      <c r="BE457" s="706"/>
      <c r="BF457" s="706"/>
      <c r="BG457" s="706"/>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230</v>
      </c>
      <c r="H459" s="193"/>
      <c r="I459" s="193"/>
      <c r="J459" s="193"/>
      <c r="K459" s="193"/>
      <c r="L459" s="280"/>
      <c r="M459" s="193"/>
      <c r="N459" s="280"/>
      <c r="O459" s="280" t="s">
        <v>231</v>
      </c>
      <c r="P459" s="193"/>
      <c r="Q459" s="193"/>
      <c r="R459" s="193"/>
      <c r="S459" s="193"/>
      <c r="T459" s="193"/>
      <c r="U459" s="193"/>
      <c r="V459" s="193"/>
      <c r="W459" s="280" t="s">
        <v>232</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50" t="str">
        <f>[2]Setup!$B$5</f>
        <v>Precise Mortgage Funding 2018-2B plc</v>
      </c>
      <c r="G460" s="550"/>
      <c r="H460" s="550"/>
      <c r="I460" s="550"/>
      <c r="J460" s="550"/>
      <c r="K460" s="550"/>
      <c r="L460" s="550"/>
      <c r="M460" s="550"/>
      <c r="N460" s="550"/>
      <c r="O460" s="550"/>
      <c r="P460" s="550"/>
      <c r="Q460" s="550"/>
      <c r="R460" s="550"/>
      <c r="S460" s="550"/>
      <c r="T460" s="550"/>
      <c r="U460" s="550"/>
      <c r="V460" s="550"/>
      <c r="W460" s="550"/>
      <c r="X460" s="550"/>
      <c r="Y460" s="550"/>
      <c r="Z460" s="550"/>
      <c r="AA460" s="550"/>
      <c r="AB460" s="550"/>
      <c r="AC460" s="550"/>
      <c r="AD460" s="550"/>
      <c r="AE460" s="550"/>
      <c r="AF460" s="550"/>
      <c r="AG460" s="550"/>
      <c r="AH460" s="550"/>
      <c r="AI460" s="550"/>
      <c r="AJ460" s="550"/>
      <c r="AK460" s="550"/>
      <c r="AL460" s="550"/>
      <c r="AM460" s="550"/>
      <c r="AN460" s="550"/>
      <c r="AO460" s="550"/>
      <c r="AP460" s="550"/>
      <c r="AQ460" s="550"/>
      <c r="AR460" s="550"/>
      <c r="AS460" s="550"/>
      <c r="AT460" s="550"/>
      <c r="AU460" s="550"/>
      <c r="AV460" s="550"/>
      <c r="AW460" s="550"/>
      <c r="AX460" s="550"/>
      <c r="AY460" s="550"/>
      <c r="AZ460" s="550"/>
      <c r="BA460" s="550"/>
      <c r="BB460" s="550"/>
      <c r="BC460" s="550"/>
      <c r="BD460" s="550"/>
      <c r="BE460" s="550"/>
      <c r="BF460" s="550"/>
      <c r="BG460" s="550"/>
      <c r="BH460" s="550"/>
      <c r="BI460" s="550"/>
      <c r="BJ460" s="550"/>
      <c r="BK460" s="550"/>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51" t="s">
        <v>1</v>
      </c>
      <c r="G461" s="551"/>
      <c r="H461" s="551"/>
      <c r="I461" s="551"/>
      <c r="J461" s="551"/>
      <c r="K461" s="551"/>
      <c r="L461" s="551"/>
      <c r="M461" s="551"/>
      <c r="N461" s="551"/>
      <c r="O461" s="551"/>
      <c r="P461" s="551"/>
      <c r="Q461" s="551"/>
      <c r="R461" s="551"/>
      <c r="S461" s="551"/>
      <c r="T461" s="551"/>
      <c r="U461" s="551"/>
      <c r="V461" s="551"/>
      <c r="W461" s="551"/>
      <c r="X461" s="551"/>
      <c r="Y461" s="551"/>
      <c r="Z461" s="551"/>
      <c r="AA461" s="551"/>
      <c r="AB461" s="551"/>
      <c r="AC461" s="551"/>
      <c r="AD461" s="551"/>
      <c r="AE461" s="551"/>
      <c r="AF461" s="551"/>
      <c r="AG461" s="551"/>
      <c r="AH461" s="551"/>
      <c r="AI461" s="551"/>
      <c r="AJ461" s="551"/>
      <c r="AK461" s="551"/>
      <c r="AL461" s="551"/>
      <c r="AM461" s="551"/>
      <c r="AN461" s="551"/>
      <c r="AO461" s="551"/>
      <c r="AP461" s="551"/>
      <c r="AQ461" s="551"/>
      <c r="AR461" s="551"/>
      <c r="AS461" s="551"/>
      <c r="AT461" s="551"/>
      <c r="AU461" s="551"/>
      <c r="AV461" s="551"/>
      <c r="AW461" s="551"/>
      <c r="AX461" s="551"/>
      <c r="AY461" s="551"/>
      <c r="AZ461" s="551"/>
      <c r="BA461" s="551"/>
      <c r="BB461" s="551"/>
      <c r="BC461" s="551"/>
      <c r="BD461" s="551"/>
      <c r="BE461" s="551"/>
      <c r="BF461" s="551"/>
      <c r="BG461" s="551"/>
      <c r="BH461" s="551"/>
      <c r="BI461" s="551"/>
      <c r="BJ461" s="551"/>
      <c r="BK461" s="551"/>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51" t="s">
        <v>2</v>
      </c>
      <c r="G462" s="551"/>
      <c r="H462" s="551"/>
      <c r="I462" s="551"/>
      <c r="J462" s="551"/>
      <c r="K462" s="551"/>
      <c r="L462" s="551"/>
      <c r="M462" s="551"/>
      <c r="N462" s="551"/>
      <c r="O462" s="551"/>
      <c r="P462" s="551"/>
      <c r="Q462" s="551"/>
      <c r="R462" s="551"/>
      <c r="S462" s="551"/>
      <c r="T462" s="551"/>
      <c r="U462" s="551"/>
      <c r="V462" s="551"/>
      <c r="W462" s="551"/>
      <c r="X462" s="551"/>
      <c r="Y462" s="551"/>
      <c r="Z462" s="551"/>
      <c r="AA462" s="551"/>
      <c r="AB462" s="551"/>
      <c r="AC462" s="551"/>
      <c r="AD462" s="551"/>
      <c r="AE462" s="551"/>
      <c r="AF462" s="551"/>
      <c r="AG462" s="551"/>
      <c r="AH462" s="551"/>
      <c r="AI462" s="551"/>
      <c r="AJ462" s="551"/>
      <c r="AK462" s="551"/>
      <c r="AL462" s="551"/>
      <c r="AM462" s="551"/>
      <c r="AN462" s="551"/>
      <c r="AO462" s="551"/>
      <c r="AP462" s="551"/>
      <c r="AQ462" s="551"/>
      <c r="AR462" s="551"/>
      <c r="AS462" s="551"/>
      <c r="AT462" s="551"/>
      <c r="AU462" s="551"/>
      <c r="AV462" s="551"/>
      <c r="AW462" s="551"/>
      <c r="AX462" s="551"/>
      <c r="AY462" s="551"/>
      <c r="AZ462" s="551"/>
      <c r="BA462" s="551"/>
      <c r="BB462" s="551"/>
      <c r="BC462" s="551"/>
      <c r="BD462" s="551"/>
      <c r="BE462" s="551"/>
      <c r="BF462" s="551"/>
      <c r="BG462" s="551"/>
      <c r="BH462" s="551"/>
      <c r="BI462" s="551"/>
      <c r="BJ462" s="551"/>
      <c r="BK462" s="551"/>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52">
        <f>[1]Input!$C$112</f>
        <v>43570</v>
      </c>
      <c r="G463" s="552"/>
      <c r="H463" s="552"/>
      <c r="I463" s="552"/>
      <c r="J463" s="552"/>
      <c r="K463" s="552"/>
      <c r="L463" s="552"/>
      <c r="M463" s="552"/>
      <c r="N463" s="552"/>
      <c r="O463" s="552"/>
      <c r="P463" s="552"/>
      <c r="Q463" s="552"/>
      <c r="R463" s="552"/>
      <c r="S463" s="552"/>
      <c r="T463" s="552"/>
      <c r="U463" s="552"/>
      <c r="V463" s="552"/>
      <c r="W463" s="552"/>
      <c r="X463" s="552"/>
      <c r="Y463" s="552"/>
      <c r="Z463" s="552"/>
      <c r="AA463" s="552"/>
      <c r="AB463" s="552"/>
      <c r="AC463" s="552"/>
      <c r="AD463" s="552"/>
      <c r="AE463" s="552"/>
      <c r="AF463" s="552"/>
      <c r="AG463" s="552"/>
      <c r="AH463" s="552"/>
      <c r="AI463" s="552"/>
      <c r="AJ463" s="552"/>
      <c r="AK463" s="552"/>
      <c r="AL463" s="552"/>
      <c r="AM463" s="552"/>
      <c r="AN463" s="552"/>
      <c r="AO463" s="552"/>
      <c r="AP463" s="552"/>
      <c r="AQ463" s="552"/>
      <c r="AR463" s="552"/>
      <c r="AS463" s="552"/>
      <c r="AT463" s="552"/>
      <c r="AU463" s="552"/>
      <c r="AV463" s="552"/>
      <c r="AW463" s="552"/>
      <c r="AX463" s="552"/>
      <c r="AY463" s="552"/>
      <c r="AZ463" s="552"/>
      <c r="BA463" s="552"/>
      <c r="BB463" s="552"/>
      <c r="BC463" s="552"/>
      <c r="BD463" s="552"/>
      <c r="BE463" s="552"/>
      <c r="BF463" s="552"/>
      <c r="BG463" s="552"/>
      <c r="BH463" s="552"/>
      <c r="BI463" s="552"/>
      <c r="BJ463" s="552"/>
      <c r="BK463" s="55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9" t="s">
        <v>233</v>
      </c>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579"/>
      <c r="AD465" s="579"/>
      <c r="AE465" s="579"/>
      <c r="AF465" s="579"/>
      <c r="AG465" s="579"/>
      <c r="AH465" s="579"/>
      <c r="AI465" s="579"/>
      <c r="AJ465" s="579"/>
      <c r="AK465" s="579"/>
      <c r="AL465" s="579"/>
      <c r="AM465" s="579"/>
      <c r="AN465" s="579"/>
      <c r="AO465" s="579"/>
      <c r="AP465" s="579"/>
      <c r="AQ465" s="579"/>
      <c r="AR465" s="579"/>
      <c r="AS465" s="579"/>
      <c r="AT465" s="579"/>
      <c r="AU465" s="579"/>
      <c r="AV465" s="579"/>
      <c r="AW465" s="579"/>
      <c r="AX465" s="579"/>
      <c r="AY465" s="579"/>
      <c r="AZ465" s="579"/>
      <c r="BA465" s="579"/>
      <c r="BB465" s="579"/>
      <c r="BC465" s="579"/>
      <c r="BD465" s="579"/>
      <c r="BE465" s="579"/>
      <c r="BF465" s="579"/>
      <c r="BG465" s="579"/>
      <c r="BH465" s="579"/>
      <c r="BI465" s="579"/>
      <c r="BJ465" s="579"/>
      <c r="BK465" s="579"/>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596" t="s">
        <v>234</v>
      </c>
      <c r="J467" s="596"/>
      <c r="K467" s="596"/>
      <c r="L467" s="596"/>
      <c r="M467" s="596"/>
      <c r="N467" s="596"/>
      <c r="O467" s="596"/>
      <c r="P467" s="596"/>
      <c r="Q467" s="596"/>
      <c r="R467" s="596"/>
      <c r="S467" s="596"/>
      <c r="T467" s="596"/>
      <c r="U467" s="596"/>
      <c r="V467" s="596"/>
      <c r="W467" s="596"/>
      <c r="X467" s="596"/>
      <c r="Y467" s="596"/>
      <c r="Z467" s="596"/>
      <c r="AA467" s="596"/>
      <c r="AB467" s="596"/>
      <c r="AC467" s="596"/>
      <c r="AD467" s="596"/>
      <c r="AE467" s="596"/>
      <c r="AF467" s="596"/>
      <c r="AG467" s="81"/>
      <c r="AH467" s="81"/>
      <c r="AI467" s="81"/>
      <c r="AJ467" s="594"/>
      <c r="AK467" s="594"/>
      <c r="AL467" s="594"/>
      <c r="AM467" s="594"/>
      <c r="AN467" s="594"/>
      <c r="AO467" s="594"/>
      <c r="AP467" s="594"/>
      <c r="AQ467" s="594"/>
      <c r="AR467" s="594"/>
      <c r="AS467" s="594"/>
      <c r="AT467" s="594"/>
      <c r="AU467" s="594"/>
      <c r="AV467" s="594"/>
      <c r="AW467" s="594"/>
      <c r="AX467" s="594"/>
      <c r="AY467" s="594"/>
      <c r="AZ467" s="594"/>
      <c r="BA467" s="594"/>
      <c r="BB467" s="594"/>
      <c r="BC467" s="594"/>
      <c r="BD467" s="594"/>
      <c r="BE467" s="594"/>
      <c r="BF467" s="594"/>
      <c r="BG467" s="594"/>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235</v>
      </c>
      <c r="J468" s="250"/>
      <c r="K468" s="250"/>
      <c r="L468" s="250"/>
      <c r="M468" s="251"/>
      <c r="N468" s="81"/>
      <c r="O468" s="81"/>
      <c r="P468" s="81"/>
      <c r="Q468" s="81"/>
      <c r="R468" s="81"/>
      <c r="S468" s="81"/>
      <c r="T468" s="81"/>
      <c r="U468" s="81"/>
      <c r="V468" s="81"/>
      <c r="W468" s="81"/>
      <c r="X468" s="81"/>
      <c r="Y468" s="81"/>
      <c r="Z468" s="81"/>
      <c r="AA468" s="712">
        <f>[2]Waterfall!K18</f>
        <v>1800</v>
      </c>
      <c r="AB468" s="712"/>
      <c r="AC468" s="712"/>
      <c r="AD468" s="712"/>
      <c r="AE468" s="712"/>
      <c r="AF468" s="712"/>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236</v>
      </c>
      <c r="J469" s="250"/>
      <c r="K469" s="250"/>
      <c r="L469" s="250"/>
      <c r="M469" s="12"/>
      <c r="N469" s="81"/>
      <c r="O469" s="81"/>
      <c r="P469" s="81"/>
      <c r="Q469" s="81"/>
      <c r="R469" s="81"/>
      <c r="S469" s="81"/>
      <c r="T469" s="81"/>
      <c r="U469" s="81"/>
      <c r="V469" s="81"/>
      <c r="W469" s="81"/>
      <c r="X469" s="81"/>
      <c r="Y469" s="81"/>
      <c r="Z469" s="81"/>
      <c r="AA469" s="708">
        <f>[2]Waterfall!K17</f>
        <v>1800</v>
      </c>
      <c r="AB469" s="708"/>
      <c r="AC469" s="708"/>
      <c r="AD469" s="708"/>
      <c r="AE469" s="708"/>
      <c r="AF469" s="708"/>
      <c r="AG469" s="282"/>
      <c r="AH469" s="282"/>
      <c r="AI469" s="282"/>
      <c r="AJ469" s="711"/>
      <c r="AK469" s="711"/>
      <c r="AL469" s="711"/>
      <c r="AM469" s="711"/>
      <c r="AN469" s="711"/>
      <c r="AO469" s="711"/>
      <c r="AP469" s="711"/>
      <c r="AQ469" s="711"/>
      <c r="AR469" s="711"/>
      <c r="AS469" s="711"/>
      <c r="AT469" s="711"/>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237</v>
      </c>
      <c r="J470" s="250"/>
      <c r="K470" s="250"/>
      <c r="L470" s="250"/>
      <c r="M470" s="12"/>
      <c r="N470" s="81"/>
      <c r="O470" s="81"/>
      <c r="P470" s="81"/>
      <c r="Q470" s="81"/>
      <c r="R470" s="81"/>
      <c r="S470" s="81"/>
      <c r="T470" s="81"/>
      <c r="U470" s="81"/>
      <c r="V470" s="81"/>
      <c r="W470" s="81"/>
      <c r="X470" s="81"/>
      <c r="Y470" s="81"/>
      <c r="Z470" s="81"/>
      <c r="AA470" s="708">
        <f>[2]Waterfall!K22+[2]Waterfall!K23+[2]Waterfall!K24</f>
        <v>2265</v>
      </c>
      <c r="AB470" s="708"/>
      <c r="AC470" s="708"/>
      <c r="AD470" s="708"/>
      <c r="AE470" s="708"/>
      <c r="AF470" s="708"/>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709"/>
      <c r="BC470" s="709"/>
      <c r="BD470" s="709"/>
      <c r="BE470" s="709"/>
      <c r="BF470" s="709"/>
      <c r="BG470" s="709"/>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238</v>
      </c>
      <c r="J471" s="250"/>
      <c r="K471" s="250"/>
      <c r="L471" s="250"/>
      <c r="M471" s="12"/>
      <c r="N471" s="81"/>
      <c r="O471" s="81"/>
      <c r="P471" s="81"/>
      <c r="Q471" s="81"/>
      <c r="R471" s="81"/>
      <c r="S471" s="81"/>
      <c r="T471" s="81"/>
      <c r="U471" s="81"/>
      <c r="V471" s="81"/>
      <c r="W471" s="81"/>
      <c r="X471" s="81"/>
      <c r="Y471" s="81"/>
      <c r="Z471" s="81"/>
      <c r="AA471" s="708">
        <f>[2]Waterfall!K25</f>
        <v>8000</v>
      </c>
      <c r="AB471" s="708"/>
      <c r="AC471" s="708"/>
      <c r="AD471" s="708"/>
      <c r="AE471" s="708"/>
      <c r="AF471" s="708"/>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709"/>
      <c r="BC471" s="709"/>
      <c r="BD471" s="709"/>
      <c r="BE471" s="709"/>
      <c r="BF471" s="709"/>
      <c r="BG471" s="709"/>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239</v>
      </c>
      <c r="J472" s="250"/>
      <c r="K472" s="250"/>
      <c r="L472" s="250"/>
      <c r="M472" s="12"/>
      <c r="N472" s="81"/>
      <c r="O472" s="81"/>
      <c r="P472" s="81"/>
      <c r="Q472" s="81"/>
      <c r="R472" s="81"/>
      <c r="S472" s="81"/>
      <c r="T472" s="81"/>
      <c r="U472" s="81"/>
      <c r="V472" s="81"/>
      <c r="W472" s="81"/>
      <c r="X472" s="81"/>
      <c r="Y472" s="81"/>
      <c r="Z472" s="81"/>
      <c r="AA472" s="708">
        <f>[2]Waterfall!K26</f>
        <v>185759.13</v>
      </c>
      <c r="AB472" s="708"/>
      <c r="AC472" s="708"/>
      <c r="AD472" s="708"/>
      <c r="AE472" s="708"/>
      <c r="AF472" s="708"/>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709"/>
      <c r="BC472" s="709"/>
      <c r="BD472" s="709"/>
      <c r="BE472" s="709"/>
      <c r="BF472" s="709"/>
      <c r="BG472" s="710"/>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133</v>
      </c>
      <c r="J473" s="250"/>
      <c r="K473" s="250"/>
      <c r="L473" s="250"/>
      <c r="M473" s="12"/>
      <c r="N473" s="81"/>
      <c r="O473" s="81"/>
      <c r="P473" s="81"/>
      <c r="Q473" s="81"/>
      <c r="R473" s="81"/>
      <c r="S473" s="81"/>
      <c r="T473" s="81"/>
      <c r="U473" s="81"/>
      <c r="V473" s="81"/>
      <c r="W473" s="81"/>
      <c r="X473" s="81"/>
      <c r="Y473" s="81"/>
      <c r="Z473" s="81"/>
      <c r="AA473" s="708">
        <f>[2]Waterfall!K27</f>
        <v>600</v>
      </c>
      <c r="AB473" s="708"/>
      <c r="AC473" s="708"/>
      <c r="AD473" s="708"/>
      <c r="AE473" s="708"/>
      <c r="AF473" s="708"/>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240</v>
      </c>
      <c r="J474" s="250"/>
      <c r="K474" s="250"/>
      <c r="L474" s="250"/>
      <c r="M474" s="12"/>
      <c r="N474" s="81"/>
      <c r="O474" s="81"/>
      <c r="P474" s="81"/>
      <c r="Q474" s="81"/>
      <c r="R474" s="81"/>
      <c r="S474" s="81"/>
      <c r="T474" s="81"/>
      <c r="U474" s="81"/>
      <c r="V474" s="81"/>
      <c r="W474" s="81"/>
      <c r="X474" s="81"/>
      <c r="Y474" s="81"/>
      <c r="Z474" s="81"/>
      <c r="AA474" s="708">
        <f>[2]Waterfall!K28</f>
        <v>8247.24</v>
      </c>
      <c r="AB474" s="708"/>
      <c r="AC474" s="708"/>
      <c r="AD474" s="708"/>
      <c r="AE474" s="708"/>
      <c r="AF474" s="708"/>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241</v>
      </c>
      <c r="J475" s="250"/>
      <c r="K475" s="250"/>
      <c r="L475" s="250"/>
      <c r="M475" s="12"/>
      <c r="N475" s="81"/>
      <c r="O475" s="81"/>
      <c r="P475" s="81"/>
      <c r="Q475" s="81"/>
      <c r="R475" s="81"/>
      <c r="S475" s="81"/>
      <c r="T475" s="81"/>
      <c r="U475" s="81"/>
      <c r="V475" s="81"/>
      <c r="W475" s="81"/>
      <c r="X475" s="81"/>
      <c r="Y475" s="81"/>
      <c r="Z475" s="81"/>
      <c r="AA475" s="708">
        <f>[2]Waterfall!K29</f>
        <v>0</v>
      </c>
      <c r="AB475" s="708"/>
      <c r="AC475" s="708"/>
      <c r="AD475" s="708"/>
      <c r="AE475" s="708"/>
      <c r="AF475" s="708"/>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242</v>
      </c>
      <c r="J476" s="250"/>
      <c r="K476" s="250"/>
      <c r="L476" s="250"/>
      <c r="M476" s="12"/>
      <c r="N476" s="81"/>
      <c r="O476" s="81"/>
      <c r="P476" s="81"/>
      <c r="Q476" s="81"/>
      <c r="R476" s="81"/>
      <c r="S476" s="81"/>
      <c r="T476" s="81"/>
      <c r="U476" s="81"/>
      <c r="V476" s="81"/>
      <c r="W476" s="81"/>
      <c r="X476" s="81"/>
      <c r="Y476" s="81"/>
      <c r="Z476" s="81"/>
      <c r="AA476" s="708">
        <f>[2]Waterfall!K30</f>
        <v>0</v>
      </c>
      <c r="AB476" s="708"/>
      <c r="AC476" s="708"/>
      <c r="AD476" s="708"/>
      <c r="AE476" s="708"/>
      <c r="AF476" s="708"/>
      <c r="AG476" s="282"/>
      <c r="AH476" s="282"/>
      <c r="AI476" s="282"/>
      <c r="AJ476" s="711"/>
      <c r="AK476" s="711"/>
      <c r="AL476" s="711"/>
      <c r="AM476" s="711"/>
      <c r="AN476" s="711"/>
      <c r="AO476" s="711"/>
      <c r="AP476" s="711"/>
      <c r="AQ476" s="711"/>
      <c r="AR476" s="711"/>
      <c r="AS476" s="711"/>
      <c r="AT476" s="711"/>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243</v>
      </c>
      <c r="J477" s="250"/>
      <c r="K477" s="250"/>
      <c r="L477" s="250"/>
      <c r="M477" s="12"/>
      <c r="N477" s="81"/>
      <c r="O477" s="81"/>
      <c r="P477" s="81"/>
      <c r="Q477" s="81"/>
      <c r="R477" s="81"/>
      <c r="S477" s="81"/>
      <c r="T477" s="81"/>
      <c r="U477" s="81"/>
      <c r="V477" s="81"/>
      <c r="W477" s="81"/>
      <c r="X477" s="81"/>
      <c r="Y477" s="81"/>
      <c r="Z477" s="81"/>
      <c r="AA477" s="708">
        <f>[2]Waterfall!K33</f>
        <v>5155.05</v>
      </c>
      <c r="AB477" s="708"/>
      <c r="AC477" s="708"/>
      <c r="AD477" s="708"/>
      <c r="AE477" s="708"/>
      <c r="AF477" s="708"/>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709"/>
      <c r="BC477" s="709"/>
      <c r="BD477" s="709"/>
      <c r="BE477" s="709"/>
      <c r="BF477" s="709"/>
      <c r="BG477" s="709"/>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244</v>
      </c>
      <c r="J478" s="250"/>
      <c r="K478" s="250"/>
      <c r="L478" s="250"/>
      <c r="M478" s="12"/>
      <c r="N478" s="81"/>
      <c r="O478" s="81"/>
      <c r="P478" s="81"/>
      <c r="Q478" s="81"/>
      <c r="R478" s="81"/>
      <c r="S478" s="81"/>
      <c r="T478" s="81"/>
      <c r="U478" s="81"/>
      <c r="V478" s="81"/>
      <c r="W478" s="81"/>
      <c r="X478" s="81"/>
      <c r="Y478" s="81"/>
      <c r="Z478" s="81"/>
      <c r="AA478" s="708">
        <f>[2]Waterfall!K34</f>
        <v>0</v>
      </c>
      <c r="AB478" s="708"/>
      <c r="AC478" s="708"/>
      <c r="AD478" s="708"/>
      <c r="AE478" s="708"/>
      <c r="AF478" s="708"/>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709"/>
      <c r="BC478" s="709"/>
      <c r="BD478" s="709"/>
      <c r="BE478" s="709"/>
      <c r="BF478" s="709"/>
      <c r="BG478" s="709"/>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110</v>
      </c>
      <c r="J479" s="250"/>
      <c r="K479" s="250"/>
      <c r="L479" s="250"/>
      <c r="M479" s="12"/>
      <c r="N479" s="81"/>
      <c r="O479" s="81"/>
      <c r="P479" s="81"/>
      <c r="Q479" s="81"/>
      <c r="R479" s="81"/>
      <c r="S479" s="81"/>
      <c r="T479" s="81"/>
      <c r="U479" s="81"/>
      <c r="V479" s="81"/>
      <c r="W479" s="81"/>
      <c r="X479" s="81"/>
      <c r="Y479" s="81"/>
      <c r="Z479" s="81"/>
      <c r="AA479" s="708">
        <f>[2]Waterfall!K36</f>
        <v>201325.12000000005</v>
      </c>
      <c r="AB479" s="708"/>
      <c r="AC479" s="708"/>
      <c r="AD479" s="708"/>
      <c r="AE479" s="708"/>
      <c r="AF479" s="708"/>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709"/>
      <c r="BC479" s="709"/>
      <c r="BD479" s="709"/>
      <c r="BE479" s="709"/>
      <c r="BF479" s="709"/>
      <c r="BG479" s="710"/>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15" t="s">
        <v>193</v>
      </c>
      <c r="J480" s="716"/>
      <c r="K480" s="716"/>
      <c r="L480" s="716"/>
      <c r="M480" s="716"/>
      <c r="N480" s="716"/>
      <c r="O480" s="716"/>
      <c r="P480" s="716"/>
      <c r="Q480" s="716"/>
      <c r="R480" s="716"/>
      <c r="S480" s="716"/>
      <c r="T480" s="716"/>
      <c r="U480" s="716"/>
      <c r="V480" s="9"/>
      <c r="W480" s="9"/>
      <c r="X480" s="9"/>
      <c r="Y480" s="9"/>
      <c r="Z480" s="9"/>
      <c r="AA480" s="717">
        <f>SUM(AA468:AF479)</f>
        <v>414951.54000000004</v>
      </c>
      <c r="AB480" s="717"/>
      <c r="AC480" s="717"/>
      <c r="AD480" s="717"/>
      <c r="AE480" s="717"/>
      <c r="AF480" s="717"/>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15"/>
      <c r="J482" s="716"/>
      <c r="K482" s="716"/>
      <c r="L482" s="716"/>
      <c r="M482" s="716"/>
      <c r="N482" s="716"/>
      <c r="O482" s="716"/>
      <c r="P482" s="716"/>
      <c r="Q482" s="716"/>
      <c r="R482" s="716"/>
      <c r="S482" s="716"/>
      <c r="T482" s="716"/>
      <c r="U482" s="716"/>
      <c r="V482" s="81"/>
      <c r="W482" s="81"/>
      <c r="X482" s="81"/>
      <c r="Y482" s="81"/>
      <c r="Z482" s="81"/>
      <c r="AA482" s="718"/>
      <c r="AB482" s="718"/>
      <c r="AC482" s="718"/>
      <c r="AD482" s="718"/>
      <c r="AE482" s="718"/>
      <c r="AF482" s="718"/>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9"/>
      <c r="AB483" s="719"/>
      <c r="AC483" s="719"/>
      <c r="AD483" s="719"/>
      <c r="AE483" s="719"/>
      <c r="AF483" s="719"/>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245</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13" t="str">
        <f>'[1]Summary &amp; Aggregate Data'!B7</f>
        <v>Total interest receipts</v>
      </c>
      <c r="J485" s="713"/>
      <c r="K485" s="713"/>
      <c r="L485" s="713"/>
      <c r="M485" s="713"/>
      <c r="N485" s="713"/>
      <c r="O485" s="713"/>
      <c r="P485" s="713"/>
      <c r="Q485" s="713"/>
      <c r="R485" s="713"/>
      <c r="S485" s="713"/>
      <c r="T485" s="713"/>
      <c r="U485" s="713"/>
      <c r="V485" s="713"/>
      <c r="W485" s="713"/>
      <c r="X485" s="713"/>
      <c r="Y485" s="59"/>
      <c r="Z485" s="59"/>
      <c r="AA485" s="714">
        <f>'[1]Summary &amp; Aggregate Data'!C7</f>
        <v>3336406.99</v>
      </c>
      <c r="AB485" s="714"/>
      <c r="AC485" s="714"/>
      <c r="AD485" s="714"/>
      <c r="AE485" s="714"/>
      <c r="AF485" s="714"/>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13" t="str">
        <f>'[1]Summary &amp; Aggregate Data'!B8</f>
        <v>Total fees</v>
      </c>
      <c r="J486" s="713"/>
      <c r="K486" s="713"/>
      <c r="L486" s="713"/>
      <c r="M486" s="713"/>
      <c r="N486" s="713"/>
      <c r="O486" s="713"/>
      <c r="P486" s="713"/>
      <c r="Q486" s="713"/>
      <c r="R486" s="713"/>
      <c r="S486" s="713"/>
      <c r="T486" s="713"/>
      <c r="U486" s="713"/>
      <c r="V486" s="713"/>
      <c r="W486" s="713"/>
      <c r="X486" s="713"/>
      <c r="Y486" s="290"/>
      <c r="Z486" s="290"/>
      <c r="AA486" s="714">
        <f>'[1]Summary &amp; Aggregate Data'!C8</f>
        <v>17604.210000000006</v>
      </c>
      <c r="AB486" s="714"/>
      <c r="AC486" s="714"/>
      <c r="AD486" s="714"/>
      <c r="AE486" s="714"/>
      <c r="AF486" s="714"/>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13" t="str">
        <f>'[1]Summary &amp; Aggregate Data'!B9</f>
        <v>Total expenses</v>
      </c>
      <c r="J487" s="713"/>
      <c r="K487" s="713"/>
      <c r="L487" s="713"/>
      <c r="M487" s="713"/>
      <c r="N487" s="713"/>
      <c r="O487" s="713"/>
      <c r="P487" s="713"/>
      <c r="Q487" s="713"/>
      <c r="R487" s="713"/>
      <c r="S487" s="713"/>
      <c r="T487" s="713"/>
      <c r="U487" s="713"/>
      <c r="V487" s="713"/>
      <c r="W487" s="713"/>
      <c r="X487" s="713"/>
      <c r="Y487" s="97"/>
      <c r="Z487" s="97"/>
      <c r="AA487" s="714">
        <f>'[1]Summary &amp; Aggregate Data'!C9</f>
        <v>34.85</v>
      </c>
      <c r="AB487" s="714"/>
      <c r="AC487" s="714"/>
      <c r="AD487" s="714"/>
      <c r="AE487" s="714"/>
      <c r="AF487" s="714"/>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13" t="str">
        <f>'[1]Summary &amp; Aggregate Data'!B10</f>
        <v>Total ERC</v>
      </c>
      <c r="J488" s="713"/>
      <c r="K488" s="713"/>
      <c r="L488" s="713"/>
      <c r="M488" s="713"/>
      <c r="N488" s="713"/>
      <c r="O488" s="713"/>
      <c r="P488" s="713"/>
      <c r="Q488" s="713"/>
      <c r="R488" s="713"/>
      <c r="S488" s="713"/>
      <c r="T488" s="713"/>
      <c r="U488" s="713"/>
      <c r="V488" s="713"/>
      <c r="W488" s="713"/>
      <c r="X488" s="713"/>
      <c r="Y488" s="97"/>
      <c r="Z488" s="97"/>
      <c r="AA488" s="714">
        <f>'[1]Summary &amp; Aggregate Data'!C10</f>
        <v>77528.899999999994</v>
      </c>
      <c r="AB488" s="714"/>
      <c r="AC488" s="714"/>
      <c r="AD488" s="714"/>
      <c r="AE488" s="714"/>
      <c r="AF488" s="714"/>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13" t="str">
        <f>'[1]Summary &amp; Aggregate Data'!B11</f>
        <v>Total Revenue Recoveries</v>
      </c>
      <c r="J489" s="713"/>
      <c r="K489" s="713"/>
      <c r="L489" s="713"/>
      <c r="M489" s="713"/>
      <c r="N489" s="713"/>
      <c r="O489" s="713"/>
      <c r="P489" s="713"/>
      <c r="Q489" s="713"/>
      <c r="R489" s="713"/>
      <c r="S489" s="713"/>
      <c r="T489" s="713"/>
      <c r="U489" s="713"/>
      <c r="V489" s="713"/>
      <c r="W489" s="713"/>
      <c r="X489" s="713"/>
      <c r="Y489" s="97"/>
      <c r="Z489" s="97"/>
      <c r="AA489" s="714">
        <f>'[1]Summary &amp; Aggregate Data'!C11</f>
        <v>0</v>
      </c>
      <c r="AB489" s="714"/>
      <c r="AC489" s="714"/>
      <c r="AD489" s="714"/>
      <c r="AE489" s="714"/>
      <c r="AF489" s="714"/>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13"/>
      <c r="J490" s="713"/>
      <c r="K490" s="713"/>
      <c r="L490" s="713"/>
      <c r="M490" s="713"/>
      <c r="N490" s="713"/>
      <c r="O490" s="713"/>
      <c r="P490" s="713"/>
      <c r="Q490" s="713"/>
      <c r="R490" s="713"/>
      <c r="S490" s="713"/>
      <c r="T490" s="713"/>
      <c r="U490" s="713"/>
      <c r="V490" s="713"/>
      <c r="W490" s="713"/>
      <c r="X490" s="713"/>
      <c r="Y490" s="97"/>
      <c r="Z490" s="97"/>
      <c r="AA490" s="714"/>
      <c r="AB490" s="714"/>
      <c r="AC490" s="714"/>
      <c r="AD490" s="714"/>
      <c r="AE490" s="714"/>
      <c r="AF490" s="714"/>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20"/>
      <c r="K491" s="720"/>
      <c r="L491" s="720"/>
      <c r="M491" s="720"/>
      <c r="N491" s="720"/>
      <c r="O491" s="720"/>
      <c r="P491" s="720"/>
      <c r="Q491" s="720"/>
      <c r="R491" s="720"/>
      <c r="S491" s="720"/>
      <c r="T491" s="720"/>
      <c r="U491" s="720"/>
      <c r="V491" s="720"/>
      <c r="W491" s="720"/>
      <c r="X491" s="720"/>
      <c r="Y491" s="97"/>
      <c r="Z491" s="97"/>
      <c r="AA491" s="722">
        <f>SUM(AA485:AF490)</f>
        <v>3431574.95</v>
      </c>
      <c r="AB491" s="722"/>
      <c r="AC491" s="722"/>
      <c r="AD491" s="722"/>
      <c r="AE491" s="722"/>
      <c r="AF491" s="722"/>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20"/>
      <c r="K492" s="720"/>
      <c r="L492" s="720"/>
      <c r="M492" s="720"/>
      <c r="N492" s="720"/>
      <c r="O492" s="720"/>
      <c r="P492" s="720"/>
      <c r="Q492" s="720"/>
      <c r="R492" s="720"/>
      <c r="S492" s="720"/>
      <c r="T492" s="720"/>
      <c r="U492" s="720"/>
      <c r="V492" s="720"/>
      <c r="W492" s="720"/>
      <c r="X492" s="720"/>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20"/>
      <c r="K493" s="720"/>
      <c r="L493" s="720"/>
      <c r="M493" s="720"/>
      <c r="N493" s="720"/>
      <c r="O493" s="720"/>
      <c r="P493" s="720"/>
      <c r="Q493" s="720"/>
      <c r="R493" s="720"/>
      <c r="S493" s="720"/>
      <c r="T493" s="720"/>
      <c r="U493" s="720"/>
      <c r="V493" s="720"/>
      <c r="W493" s="720"/>
      <c r="X493" s="720"/>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20"/>
      <c r="K494" s="720"/>
      <c r="L494" s="720"/>
      <c r="M494" s="720"/>
      <c r="N494" s="720"/>
      <c r="O494" s="720"/>
      <c r="P494" s="720"/>
      <c r="Q494" s="720"/>
      <c r="R494" s="720"/>
      <c r="S494" s="720"/>
      <c r="T494" s="720"/>
      <c r="U494" s="720"/>
      <c r="V494" s="720"/>
      <c r="W494" s="720"/>
      <c r="X494" s="720"/>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20"/>
      <c r="K495" s="720"/>
      <c r="L495" s="720"/>
      <c r="M495" s="720"/>
      <c r="N495" s="720"/>
      <c r="O495" s="720"/>
      <c r="P495" s="720"/>
      <c r="Q495" s="720"/>
      <c r="R495" s="720"/>
      <c r="S495" s="720"/>
      <c r="T495" s="720"/>
      <c r="U495" s="720"/>
      <c r="V495" s="720"/>
      <c r="W495" s="720"/>
      <c r="X495" s="720"/>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20"/>
      <c r="K496" s="720"/>
      <c r="L496" s="720"/>
      <c r="M496" s="720"/>
      <c r="N496" s="720"/>
      <c r="O496" s="720"/>
      <c r="P496" s="720"/>
      <c r="Q496" s="720"/>
      <c r="R496" s="720"/>
      <c r="S496" s="720"/>
      <c r="T496" s="720"/>
      <c r="U496" s="720"/>
      <c r="V496" s="720"/>
      <c r="W496" s="720"/>
      <c r="X496" s="720"/>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21"/>
      <c r="H500" s="721"/>
      <c r="I500" s="721"/>
      <c r="J500" s="721"/>
      <c r="K500" s="721"/>
      <c r="L500" s="721"/>
      <c r="M500" s="721"/>
      <c r="N500" s="721"/>
      <c r="O500" s="721"/>
      <c r="P500" s="721"/>
      <c r="Q500" s="721"/>
      <c r="R500" s="721"/>
      <c r="S500" s="721"/>
      <c r="T500" s="721"/>
      <c r="U500" s="721"/>
      <c r="V500" s="721"/>
      <c r="W500" s="721"/>
      <c r="X500" s="721"/>
      <c r="Y500" s="721"/>
      <c r="Z500" s="721"/>
      <c r="AA500" s="721"/>
      <c r="AB500" s="721"/>
      <c r="AC500" s="721"/>
      <c r="AD500" s="721"/>
      <c r="AE500" s="721"/>
      <c r="AF500" s="721"/>
      <c r="AG500" s="721"/>
      <c r="AH500" s="721"/>
      <c r="AI500" s="721"/>
      <c r="AJ500" s="721"/>
      <c r="AK500" s="721"/>
      <c r="AL500" s="721"/>
      <c r="AM500" s="721"/>
      <c r="AN500" s="721"/>
      <c r="AO500" s="721"/>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50" t="str">
        <f>[2]Setup!$B$5</f>
        <v>Precise Mortgage Funding 2018-2B plc</v>
      </c>
      <c r="G501" s="550"/>
      <c r="H501" s="550"/>
      <c r="I501" s="550"/>
      <c r="J501" s="550"/>
      <c r="K501" s="550"/>
      <c r="L501" s="550"/>
      <c r="M501" s="550"/>
      <c r="N501" s="550"/>
      <c r="O501" s="550"/>
      <c r="P501" s="550"/>
      <c r="Q501" s="550"/>
      <c r="R501" s="550"/>
      <c r="S501" s="550"/>
      <c r="T501" s="550"/>
      <c r="U501" s="550"/>
      <c r="V501" s="550"/>
      <c r="W501" s="550"/>
      <c r="X501" s="550"/>
      <c r="Y501" s="550"/>
      <c r="Z501" s="550"/>
      <c r="AA501" s="550"/>
      <c r="AB501" s="550"/>
      <c r="AC501" s="550"/>
      <c r="AD501" s="550"/>
      <c r="AE501" s="550"/>
      <c r="AF501" s="550"/>
      <c r="AG501" s="550"/>
      <c r="AH501" s="550"/>
      <c r="AI501" s="550"/>
      <c r="AJ501" s="550"/>
      <c r="AK501" s="550"/>
      <c r="AL501" s="550"/>
      <c r="AM501" s="550"/>
      <c r="AN501" s="550"/>
      <c r="AO501" s="550"/>
      <c r="AP501" s="550"/>
      <c r="AQ501" s="550"/>
      <c r="AR501" s="550"/>
      <c r="AS501" s="550"/>
      <c r="AT501" s="550"/>
      <c r="AU501" s="550"/>
      <c r="AV501" s="550"/>
      <c r="AW501" s="550"/>
      <c r="AX501" s="550"/>
      <c r="AY501" s="550"/>
      <c r="AZ501" s="550"/>
      <c r="BA501" s="550"/>
      <c r="BB501" s="550"/>
      <c r="BC501" s="550"/>
      <c r="BD501" s="550"/>
      <c r="BE501" s="550"/>
      <c r="BF501" s="550"/>
      <c r="BG501" s="550"/>
      <c r="BH501" s="550"/>
      <c r="BI501" s="550"/>
      <c r="BJ501" s="550"/>
      <c r="BK501" s="550"/>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51" t="s">
        <v>1</v>
      </c>
      <c r="G502" s="551"/>
      <c r="H502" s="551"/>
      <c r="I502" s="551"/>
      <c r="J502" s="551"/>
      <c r="K502" s="551"/>
      <c r="L502" s="551"/>
      <c r="M502" s="551"/>
      <c r="N502" s="551"/>
      <c r="O502" s="551"/>
      <c r="P502" s="551"/>
      <c r="Q502" s="551"/>
      <c r="R502" s="551"/>
      <c r="S502" s="551"/>
      <c r="T502" s="551"/>
      <c r="U502" s="551"/>
      <c r="V502" s="551"/>
      <c r="W502" s="551"/>
      <c r="X502" s="551"/>
      <c r="Y502" s="551"/>
      <c r="Z502" s="551"/>
      <c r="AA502" s="551"/>
      <c r="AB502" s="551"/>
      <c r="AC502" s="551"/>
      <c r="AD502" s="551"/>
      <c r="AE502" s="551"/>
      <c r="AF502" s="551"/>
      <c r="AG502" s="551"/>
      <c r="AH502" s="551"/>
      <c r="AI502" s="551"/>
      <c r="AJ502" s="551"/>
      <c r="AK502" s="551"/>
      <c r="AL502" s="551"/>
      <c r="AM502" s="551"/>
      <c r="AN502" s="551"/>
      <c r="AO502" s="551"/>
      <c r="AP502" s="551"/>
      <c r="AQ502" s="551"/>
      <c r="AR502" s="551"/>
      <c r="AS502" s="551"/>
      <c r="AT502" s="551"/>
      <c r="AU502" s="551"/>
      <c r="AV502" s="551"/>
      <c r="AW502" s="551"/>
      <c r="AX502" s="551"/>
      <c r="AY502" s="551"/>
      <c r="AZ502" s="551"/>
      <c r="BA502" s="551"/>
      <c r="BB502" s="551"/>
      <c r="BC502" s="551"/>
      <c r="BD502" s="551"/>
      <c r="BE502" s="551"/>
      <c r="BF502" s="551"/>
      <c r="BG502" s="551"/>
      <c r="BH502" s="551"/>
      <c r="BI502" s="551"/>
      <c r="BJ502" s="551"/>
      <c r="BK502" s="551"/>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51" t="s">
        <v>2</v>
      </c>
      <c r="G503" s="551"/>
      <c r="H503" s="551"/>
      <c r="I503" s="551"/>
      <c r="J503" s="551"/>
      <c r="K503" s="551"/>
      <c r="L503" s="551"/>
      <c r="M503" s="551"/>
      <c r="N503" s="551"/>
      <c r="O503" s="551"/>
      <c r="P503" s="551"/>
      <c r="Q503" s="551"/>
      <c r="R503" s="551"/>
      <c r="S503" s="551"/>
      <c r="T503" s="551"/>
      <c r="U503" s="551"/>
      <c r="V503" s="551"/>
      <c r="W503" s="551"/>
      <c r="X503" s="551"/>
      <c r="Y503" s="551"/>
      <c r="Z503" s="551"/>
      <c r="AA503" s="551"/>
      <c r="AB503" s="551"/>
      <c r="AC503" s="551"/>
      <c r="AD503" s="551"/>
      <c r="AE503" s="551"/>
      <c r="AF503" s="551"/>
      <c r="AG503" s="551"/>
      <c r="AH503" s="551"/>
      <c r="AI503" s="551"/>
      <c r="AJ503" s="551"/>
      <c r="AK503" s="551"/>
      <c r="AL503" s="551"/>
      <c r="AM503" s="551"/>
      <c r="AN503" s="551"/>
      <c r="AO503" s="551"/>
      <c r="AP503" s="551"/>
      <c r="AQ503" s="551"/>
      <c r="AR503" s="551"/>
      <c r="AS503" s="551"/>
      <c r="AT503" s="551"/>
      <c r="AU503" s="551"/>
      <c r="AV503" s="551"/>
      <c r="AW503" s="551"/>
      <c r="AX503" s="551"/>
      <c r="AY503" s="551"/>
      <c r="AZ503" s="551"/>
      <c r="BA503" s="551"/>
      <c r="BB503" s="551"/>
      <c r="BC503" s="551"/>
      <c r="BD503" s="551"/>
      <c r="BE503" s="551"/>
      <c r="BF503" s="551"/>
      <c r="BG503" s="551"/>
      <c r="BH503" s="551"/>
      <c r="BI503" s="551"/>
      <c r="BJ503" s="551"/>
      <c r="BK503" s="551"/>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52">
        <f>[1]Input!$C$112</f>
        <v>43570</v>
      </c>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2"/>
      <c r="AE504" s="552"/>
      <c r="AF504" s="552"/>
      <c r="AG504" s="552"/>
      <c r="AH504" s="552"/>
      <c r="AI504" s="552"/>
      <c r="AJ504" s="552"/>
      <c r="AK504" s="552"/>
      <c r="AL504" s="552"/>
      <c r="AM504" s="552"/>
      <c r="AN504" s="552"/>
      <c r="AO504" s="552"/>
      <c r="AP504" s="552"/>
      <c r="AQ504" s="552"/>
      <c r="AR504" s="552"/>
      <c r="AS504" s="552"/>
      <c r="AT504" s="552"/>
      <c r="AU504" s="552"/>
      <c r="AV504" s="552"/>
      <c r="AW504" s="552"/>
      <c r="AX504" s="552"/>
      <c r="AY504" s="552"/>
      <c r="AZ504" s="552"/>
      <c r="BA504" s="552"/>
      <c r="BB504" s="552"/>
      <c r="BC504" s="552"/>
      <c r="BD504" s="552"/>
      <c r="BE504" s="552"/>
      <c r="BF504" s="552"/>
      <c r="BG504" s="552"/>
      <c r="BH504" s="552"/>
      <c r="BI504" s="552"/>
      <c r="BJ504" s="552"/>
      <c r="BK504" s="55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9" t="s">
        <v>246</v>
      </c>
      <c r="G506" s="579"/>
      <c r="H506" s="579"/>
      <c r="I506" s="579"/>
      <c r="J506" s="579"/>
      <c r="K506" s="579"/>
      <c r="L506" s="579"/>
      <c r="M506" s="579"/>
      <c r="N506" s="579"/>
      <c r="O506" s="579"/>
      <c r="P506" s="579"/>
      <c r="Q506" s="579"/>
      <c r="R506" s="579"/>
      <c r="S506" s="579"/>
      <c r="T506" s="579"/>
      <c r="U506" s="579"/>
      <c r="V506" s="579"/>
      <c r="W506" s="579"/>
      <c r="X506" s="579"/>
      <c r="Y506" s="579"/>
      <c r="Z506" s="579"/>
      <c r="AA506" s="579"/>
      <c r="AB506" s="579"/>
      <c r="AC506" s="579"/>
      <c r="AD506" s="579"/>
      <c r="AE506" s="579"/>
      <c r="AF506" s="579"/>
      <c r="AG506" s="579"/>
      <c r="AH506" s="579"/>
      <c r="AI506" s="579"/>
      <c r="AJ506" s="579"/>
      <c r="AK506" s="579"/>
      <c r="AL506" s="579"/>
      <c r="AM506" s="579"/>
      <c r="AN506" s="579"/>
      <c r="AO506" s="579"/>
      <c r="AP506" s="579"/>
      <c r="AQ506" s="579"/>
      <c r="AR506" s="579"/>
      <c r="AS506" s="579"/>
      <c r="AT506" s="579"/>
      <c r="AU506" s="579"/>
      <c r="AV506" s="579"/>
      <c r="AW506" s="579"/>
      <c r="AX506" s="579"/>
      <c r="AY506" s="579"/>
      <c r="AZ506" s="579"/>
      <c r="BA506" s="579"/>
      <c r="BB506" s="579"/>
      <c r="BC506" s="579"/>
      <c r="BD506" s="579"/>
      <c r="BE506" s="579"/>
      <c r="BF506" s="579"/>
      <c r="BG506" s="579"/>
      <c r="BH506" s="579"/>
      <c r="BI506" s="579"/>
      <c r="BJ506" s="579"/>
      <c r="BK506" s="579"/>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583" t="s">
        <v>247</v>
      </c>
      <c r="AI508" s="583"/>
      <c r="AJ508" s="583"/>
      <c r="AK508" s="583"/>
      <c r="AL508" s="583"/>
      <c r="AM508" s="583"/>
      <c r="AN508" s="179"/>
      <c r="AO508" s="179"/>
      <c r="AP508" s="179"/>
      <c r="AQ508" s="179"/>
      <c r="AR508" s="179"/>
      <c r="AS508" s="179"/>
      <c r="AT508" s="179"/>
      <c r="AU508" s="583" t="s">
        <v>248</v>
      </c>
      <c r="AV508" s="583"/>
      <c r="AW508" s="583"/>
      <c r="AX508" s="583"/>
      <c r="AY508" s="583"/>
      <c r="AZ508" s="583"/>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685" t="s">
        <v>249</v>
      </c>
      <c r="L510" s="716"/>
      <c r="M510" s="716"/>
      <c r="N510" s="716"/>
      <c r="O510" s="716"/>
      <c r="P510" s="716"/>
      <c r="Q510" s="716"/>
      <c r="R510" s="716"/>
      <c r="S510" s="716"/>
      <c r="T510" s="716"/>
      <c r="U510" s="716"/>
      <c r="V510" s="716"/>
      <c r="W510" s="716"/>
      <c r="X510" s="716"/>
      <c r="Y510" s="716"/>
      <c r="Z510" s="716"/>
      <c r="AA510" s="716"/>
      <c r="AB510" s="179"/>
      <c r="AC510" s="179"/>
      <c r="AD510" s="179"/>
      <c r="AE510" s="179"/>
      <c r="AF510" s="179"/>
      <c r="AG510" s="293"/>
      <c r="AH510" s="726"/>
      <c r="AI510" s="726"/>
      <c r="AJ510" s="726"/>
      <c r="AK510" s="726"/>
      <c r="AL510" s="726"/>
      <c r="AM510" s="726"/>
      <c r="AN510" s="296"/>
      <c r="AO510" s="296"/>
      <c r="AP510" s="296"/>
      <c r="AQ510" s="296"/>
      <c r="AR510" s="297"/>
      <c r="AS510" s="297"/>
      <c r="AT510" s="297"/>
      <c r="AU510" s="726">
        <f>[1]Prepayments!$D$1</f>
        <v>374470477.55000001</v>
      </c>
      <c r="AV510" s="726"/>
      <c r="AW510" s="726"/>
      <c r="AX510" s="726"/>
      <c r="AY510" s="726"/>
      <c r="AZ510" s="726"/>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685" t="s">
        <v>250</v>
      </c>
      <c r="L511" s="716"/>
      <c r="M511" s="716"/>
      <c r="N511" s="716"/>
      <c r="O511" s="716"/>
      <c r="P511" s="716"/>
      <c r="Q511" s="716"/>
      <c r="R511" s="716"/>
      <c r="S511" s="716"/>
      <c r="T511" s="716"/>
      <c r="U511" s="716"/>
      <c r="V511" s="716"/>
      <c r="W511" s="716"/>
      <c r="X511" s="716"/>
      <c r="Y511" s="716"/>
      <c r="Z511" s="716"/>
      <c r="AA511" s="716"/>
      <c r="AB511" s="179"/>
      <c r="AC511" s="179"/>
      <c r="AD511" s="179"/>
      <c r="AE511" s="179"/>
      <c r="AF511" s="179"/>
      <c r="AG511" s="293"/>
      <c r="AH511" s="726">
        <f>IF([1]Input!$C$123&lt;=4,AU510,'[1]Summary &amp; Aggregate Data'!$C$17-AH512)</f>
        <v>347039873.22000003</v>
      </c>
      <c r="AI511" s="726"/>
      <c r="AJ511" s="726"/>
      <c r="AK511" s="726"/>
      <c r="AL511" s="726"/>
      <c r="AM511" s="726"/>
      <c r="AN511" s="9"/>
      <c r="AO511" s="296"/>
      <c r="AP511" s="296"/>
      <c r="AQ511" s="296"/>
      <c r="AR511" s="297"/>
      <c r="AS511" s="297"/>
      <c r="AT511" s="297"/>
      <c r="AU511" s="726"/>
      <c r="AV511" s="726"/>
      <c r="AW511" s="726"/>
      <c r="AX511" s="726"/>
      <c r="AY511" s="726"/>
      <c r="AZ511" s="726"/>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685"/>
      <c r="L512" s="716"/>
      <c r="M512" s="716"/>
      <c r="N512" s="716"/>
      <c r="O512" s="716"/>
      <c r="P512" s="716"/>
      <c r="Q512" s="716"/>
      <c r="R512" s="716"/>
      <c r="S512" s="716"/>
      <c r="T512" s="716"/>
      <c r="U512" s="716"/>
      <c r="V512" s="716"/>
      <c r="W512" s="716"/>
      <c r="X512" s="716"/>
      <c r="Y512" s="716"/>
      <c r="Z512" s="716"/>
      <c r="AA512" s="716"/>
      <c r="AB512" s="179"/>
      <c r="AC512" s="179"/>
      <c r="AD512" s="179"/>
      <c r="AE512" s="179"/>
      <c r="AF512" s="179"/>
      <c r="AG512" s="293"/>
      <c r="AH512" s="725"/>
      <c r="AI512" s="725"/>
      <c r="AJ512" s="725"/>
      <c r="AK512" s="725"/>
      <c r="AL512" s="725"/>
      <c r="AM512" s="725"/>
      <c r="AN512" s="298"/>
      <c r="AO512" s="296"/>
      <c r="AP512" s="296"/>
      <c r="AQ512" s="296"/>
      <c r="AR512" s="296"/>
      <c r="AS512" s="296"/>
      <c r="AT512" s="297"/>
      <c r="AU512" s="726"/>
      <c r="AV512" s="726"/>
      <c r="AW512" s="726"/>
      <c r="AX512" s="726"/>
      <c r="AY512" s="726"/>
      <c r="AZ512" s="726"/>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27" t="s">
        <v>251</v>
      </c>
      <c r="L513" s="728"/>
      <c r="M513" s="728"/>
      <c r="N513" s="728"/>
      <c r="O513" s="728"/>
      <c r="P513" s="728"/>
      <c r="Q513" s="728"/>
      <c r="R513" s="728"/>
      <c r="S513" s="728"/>
      <c r="T513" s="728"/>
      <c r="U513" s="728"/>
      <c r="V513" s="728"/>
      <c r="W513" s="728"/>
      <c r="X513" s="728"/>
      <c r="Y513" s="728"/>
      <c r="Z513" s="728"/>
      <c r="AA513" s="728"/>
      <c r="AB513" s="179"/>
      <c r="AC513" s="179"/>
      <c r="AD513" s="179"/>
      <c r="AE513" s="179"/>
      <c r="AF513" s="179"/>
      <c r="AG513" s="293"/>
      <c r="AH513" s="729">
        <f>AH511+AH512</f>
        <v>347039873.22000003</v>
      </c>
      <c r="AI513" s="729"/>
      <c r="AJ513" s="729"/>
      <c r="AK513" s="729"/>
      <c r="AL513" s="729"/>
      <c r="AM513" s="729"/>
      <c r="AN513" s="299"/>
      <c r="AO513" s="300"/>
      <c r="AP513" s="300"/>
      <c r="AQ513" s="300"/>
      <c r="AR513" s="300"/>
      <c r="AS513" s="300"/>
      <c r="AT513" s="230"/>
      <c r="AU513" s="730">
        <f>AU510</f>
        <v>374470477.55000001</v>
      </c>
      <c r="AV513" s="730"/>
      <c r="AW513" s="730"/>
      <c r="AX513" s="730"/>
      <c r="AY513" s="730"/>
      <c r="AZ513" s="730"/>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23" t="s">
        <v>252</v>
      </c>
      <c r="L517" s="724"/>
      <c r="M517" s="724"/>
      <c r="N517" s="724"/>
      <c r="O517" s="724"/>
      <c r="P517" s="724"/>
      <c r="Q517" s="724"/>
      <c r="R517" s="724"/>
      <c r="S517" s="724"/>
      <c r="T517" s="724"/>
      <c r="U517" s="724"/>
      <c r="V517" s="724"/>
      <c r="W517" s="724"/>
      <c r="X517" s="724"/>
      <c r="Y517" s="724"/>
      <c r="Z517" s="724"/>
      <c r="AA517" s="724"/>
      <c r="AB517" s="293"/>
      <c r="AC517" s="293"/>
      <c r="AD517" s="293"/>
      <c r="AE517" s="293"/>
      <c r="AF517" s="293"/>
      <c r="AG517" s="293"/>
      <c r="AH517" s="725">
        <f>IF([1]Input!$C$123=1,0,'[1]Summary &amp; Aggregate Data'!$C$20)</f>
        <v>20451966.02</v>
      </c>
      <c r="AI517" s="725"/>
      <c r="AJ517" s="725"/>
      <c r="AK517" s="725"/>
      <c r="AL517" s="725"/>
      <c r="AM517" s="725"/>
      <c r="AN517" s="302"/>
      <c r="AO517" s="302"/>
      <c r="AP517" s="302"/>
      <c r="AQ517" s="302"/>
      <c r="AR517" s="302"/>
      <c r="AS517" s="302"/>
      <c r="AT517" s="302"/>
      <c r="AU517" s="725">
        <f>[1]Input!$E$173</f>
        <v>46993695.150000006</v>
      </c>
      <c r="AV517" s="725"/>
      <c r="AW517" s="725"/>
      <c r="AX517" s="725"/>
      <c r="AY517" s="725"/>
      <c r="AZ517" s="725"/>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23" t="s">
        <v>253</v>
      </c>
      <c r="L518" s="724"/>
      <c r="M518" s="724"/>
      <c r="N518" s="724"/>
      <c r="O518" s="724"/>
      <c r="P518" s="724"/>
      <c r="Q518" s="724"/>
      <c r="R518" s="724"/>
      <c r="S518" s="724"/>
      <c r="T518" s="724"/>
      <c r="U518" s="724"/>
      <c r="V518" s="724"/>
      <c r="W518" s="724"/>
      <c r="X518" s="724"/>
      <c r="Y518" s="724"/>
      <c r="Z518" s="724"/>
      <c r="AA518" s="724"/>
      <c r="AB518" s="19"/>
      <c r="AC518" s="19"/>
      <c r="AD518" s="19"/>
      <c r="AE518" s="19"/>
      <c r="AF518" s="19"/>
      <c r="AG518" s="19"/>
      <c r="AH518" s="725">
        <f>IF([1]Input!$C$123=1,0,'[1]Summary &amp; Aggregate Data'!$C$19)</f>
        <v>307257.25</v>
      </c>
      <c r="AI518" s="725"/>
      <c r="AJ518" s="725"/>
      <c r="AK518" s="725"/>
      <c r="AL518" s="725"/>
      <c r="AM518" s="725"/>
      <c r="AN518" s="725"/>
      <c r="AO518" s="725"/>
      <c r="AP518" s="303"/>
      <c r="AQ518" s="303"/>
      <c r="AR518" s="303"/>
      <c r="AS518" s="303"/>
      <c r="AT518" s="303"/>
      <c r="AU518" s="725">
        <f>IF([1]Input!$C$123=1,0,[1]Input!$E$172)</f>
        <v>1196132.45</v>
      </c>
      <c r="AV518" s="725"/>
      <c r="AW518" s="725"/>
      <c r="AX518" s="725"/>
      <c r="AY518" s="725"/>
      <c r="AZ518" s="725"/>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254</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25">
        <f>IF([1]Input!$C$123=1,0,'[1]Summary &amp; Aggregate Data'!$C$21)</f>
        <v>0</v>
      </c>
      <c r="AI519" s="725"/>
      <c r="AJ519" s="725"/>
      <c r="AK519" s="725"/>
      <c r="AL519" s="725"/>
      <c r="AM519" s="725"/>
      <c r="AN519" s="725"/>
      <c r="AO519" s="725"/>
      <c r="AP519" s="303"/>
      <c r="AQ519" s="303"/>
      <c r="AR519" s="303"/>
      <c r="AS519" s="303"/>
      <c r="AT519" s="303"/>
      <c r="AU519" s="725">
        <f>[1]Input!$E425</f>
        <v>0</v>
      </c>
      <c r="AV519" s="725"/>
      <c r="AW519" s="725"/>
      <c r="AX519" s="725"/>
      <c r="AY519" s="725"/>
      <c r="AZ519" s="725"/>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255</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25">
        <f>IF([1]Input!$C$123=1,0,'[1]Summary &amp; Aggregate Data'!$C$22)</f>
        <v>0</v>
      </c>
      <c r="AI520" s="725"/>
      <c r="AJ520" s="725"/>
      <c r="AK520" s="725"/>
      <c r="AL520" s="725"/>
      <c r="AM520" s="725"/>
      <c r="AN520" s="304"/>
      <c r="AO520" s="304"/>
      <c r="AP520" s="304"/>
      <c r="AQ520" s="304"/>
      <c r="AR520" s="304"/>
      <c r="AS520" s="304"/>
      <c r="AT520" s="304"/>
      <c r="AU520" s="725">
        <f>[1]Input!$E426</f>
        <v>0</v>
      </c>
      <c r="AV520" s="725"/>
      <c r="AW520" s="725"/>
      <c r="AX520" s="725"/>
      <c r="AY520" s="725"/>
      <c r="AZ520" s="725"/>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256</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25">
        <f>IF([1]Input!$C$123=1,0,'[1]Summary &amp; Aggregate Data'!$C$23)</f>
        <v>0</v>
      </c>
      <c r="AI521" s="725"/>
      <c r="AJ521" s="725"/>
      <c r="AK521" s="725"/>
      <c r="AL521" s="725"/>
      <c r="AM521" s="725"/>
      <c r="AN521" s="304"/>
      <c r="AO521" s="304"/>
      <c r="AP521" s="304"/>
      <c r="AQ521" s="304"/>
      <c r="AR521" s="304"/>
      <c r="AS521" s="304"/>
      <c r="AT521" s="304"/>
      <c r="AU521" s="725">
        <f>[1]Input!$E427</f>
        <v>0</v>
      </c>
      <c r="AV521" s="725"/>
      <c r="AW521" s="725"/>
      <c r="AX521" s="725"/>
      <c r="AY521" s="725"/>
      <c r="AZ521" s="725"/>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257</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25">
        <f>IF([1]Input!$C$123=1,0,'[1]Summary &amp; Aggregate Data'!$C$24)</f>
        <v>0</v>
      </c>
      <c r="AI522" s="725"/>
      <c r="AJ522" s="725"/>
      <c r="AK522" s="725"/>
      <c r="AL522" s="725"/>
      <c r="AM522" s="725"/>
      <c r="AN522" s="304"/>
      <c r="AO522" s="304"/>
      <c r="AP522" s="304"/>
      <c r="AQ522" s="304"/>
      <c r="AR522" s="304"/>
      <c r="AS522" s="304"/>
      <c r="AT522" s="304"/>
      <c r="AU522" s="725">
        <f>[1]Input!$E428</f>
        <v>0</v>
      </c>
      <c r="AV522" s="725"/>
      <c r="AW522" s="725"/>
      <c r="AX522" s="725"/>
      <c r="AY522" s="725"/>
      <c r="AZ522" s="725"/>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258</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29">
        <f>'[1]Summary &amp; Aggregate Data'!$C$25</f>
        <v>326280649.94999999</v>
      </c>
      <c r="AI523" s="729"/>
      <c r="AJ523" s="729"/>
      <c r="AK523" s="729"/>
      <c r="AL523" s="729"/>
      <c r="AM523" s="729"/>
      <c r="AN523" s="304"/>
      <c r="AO523" s="304"/>
      <c r="AP523" s="304"/>
      <c r="AQ523" s="304"/>
      <c r="AR523" s="304"/>
      <c r="AS523" s="304"/>
      <c r="AT523" s="304"/>
      <c r="AU523" s="722">
        <f>'[1]Summary &amp; Aggregate Data'!$C$25</f>
        <v>326280649.94999999</v>
      </c>
      <c r="AV523" s="722"/>
      <c r="AW523" s="722"/>
      <c r="AX523" s="722"/>
      <c r="AY523" s="722"/>
      <c r="AZ523" s="722"/>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259</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726">
        <f>[1]Input!$C$175</f>
        <v>0</v>
      </c>
      <c r="AI526" s="726"/>
      <c r="AJ526" s="726"/>
      <c r="AK526" s="726"/>
      <c r="AL526" s="726"/>
      <c r="AM526" s="726"/>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260</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261</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595" t="s">
        <v>262</v>
      </c>
      <c r="AJ529" s="595"/>
      <c r="AK529" s="595"/>
      <c r="AL529" s="595"/>
      <c r="AM529" s="595"/>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263</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595" t="s">
        <v>262</v>
      </c>
      <c r="AJ530" s="595"/>
      <c r="AK530" s="595"/>
      <c r="AL530" s="595"/>
      <c r="AM530" s="595"/>
      <c r="AN530" s="82"/>
      <c r="AO530" s="82"/>
      <c r="AP530" s="82"/>
      <c r="AQ530" s="731"/>
      <c r="AR530" s="731"/>
      <c r="AS530" s="731"/>
      <c r="AT530" s="731"/>
      <c r="AU530" s="731"/>
      <c r="AV530" s="731"/>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264</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595" t="s">
        <v>262</v>
      </c>
      <c r="AJ531" s="595"/>
      <c r="AK531" s="595"/>
      <c r="AL531" s="595"/>
      <c r="AM531" s="595"/>
      <c r="AN531" s="82"/>
      <c r="AO531" s="82"/>
      <c r="AP531" s="82"/>
      <c r="AQ531" s="731"/>
      <c r="AR531" s="731"/>
      <c r="AS531" s="731"/>
      <c r="AT531" s="731"/>
      <c r="AU531" s="731"/>
      <c r="AV531" s="731"/>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265</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595" t="s">
        <v>262</v>
      </c>
      <c r="AJ532" s="595"/>
      <c r="AK532" s="595"/>
      <c r="AL532" s="595"/>
      <c r="AM532" s="595"/>
      <c r="AN532" s="82"/>
      <c r="AO532" s="82"/>
      <c r="AP532" s="82"/>
      <c r="AQ532" s="731"/>
      <c r="AR532" s="731"/>
      <c r="AS532" s="731"/>
      <c r="AT532" s="731"/>
      <c r="AU532" s="731"/>
      <c r="AV532" s="731"/>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266</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595" t="s">
        <v>262</v>
      </c>
      <c r="AJ533" s="595"/>
      <c r="AK533" s="595"/>
      <c r="AL533" s="595"/>
      <c r="AM533" s="595"/>
      <c r="AN533" s="82"/>
      <c r="AO533" s="82"/>
      <c r="AP533" s="82"/>
      <c r="AQ533" s="731"/>
      <c r="AR533" s="731"/>
      <c r="AS533" s="731"/>
      <c r="AT533" s="731"/>
      <c r="AU533" s="731"/>
      <c r="AV533" s="731"/>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50" t="str">
        <f>[2]Setup!$B$5</f>
        <v>Precise Mortgage Funding 2018-2B plc</v>
      </c>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550"/>
      <c r="AE544" s="550"/>
      <c r="AF544" s="550"/>
      <c r="AG544" s="550"/>
      <c r="AH544" s="550"/>
      <c r="AI544" s="550"/>
      <c r="AJ544" s="550"/>
      <c r="AK544" s="550"/>
      <c r="AL544" s="550"/>
      <c r="AM544" s="550"/>
      <c r="AN544" s="550"/>
      <c r="AO544" s="550"/>
      <c r="AP544" s="550"/>
      <c r="AQ544" s="550"/>
      <c r="AR544" s="550"/>
      <c r="AS544" s="550"/>
      <c r="AT544" s="550"/>
      <c r="AU544" s="550"/>
      <c r="AV544" s="550"/>
      <c r="AW544" s="550"/>
      <c r="AX544" s="550"/>
      <c r="AY544" s="550"/>
      <c r="AZ544" s="550"/>
      <c r="BA544" s="550"/>
      <c r="BB544" s="550"/>
      <c r="BC544" s="550"/>
      <c r="BD544" s="550"/>
      <c r="BE544" s="550"/>
      <c r="BF544" s="550"/>
      <c r="BG544" s="550"/>
      <c r="BH544" s="550"/>
      <c r="BI544" s="550"/>
      <c r="BJ544" s="550"/>
      <c r="BK544" s="550"/>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51" t="s">
        <v>1</v>
      </c>
      <c r="G545" s="551"/>
      <c r="H545" s="551"/>
      <c r="I545" s="551"/>
      <c r="J545" s="551"/>
      <c r="K545" s="551"/>
      <c r="L545" s="551"/>
      <c r="M545" s="551"/>
      <c r="N545" s="551"/>
      <c r="O545" s="551"/>
      <c r="P545" s="551"/>
      <c r="Q545" s="551"/>
      <c r="R545" s="551"/>
      <c r="S545" s="551"/>
      <c r="T545" s="551"/>
      <c r="U545" s="551"/>
      <c r="V545" s="551"/>
      <c r="W545" s="551"/>
      <c r="X545" s="551"/>
      <c r="Y545" s="551"/>
      <c r="Z545" s="551"/>
      <c r="AA545" s="551"/>
      <c r="AB545" s="551"/>
      <c r="AC545" s="551"/>
      <c r="AD545" s="551"/>
      <c r="AE545" s="551"/>
      <c r="AF545" s="551"/>
      <c r="AG545" s="551"/>
      <c r="AH545" s="551"/>
      <c r="AI545" s="551"/>
      <c r="AJ545" s="551"/>
      <c r="AK545" s="551"/>
      <c r="AL545" s="551"/>
      <c r="AM545" s="551"/>
      <c r="AN545" s="551"/>
      <c r="AO545" s="551"/>
      <c r="AP545" s="551"/>
      <c r="AQ545" s="551"/>
      <c r="AR545" s="551"/>
      <c r="AS545" s="551"/>
      <c r="AT545" s="551"/>
      <c r="AU545" s="551"/>
      <c r="AV545" s="551"/>
      <c r="AW545" s="551"/>
      <c r="AX545" s="551"/>
      <c r="AY545" s="551"/>
      <c r="AZ545" s="551"/>
      <c r="BA545" s="551"/>
      <c r="BB545" s="551"/>
      <c r="BC545" s="551"/>
      <c r="BD545" s="551"/>
      <c r="BE545" s="551"/>
      <c r="BF545" s="551"/>
      <c r="BG545" s="551"/>
      <c r="BH545" s="551"/>
      <c r="BI545" s="551"/>
      <c r="BJ545" s="551"/>
      <c r="BK545" s="551"/>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51" t="s">
        <v>2</v>
      </c>
      <c r="G546" s="551"/>
      <c r="H546" s="551"/>
      <c r="I546" s="551"/>
      <c r="J546" s="551"/>
      <c r="K546" s="551"/>
      <c r="L546" s="551"/>
      <c r="M546" s="551"/>
      <c r="N546" s="551"/>
      <c r="O546" s="551"/>
      <c r="P546" s="551"/>
      <c r="Q546" s="551"/>
      <c r="R546" s="551"/>
      <c r="S546" s="551"/>
      <c r="T546" s="551"/>
      <c r="U546" s="551"/>
      <c r="V546" s="551"/>
      <c r="W546" s="551"/>
      <c r="X546" s="551"/>
      <c r="Y546" s="551"/>
      <c r="Z546" s="551"/>
      <c r="AA546" s="551"/>
      <c r="AB546" s="551"/>
      <c r="AC546" s="551"/>
      <c r="AD546" s="551"/>
      <c r="AE546" s="551"/>
      <c r="AF546" s="551"/>
      <c r="AG546" s="551"/>
      <c r="AH546" s="551"/>
      <c r="AI546" s="551"/>
      <c r="AJ546" s="551"/>
      <c r="AK546" s="551"/>
      <c r="AL546" s="551"/>
      <c r="AM546" s="551"/>
      <c r="AN546" s="551"/>
      <c r="AO546" s="551"/>
      <c r="AP546" s="551"/>
      <c r="AQ546" s="551"/>
      <c r="AR546" s="551"/>
      <c r="AS546" s="551"/>
      <c r="AT546" s="551"/>
      <c r="AU546" s="551"/>
      <c r="AV546" s="551"/>
      <c r="AW546" s="551"/>
      <c r="AX546" s="551"/>
      <c r="AY546" s="551"/>
      <c r="AZ546" s="551"/>
      <c r="BA546" s="551"/>
      <c r="BB546" s="551"/>
      <c r="BC546" s="551"/>
      <c r="BD546" s="551"/>
      <c r="BE546" s="551"/>
      <c r="BF546" s="551"/>
      <c r="BG546" s="551"/>
      <c r="BH546" s="551"/>
      <c r="BI546" s="551"/>
      <c r="BJ546" s="551"/>
      <c r="BK546" s="551"/>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52">
        <f>[1]Input!$C$112</f>
        <v>43570</v>
      </c>
      <c r="G547" s="552"/>
      <c r="H547" s="552"/>
      <c r="I547" s="552"/>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552"/>
      <c r="AI547" s="552"/>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2"/>
      <c r="BI547" s="552"/>
      <c r="BJ547" s="552"/>
      <c r="BK547" s="55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9" t="s">
        <v>267</v>
      </c>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579"/>
      <c r="AF549" s="579"/>
      <c r="AG549" s="579"/>
      <c r="AH549" s="579"/>
      <c r="AI549" s="579"/>
      <c r="AJ549" s="579"/>
      <c r="AK549" s="579"/>
      <c r="AL549" s="579"/>
      <c r="AM549" s="579"/>
      <c r="AN549" s="579"/>
      <c r="AO549" s="579"/>
      <c r="AP549" s="579"/>
      <c r="AQ549" s="579"/>
      <c r="AR549" s="579"/>
      <c r="AS549" s="579"/>
      <c r="AT549" s="579"/>
      <c r="AU549" s="579"/>
      <c r="AV549" s="579"/>
      <c r="AW549" s="579"/>
      <c r="AX549" s="579"/>
      <c r="AY549" s="579"/>
      <c r="AZ549" s="579"/>
      <c r="BA549" s="579"/>
      <c r="BB549" s="579"/>
      <c r="BC549" s="579"/>
      <c r="BD549" s="579"/>
      <c r="BE549" s="579"/>
      <c r="BF549" s="579"/>
      <c r="BG549" s="579"/>
      <c r="BH549" s="579"/>
      <c r="BI549" s="579"/>
      <c r="BJ549" s="579"/>
      <c r="BK549" s="579"/>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32" t="s">
        <v>268</v>
      </c>
      <c r="P555" s="732"/>
      <c r="Q555" s="732"/>
      <c r="R555" s="732"/>
      <c r="S555" s="733"/>
      <c r="T555" s="732"/>
      <c r="U555" s="732"/>
      <c r="V555" s="732"/>
      <c r="W555" s="732"/>
      <c r="X555" s="732"/>
      <c r="Y555" s="732"/>
      <c r="Z555" s="732"/>
      <c r="AA555" s="732"/>
      <c r="AB555" s="732"/>
      <c r="AC555" s="732"/>
      <c r="AD555" s="311"/>
      <c r="AE555" s="311"/>
      <c r="AF555" s="734"/>
      <c r="AG555" s="732"/>
      <c r="AH555" s="732"/>
      <c r="AI555" s="732"/>
      <c r="AJ555" s="732"/>
      <c r="AK555" s="732"/>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5" t="s">
        <v>269</v>
      </c>
      <c r="Y557" s="735"/>
      <c r="Z557" s="735"/>
      <c r="AA557" s="735"/>
      <c r="AB557" s="735"/>
      <c r="AC557" s="735"/>
      <c r="AD557" s="311"/>
      <c r="AE557" s="311"/>
      <c r="AF557" s="735" t="s">
        <v>270</v>
      </c>
      <c r="AG557" s="735"/>
      <c r="AH557" s="735"/>
      <c r="AI557" s="735"/>
      <c r="AJ557" s="735"/>
      <c r="AK557" s="735"/>
      <c r="AL557" s="311"/>
      <c r="AM557" s="311"/>
      <c r="AN557" s="735" t="s">
        <v>271</v>
      </c>
      <c r="AO557" s="735"/>
      <c r="AP557" s="735"/>
      <c r="AQ557" s="735"/>
      <c r="AR557" s="735"/>
      <c r="AS557" s="735"/>
      <c r="AT557" s="311"/>
      <c r="AU557" s="311"/>
      <c r="AV557" s="735" t="s">
        <v>272</v>
      </c>
      <c r="AW557" s="735"/>
      <c r="AX557" s="735"/>
      <c r="AY557" s="735"/>
      <c r="AZ557" s="735"/>
      <c r="BA557" s="735"/>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6"/>
      <c r="Y558" s="736"/>
      <c r="Z558" s="736"/>
      <c r="AA558" s="736"/>
      <c r="AB558" s="736"/>
      <c r="AC558" s="736"/>
      <c r="AD558" s="311"/>
      <c r="AE558" s="311"/>
      <c r="AF558" s="736"/>
      <c r="AG558" s="736"/>
      <c r="AH558" s="736"/>
      <c r="AI558" s="736"/>
      <c r="AJ558" s="736"/>
      <c r="AK558" s="736"/>
      <c r="AL558" s="311"/>
      <c r="AM558" s="311"/>
      <c r="AN558" s="736"/>
      <c r="AO558" s="736"/>
      <c r="AP558" s="736"/>
      <c r="AQ558" s="736"/>
      <c r="AR558" s="736"/>
      <c r="AS558" s="736"/>
      <c r="AT558" s="311"/>
      <c r="AU558" s="311"/>
      <c r="AV558" s="736"/>
      <c r="AW558" s="736"/>
      <c r="AX558" s="736"/>
      <c r="AY558" s="736"/>
      <c r="AZ558" s="736"/>
      <c r="BA558" s="736"/>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31"/>
      <c r="Y560" s="731"/>
      <c r="Z560" s="731"/>
      <c r="AA560" s="731"/>
      <c r="AB560" s="731"/>
      <c r="AC560" s="731"/>
      <c r="AD560" s="9"/>
      <c r="AE560" s="9"/>
      <c r="AF560" s="731"/>
      <c r="AG560" s="731"/>
      <c r="AH560" s="731"/>
      <c r="AI560" s="731"/>
      <c r="AJ560" s="731"/>
      <c r="AK560" s="731"/>
      <c r="AL560" s="9"/>
      <c r="AM560" s="9"/>
      <c r="AN560" s="731"/>
      <c r="AO560" s="731"/>
      <c r="AP560" s="731"/>
      <c r="AQ560" s="731"/>
      <c r="AR560" s="731"/>
      <c r="AS560" s="731"/>
      <c r="AT560" s="9"/>
      <c r="AU560" s="9"/>
      <c r="AV560" s="731"/>
      <c r="AW560" s="731"/>
      <c r="AX560" s="731"/>
      <c r="AY560" s="731"/>
      <c r="AZ560" s="731"/>
      <c r="BA560" s="731"/>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31"/>
      <c r="Y561" s="731"/>
      <c r="Z561" s="731"/>
      <c r="AA561" s="731"/>
      <c r="AB561" s="731"/>
      <c r="AC561" s="731"/>
      <c r="AD561" s="314"/>
      <c r="AE561" s="314"/>
      <c r="AF561" s="731"/>
      <c r="AG561" s="731"/>
      <c r="AH561" s="731"/>
      <c r="AI561" s="731"/>
      <c r="AJ561" s="731"/>
      <c r="AK561" s="731"/>
      <c r="AL561" s="314"/>
      <c r="AM561" s="314"/>
      <c r="AN561" s="731"/>
      <c r="AO561" s="731"/>
      <c r="AP561" s="731"/>
      <c r="AQ561" s="731"/>
      <c r="AR561" s="731"/>
      <c r="AS561" s="731"/>
      <c r="AT561" s="314"/>
      <c r="AU561" s="314"/>
      <c r="AV561" s="731"/>
      <c r="AW561" s="731"/>
      <c r="AX561" s="731"/>
      <c r="AY561" s="731"/>
      <c r="AZ561" s="731"/>
      <c r="BA561" s="731"/>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273</v>
      </c>
      <c r="P562" s="9"/>
      <c r="Q562" s="9"/>
      <c r="R562" s="9"/>
      <c r="S562" s="9"/>
      <c r="T562" s="9"/>
      <c r="U562" s="9"/>
      <c r="V562" s="9"/>
      <c r="W562" s="9"/>
      <c r="X562" s="731">
        <f>[1]Input!$C$413</f>
        <v>0</v>
      </c>
      <c r="Y562" s="731"/>
      <c r="Z562" s="731"/>
      <c r="AA562" s="731"/>
      <c r="AB562" s="731"/>
      <c r="AC562" s="731"/>
      <c r="AD562" s="314"/>
      <c r="AE562" s="314"/>
      <c r="AF562" s="731">
        <f>'[2]Reserve Funds &amp; Ledgers'!AC18</f>
        <v>0</v>
      </c>
      <c r="AG562" s="731"/>
      <c r="AH562" s="731"/>
      <c r="AI562" s="731"/>
      <c r="AJ562" s="731"/>
      <c r="AK562" s="731"/>
      <c r="AL562" s="314"/>
      <c r="AM562" s="314"/>
      <c r="AN562" s="731">
        <f>'[2]Reserve Funds &amp; Ledgers'!AD18</f>
        <v>0</v>
      </c>
      <c r="AO562" s="731"/>
      <c r="AP562" s="731"/>
      <c r="AQ562" s="731"/>
      <c r="AR562" s="731"/>
      <c r="AS562" s="731"/>
      <c r="AT562" s="314"/>
      <c r="AU562" s="314"/>
      <c r="AV562" s="731">
        <f>'[2]Reserve Funds &amp; Ledgers'!AE18</f>
        <v>0</v>
      </c>
      <c r="AW562" s="731"/>
      <c r="AX562" s="731"/>
      <c r="AY562" s="731"/>
      <c r="AZ562" s="731"/>
      <c r="BA562" s="731"/>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274</v>
      </c>
      <c r="P563" s="313"/>
      <c r="Q563" s="313"/>
      <c r="R563" s="313"/>
      <c r="S563" s="313"/>
      <c r="T563" s="313"/>
      <c r="U563" s="313"/>
      <c r="V563" s="313"/>
      <c r="W563" s="313"/>
      <c r="X563" s="731">
        <f>[1]Input!$C$414</f>
        <v>0</v>
      </c>
      <c r="Y563" s="731"/>
      <c r="Z563" s="731"/>
      <c r="AA563" s="731"/>
      <c r="AB563" s="731"/>
      <c r="AC563" s="731"/>
      <c r="AD563" s="315"/>
      <c r="AE563" s="315"/>
      <c r="AF563" s="731">
        <f>'[2]Reserve Funds &amp; Ledgers'!AC19</f>
        <v>0</v>
      </c>
      <c r="AG563" s="731"/>
      <c r="AH563" s="731"/>
      <c r="AI563" s="731"/>
      <c r="AJ563" s="731"/>
      <c r="AK563" s="731"/>
      <c r="AL563" s="315"/>
      <c r="AM563" s="315"/>
      <c r="AN563" s="731">
        <f>'[2]Reserve Funds &amp; Ledgers'!AD19</f>
        <v>0</v>
      </c>
      <c r="AO563" s="731"/>
      <c r="AP563" s="731"/>
      <c r="AQ563" s="731"/>
      <c r="AR563" s="731"/>
      <c r="AS563" s="731"/>
      <c r="AT563" s="315"/>
      <c r="AU563" s="316"/>
      <c r="AV563" s="731">
        <f>'[2]Reserve Funds &amp; Ledgers'!AE19</f>
        <v>0</v>
      </c>
      <c r="AW563" s="731"/>
      <c r="AX563" s="731"/>
      <c r="AY563" s="731"/>
      <c r="AZ563" s="731"/>
      <c r="BA563" s="731"/>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275</v>
      </c>
      <c r="P564" s="313"/>
      <c r="Q564" s="313"/>
      <c r="R564" s="313"/>
      <c r="S564" s="313"/>
      <c r="T564" s="313"/>
      <c r="U564" s="313"/>
      <c r="V564" s="313"/>
      <c r="W564" s="313"/>
      <c r="X564" s="731">
        <f>[1]Input!$C$415</f>
        <v>0</v>
      </c>
      <c r="Y564" s="731"/>
      <c r="Z564" s="731"/>
      <c r="AA564" s="731"/>
      <c r="AB564" s="731"/>
      <c r="AC564" s="731"/>
      <c r="AD564" s="315"/>
      <c r="AE564" s="315"/>
      <c r="AF564" s="731">
        <f>'[2]Reserve Funds &amp; Ledgers'!AC20</f>
        <v>0</v>
      </c>
      <c r="AG564" s="731"/>
      <c r="AH564" s="731"/>
      <c r="AI564" s="731"/>
      <c r="AJ564" s="731"/>
      <c r="AK564" s="731"/>
      <c r="AL564" s="315"/>
      <c r="AM564" s="315"/>
      <c r="AN564" s="731">
        <f>'[2]Reserve Funds &amp; Ledgers'!AD20</f>
        <v>0</v>
      </c>
      <c r="AO564" s="731"/>
      <c r="AP564" s="731"/>
      <c r="AQ564" s="731"/>
      <c r="AR564" s="731"/>
      <c r="AS564" s="731"/>
      <c r="AT564" s="315"/>
      <c r="AU564" s="316"/>
      <c r="AV564" s="731">
        <f>'[2]Reserve Funds &amp; Ledgers'!AE20</f>
        <v>0</v>
      </c>
      <c r="AW564" s="731"/>
      <c r="AX564" s="731"/>
      <c r="AY564" s="731"/>
      <c r="AZ564" s="731"/>
      <c r="BA564" s="731"/>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276</v>
      </c>
      <c r="P565" s="313"/>
      <c r="Q565" s="313"/>
      <c r="R565" s="313"/>
      <c r="S565" s="313"/>
      <c r="T565" s="313"/>
      <c r="U565" s="313"/>
      <c r="V565" s="313"/>
      <c r="W565" s="313"/>
      <c r="X565" s="731">
        <f>[1]Input!$C$416</f>
        <v>0</v>
      </c>
      <c r="Y565" s="731"/>
      <c r="Z565" s="731"/>
      <c r="AA565" s="731"/>
      <c r="AB565" s="731"/>
      <c r="AC565" s="731"/>
      <c r="AD565" s="315"/>
      <c r="AE565" s="315"/>
      <c r="AF565" s="731">
        <f>'[2]Reserve Funds &amp; Ledgers'!AC21</f>
        <v>0</v>
      </c>
      <c r="AG565" s="731"/>
      <c r="AH565" s="731"/>
      <c r="AI565" s="731"/>
      <c r="AJ565" s="731"/>
      <c r="AK565" s="731"/>
      <c r="AL565" s="315"/>
      <c r="AM565" s="315"/>
      <c r="AN565" s="731">
        <f>'[2]Reserve Funds &amp; Ledgers'!AD21</f>
        <v>0</v>
      </c>
      <c r="AO565" s="731"/>
      <c r="AP565" s="731"/>
      <c r="AQ565" s="731"/>
      <c r="AR565" s="731"/>
      <c r="AS565" s="731"/>
      <c r="AT565" s="315"/>
      <c r="AU565" s="316"/>
      <c r="AV565" s="731">
        <f>'[2]Reserve Funds &amp; Ledgers'!AE21</f>
        <v>0</v>
      </c>
      <c r="AW565" s="731"/>
      <c r="AX565" s="731"/>
      <c r="AY565" s="731"/>
      <c r="AZ565" s="731"/>
      <c r="BA565" s="731"/>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277</v>
      </c>
      <c r="P566" s="317"/>
      <c r="Q566" s="317"/>
      <c r="R566" s="317"/>
      <c r="S566" s="317"/>
      <c r="T566" s="317"/>
      <c r="U566" s="318"/>
      <c r="V566" s="318"/>
      <c r="W566" s="318"/>
      <c r="X566" s="731">
        <f>[1]Input!$C$417</f>
        <v>0</v>
      </c>
      <c r="Y566" s="731"/>
      <c r="Z566" s="731"/>
      <c r="AA566" s="731"/>
      <c r="AB566" s="731"/>
      <c r="AC566" s="731"/>
      <c r="AD566" s="319"/>
      <c r="AE566" s="319"/>
      <c r="AF566" s="731">
        <f>'[2]Reserve Funds &amp; Ledgers'!AC22</f>
        <v>0</v>
      </c>
      <c r="AG566" s="731"/>
      <c r="AH566" s="731"/>
      <c r="AI566" s="731"/>
      <c r="AJ566" s="731"/>
      <c r="AK566" s="731"/>
      <c r="AL566" s="319"/>
      <c r="AM566" s="319"/>
      <c r="AN566" s="731">
        <f>'[2]Reserve Funds &amp; Ledgers'!AD22</f>
        <v>0</v>
      </c>
      <c r="AO566" s="731"/>
      <c r="AP566" s="731"/>
      <c r="AQ566" s="731"/>
      <c r="AR566" s="731"/>
      <c r="AS566" s="731"/>
      <c r="AT566" s="319"/>
      <c r="AU566" s="319"/>
      <c r="AV566" s="731">
        <f>'[2]Reserve Funds &amp; Ledgers'!AE22</f>
        <v>0</v>
      </c>
      <c r="AW566" s="731"/>
      <c r="AX566" s="731"/>
      <c r="AY566" s="731"/>
      <c r="AZ566" s="731"/>
      <c r="BA566" s="731"/>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278</v>
      </c>
      <c r="P569" s="322"/>
      <c r="Q569" s="322"/>
      <c r="R569" s="322"/>
      <c r="S569" s="322"/>
      <c r="T569" s="322"/>
      <c r="U569" s="312"/>
      <c r="V569" s="312"/>
      <c r="W569" s="312"/>
      <c r="X569" s="737">
        <f>SUM(X561:AC566)</f>
        <v>0</v>
      </c>
      <c r="Y569" s="737"/>
      <c r="Z569" s="737"/>
      <c r="AA569" s="737"/>
      <c r="AB569" s="737"/>
      <c r="AC569" s="737"/>
      <c r="AD569" s="323"/>
      <c r="AE569" s="323"/>
      <c r="AF569" s="737">
        <f>SUM(AF561:AK566)</f>
        <v>0</v>
      </c>
      <c r="AG569" s="737"/>
      <c r="AH569" s="737"/>
      <c r="AI569" s="737"/>
      <c r="AJ569" s="737"/>
      <c r="AK569" s="737"/>
      <c r="AL569" s="323"/>
      <c r="AM569" s="323"/>
      <c r="AN569" s="737">
        <f>SUM(AN561:AS566)</f>
        <v>0</v>
      </c>
      <c r="AO569" s="737"/>
      <c r="AP569" s="737"/>
      <c r="AQ569" s="737"/>
      <c r="AR569" s="737"/>
      <c r="AS569" s="737"/>
      <c r="AT569" s="323"/>
      <c r="AU569" s="323"/>
      <c r="AV569" s="737">
        <f>SUM(AV561:BA566)</f>
        <v>0</v>
      </c>
      <c r="AW569" s="737"/>
      <c r="AX569" s="737"/>
      <c r="AY569" s="737"/>
      <c r="AZ569" s="737"/>
      <c r="BA569" s="737"/>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50" t="str">
        <f>[2]Setup!$B$5</f>
        <v>Precise Mortgage Funding 2018-2B plc</v>
      </c>
      <c r="G585" s="550"/>
      <c r="H585" s="550"/>
      <c r="I585" s="550"/>
      <c r="J585" s="550"/>
      <c r="K585" s="550"/>
      <c r="L585" s="550"/>
      <c r="M585" s="550"/>
      <c r="N585" s="550"/>
      <c r="O585" s="550"/>
      <c r="P585" s="550"/>
      <c r="Q585" s="550"/>
      <c r="R585" s="550"/>
      <c r="S585" s="550"/>
      <c r="T585" s="550"/>
      <c r="U585" s="550"/>
      <c r="V585" s="550"/>
      <c r="W585" s="550"/>
      <c r="X585" s="550"/>
      <c r="Y585" s="550"/>
      <c r="Z585" s="550"/>
      <c r="AA585" s="550"/>
      <c r="AB585" s="550"/>
      <c r="AC585" s="550"/>
      <c r="AD585" s="550"/>
      <c r="AE585" s="550"/>
      <c r="AF585" s="550"/>
      <c r="AG585" s="550"/>
      <c r="AH585" s="550"/>
      <c r="AI585" s="550"/>
      <c r="AJ585" s="550"/>
      <c r="AK585" s="550"/>
      <c r="AL585" s="550"/>
      <c r="AM585" s="550"/>
      <c r="AN585" s="550"/>
      <c r="AO585" s="550"/>
      <c r="AP585" s="550"/>
      <c r="AQ585" s="550"/>
      <c r="AR585" s="550"/>
      <c r="AS585" s="550"/>
      <c r="AT585" s="550"/>
      <c r="AU585" s="550"/>
      <c r="AV585" s="550"/>
      <c r="AW585" s="550"/>
      <c r="AX585" s="550"/>
      <c r="AY585" s="550"/>
      <c r="AZ585" s="550"/>
      <c r="BA585" s="550"/>
      <c r="BB585" s="550"/>
      <c r="BC585" s="550"/>
      <c r="BD585" s="550"/>
      <c r="BE585" s="550"/>
      <c r="BF585" s="550"/>
      <c r="BG585" s="550"/>
      <c r="BH585" s="550"/>
      <c r="BI585" s="550"/>
      <c r="BJ585" s="550"/>
      <c r="BK585" s="550"/>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51" t="s">
        <v>1</v>
      </c>
      <c r="G586" s="551"/>
      <c r="H586" s="551"/>
      <c r="I586" s="551"/>
      <c r="J586" s="551"/>
      <c r="K586" s="551"/>
      <c r="L586" s="551"/>
      <c r="M586" s="551"/>
      <c r="N586" s="551"/>
      <c r="O586" s="551"/>
      <c r="P586" s="551"/>
      <c r="Q586" s="551"/>
      <c r="R586" s="551"/>
      <c r="S586" s="551"/>
      <c r="T586" s="551"/>
      <c r="U586" s="551"/>
      <c r="V586" s="551"/>
      <c r="W586" s="551"/>
      <c r="X586" s="551"/>
      <c r="Y586" s="551"/>
      <c r="Z586" s="551"/>
      <c r="AA586" s="551"/>
      <c r="AB586" s="551"/>
      <c r="AC586" s="551"/>
      <c r="AD586" s="551"/>
      <c r="AE586" s="551"/>
      <c r="AF586" s="551"/>
      <c r="AG586" s="551"/>
      <c r="AH586" s="551"/>
      <c r="AI586" s="551"/>
      <c r="AJ586" s="551"/>
      <c r="AK586" s="551"/>
      <c r="AL586" s="551"/>
      <c r="AM586" s="551"/>
      <c r="AN586" s="551"/>
      <c r="AO586" s="551"/>
      <c r="AP586" s="551"/>
      <c r="AQ586" s="551"/>
      <c r="AR586" s="551"/>
      <c r="AS586" s="551"/>
      <c r="AT586" s="551"/>
      <c r="AU586" s="551"/>
      <c r="AV586" s="551"/>
      <c r="AW586" s="551"/>
      <c r="AX586" s="551"/>
      <c r="AY586" s="551"/>
      <c r="AZ586" s="551"/>
      <c r="BA586" s="551"/>
      <c r="BB586" s="551"/>
      <c r="BC586" s="551"/>
      <c r="BD586" s="551"/>
      <c r="BE586" s="551"/>
      <c r="BF586" s="551"/>
      <c r="BG586" s="551"/>
      <c r="BH586" s="551"/>
      <c r="BI586" s="551"/>
      <c r="BJ586" s="551"/>
      <c r="BK586" s="551"/>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51" t="s">
        <v>2</v>
      </c>
      <c r="G587" s="551"/>
      <c r="H587" s="551"/>
      <c r="I587" s="551"/>
      <c r="J587" s="551"/>
      <c r="K587" s="551"/>
      <c r="L587" s="551"/>
      <c r="M587" s="551"/>
      <c r="N587" s="551"/>
      <c r="O587" s="551"/>
      <c r="P587" s="551"/>
      <c r="Q587" s="551"/>
      <c r="R587" s="551"/>
      <c r="S587" s="551"/>
      <c r="T587" s="551"/>
      <c r="U587" s="551"/>
      <c r="V587" s="551"/>
      <c r="W587" s="551"/>
      <c r="X587" s="551"/>
      <c r="Y587" s="551"/>
      <c r="Z587" s="551"/>
      <c r="AA587" s="551"/>
      <c r="AB587" s="551"/>
      <c r="AC587" s="551"/>
      <c r="AD587" s="551"/>
      <c r="AE587" s="551"/>
      <c r="AF587" s="551"/>
      <c r="AG587" s="551"/>
      <c r="AH587" s="551"/>
      <c r="AI587" s="551"/>
      <c r="AJ587" s="551"/>
      <c r="AK587" s="551"/>
      <c r="AL587" s="551"/>
      <c r="AM587" s="551"/>
      <c r="AN587" s="551"/>
      <c r="AO587" s="551"/>
      <c r="AP587" s="551"/>
      <c r="AQ587" s="551"/>
      <c r="AR587" s="551"/>
      <c r="AS587" s="551"/>
      <c r="AT587" s="551"/>
      <c r="AU587" s="551"/>
      <c r="AV587" s="551"/>
      <c r="AW587" s="551"/>
      <c r="AX587" s="551"/>
      <c r="AY587" s="551"/>
      <c r="AZ587" s="551"/>
      <c r="BA587" s="551"/>
      <c r="BB587" s="551"/>
      <c r="BC587" s="551"/>
      <c r="BD587" s="551"/>
      <c r="BE587" s="551"/>
      <c r="BF587" s="551"/>
      <c r="BG587" s="551"/>
      <c r="BH587" s="551"/>
      <c r="BI587" s="551"/>
      <c r="BJ587" s="551"/>
      <c r="BK587" s="551"/>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52">
        <f>[1]Input!$C$112</f>
        <v>43570</v>
      </c>
      <c r="G588" s="552"/>
      <c r="H588" s="552"/>
      <c r="I588" s="552"/>
      <c r="J588" s="552"/>
      <c r="K588" s="552"/>
      <c r="L588" s="552"/>
      <c r="M588" s="552"/>
      <c r="N588" s="552"/>
      <c r="O588" s="552"/>
      <c r="P588" s="552"/>
      <c r="Q588" s="552"/>
      <c r="R588" s="552"/>
      <c r="S588" s="552"/>
      <c r="T588" s="552"/>
      <c r="U588" s="552"/>
      <c r="V588" s="552"/>
      <c r="W588" s="552"/>
      <c r="X588" s="552"/>
      <c r="Y588" s="552"/>
      <c r="Z588" s="552"/>
      <c r="AA588" s="552"/>
      <c r="AB588" s="552"/>
      <c r="AC588" s="552"/>
      <c r="AD588" s="552"/>
      <c r="AE588" s="552"/>
      <c r="AF588" s="552"/>
      <c r="AG588" s="552"/>
      <c r="AH588" s="552"/>
      <c r="AI588" s="552"/>
      <c r="AJ588" s="552"/>
      <c r="AK588" s="552"/>
      <c r="AL588" s="552"/>
      <c r="AM588" s="552"/>
      <c r="AN588" s="552"/>
      <c r="AO588" s="552"/>
      <c r="AP588" s="552"/>
      <c r="AQ588" s="552"/>
      <c r="AR588" s="552"/>
      <c r="AS588" s="552"/>
      <c r="AT588" s="552"/>
      <c r="AU588" s="552"/>
      <c r="AV588" s="552"/>
      <c r="AW588" s="552"/>
      <c r="AX588" s="552"/>
      <c r="AY588" s="552"/>
      <c r="AZ588" s="552"/>
      <c r="BA588" s="552"/>
      <c r="BB588" s="552"/>
      <c r="BC588" s="552"/>
      <c r="BD588" s="552"/>
      <c r="BE588" s="552"/>
      <c r="BF588" s="552"/>
      <c r="BG588" s="552"/>
      <c r="BH588" s="552"/>
      <c r="BI588" s="552"/>
      <c r="BJ588" s="552"/>
      <c r="BK588" s="55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9" t="s">
        <v>279</v>
      </c>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579"/>
      <c r="AG590" s="579"/>
      <c r="AH590" s="579"/>
      <c r="AI590" s="579"/>
      <c r="AJ590" s="579"/>
      <c r="AK590" s="579"/>
      <c r="AL590" s="579"/>
      <c r="AM590" s="579"/>
      <c r="AN590" s="579"/>
      <c r="AO590" s="579"/>
      <c r="AP590" s="579"/>
      <c r="AQ590" s="579"/>
      <c r="AR590" s="579"/>
      <c r="AS590" s="579"/>
      <c r="AT590" s="579"/>
      <c r="AU590" s="579"/>
      <c r="AV590" s="579"/>
      <c r="AW590" s="579"/>
      <c r="AX590" s="579"/>
      <c r="AY590" s="579"/>
      <c r="AZ590" s="579"/>
      <c r="BA590" s="579"/>
      <c r="BB590" s="579"/>
      <c r="BC590" s="579"/>
      <c r="BD590" s="579"/>
      <c r="BE590" s="579"/>
      <c r="BF590" s="579"/>
      <c r="BG590" s="579"/>
      <c r="BH590" s="579"/>
      <c r="BI590" s="579"/>
      <c r="BJ590" s="579"/>
      <c r="BK590" s="579"/>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596" t="s">
        <v>280</v>
      </c>
      <c r="AQ592" s="596"/>
      <c r="AR592" s="596"/>
      <c r="AS592" s="596"/>
      <c r="AT592" s="596"/>
      <c r="AU592" s="596"/>
      <c r="AV592" s="81"/>
      <c r="AW592" s="81"/>
      <c r="AX592" s="81"/>
      <c r="AY592" s="596" t="s">
        <v>281</v>
      </c>
      <c r="AZ592" s="596"/>
      <c r="BA592" s="596"/>
      <c r="BB592" s="596"/>
      <c r="BC592" s="596"/>
      <c r="BD592" s="596"/>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41"/>
      <c r="AH593" s="741"/>
      <c r="AI593" s="741"/>
      <c r="AJ593" s="741"/>
      <c r="AK593" s="741"/>
      <c r="AL593" s="741"/>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282</v>
      </c>
      <c r="L594" s="81"/>
      <c r="M594" s="81"/>
      <c r="N594" s="81"/>
      <c r="O594" s="81"/>
      <c r="P594" s="81"/>
      <c r="Q594" s="81"/>
      <c r="R594" s="81"/>
      <c r="S594" s="81"/>
      <c r="T594" s="81"/>
      <c r="U594" s="81"/>
      <c r="V594" s="81"/>
      <c r="W594" s="81"/>
      <c r="X594" s="81"/>
      <c r="Y594" s="81"/>
      <c r="Z594" s="81"/>
      <c r="AA594" s="81"/>
      <c r="AB594" s="81"/>
      <c r="AC594" s="81"/>
      <c r="AD594" s="81"/>
      <c r="AE594" s="81"/>
      <c r="AF594" s="81"/>
      <c r="AG594" s="741"/>
      <c r="AH594" s="741"/>
      <c r="AI594" s="741"/>
      <c r="AJ594" s="741"/>
      <c r="AK594" s="741"/>
      <c r="AL594" s="741"/>
      <c r="AM594" s="333"/>
      <c r="AN594" s="333"/>
      <c r="AO594" s="333"/>
      <c r="AP594" s="742"/>
      <c r="AQ594" s="742"/>
      <c r="AR594" s="742"/>
      <c r="AS594" s="742"/>
      <c r="AT594" s="742"/>
      <c r="AU594" s="742"/>
      <c r="AV594" s="333"/>
      <c r="AW594" s="333"/>
      <c r="AX594" s="333"/>
      <c r="AY594" s="742"/>
      <c r="AZ594" s="742"/>
      <c r="BA594" s="742"/>
      <c r="BB594" s="742"/>
      <c r="BC594" s="742"/>
      <c r="BD594" s="742"/>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43" t="s">
        <v>283</v>
      </c>
      <c r="L595" s="743"/>
      <c r="M595" s="743"/>
      <c r="N595" s="743"/>
      <c r="O595" s="743"/>
      <c r="P595" s="743"/>
      <c r="Q595" s="743"/>
      <c r="R595" s="743"/>
      <c r="S595" s="743"/>
      <c r="T595" s="743"/>
      <c r="U595" s="81"/>
      <c r="V595" s="81"/>
      <c r="W595" s="81"/>
      <c r="X595" s="81"/>
      <c r="Y595" s="81"/>
      <c r="Z595" s="81"/>
      <c r="AA595" s="81"/>
      <c r="AB595" s="81"/>
      <c r="AC595" s="81"/>
      <c r="AD595" s="81"/>
      <c r="AE595" s="81"/>
      <c r="AF595" s="81"/>
      <c r="AG595" s="726">
        <v>5251950</v>
      </c>
      <c r="AH595" s="726"/>
      <c r="AI595" s="726"/>
      <c r="AJ595" s="726"/>
      <c r="AK595" s="726"/>
      <c r="AL595" s="726"/>
      <c r="AM595" s="335"/>
      <c r="AN595" s="335"/>
      <c r="AO595" s="335"/>
      <c r="AP595" s="740"/>
      <c r="AQ595" s="740"/>
      <c r="AR595" s="740"/>
      <c r="AS595" s="740"/>
      <c r="AT595" s="740"/>
      <c r="AU595" s="740"/>
      <c r="AV595" s="336"/>
      <c r="AW595" s="336"/>
      <c r="AX595" s="336"/>
      <c r="AY595" s="740"/>
      <c r="AZ595" s="740"/>
      <c r="BA595" s="740"/>
      <c r="BB595" s="740"/>
      <c r="BC595" s="740"/>
      <c r="BD595" s="740"/>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738" t="s">
        <v>284</v>
      </c>
      <c r="L596" s="716"/>
      <c r="M596" s="716"/>
      <c r="N596" s="716"/>
      <c r="O596" s="716"/>
      <c r="P596" s="716"/>
      <c r="Q596" s="716"/>
      <c r="R596" s="716"/>
      <c r="S596" s="716"/>
      <c r="T596" s="739"/>
      <c r="U596" s="739"/>
      <c r="V596" s="739"/>
      <c r="W596" s="739"/>
      <c r="X596" s="739"/>
      <c r="Y596" s="739"/>
      <c r="Z596" s="739"/>
      <c r="AA596" s="739"/>
      <c r="AB596" s="739"/>
      <c r="AC596" s="739"/>
      <c r="AD596" s="81"/>
      <c r="AE596" s="81"/>
      <c r="AF596" s="81"/>
      <c r="AG596" s="726">
        <f>'[2]Reserve Funds &amp; Ledgers'!F14</f>
        <v>5053205.6142000007</v>
      </c>
      <c r="AH596" s="726"/>
      <c r="AI596" s="726"/>
      <c r="AJ596" s="726"/>
      <c r="AK596" s="726"/>
      <c r="AL596" s="726"/>
      <c r="AM596" s="335"/>
      <c r="AN596" s="335"/>
      <c r="AO596" s="335"/>
      <c r="AP596" s="740"/>
      <c r="AQ596" s="740"/>
      <c r="AR596" s="740"/>
      <c r="AS596" s="740"/>
      <c r="AT596" s="740"/>
      <c r="AU596" s="740"/>
      <c r="AV596" s="336"/>
      <c r="AW596" s="336"/>
      <c r="AX596" s="336"/>
      <c r="AY596" s="740"/>
      <c r="AZ596" s="740"/>
      <c r="BA596" s="740"/>
      <c r="BB596" s="740"/>
      <c r="BC596" s="740"/>
      <c r="BD596" s="740"/>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285</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726">
        <f>IF([1]Input!$C$123=1,0,'[2]Reserve Funds &amp; Ledgers'!F9-'[2]Reserve Funds &amp; Ledgers'!F21)</f>
        <v>4840490.9350500004</v>
      </c>
      <c r="AH597" s="726"/>
      <c r="AI597" s="726"/>
      <c r="AJ597" s="726"/>
      <c r="AK597" s="726"/>
      <c r="AL597" s="726"/>
      <c r="AM597" s="337"/>
      <c r="AN597" s="337"/>
      <c r="AO597" s="337"/>
      <c r="AP597" s="740"/>
      <c r="AQ597" s="740"/>
      <c r="AR597" s="740"/>
      <c r="AS597" s="740"/>
      <c r="AT597" s="740"/>
      <c r="AU597" s="740"/>
      <c r="AV597" s="336"/>
      <c r="AW597" s="336"/>
      <c r="AX597" s="336"/>
      <c r="AY597" s="740"/>
      <c r="AZ597" s="740"/>
      <c r="BA597" s="740"/>
      <c r="BB597" s="740"/>
      <c r="BC597" s="740"/>
      <c r="BD597" s="740"/>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286</v>
      </c>
      <c r="P598" s="81"/>
      <c r="Q598" s="81"/>
      <c r="R598" s="81"/>
      <c r="S598" s="81"/>
      <c r="T598" s="81"/>
      <c r="U598" s="81"/>
      <c r="V598" s="81"/>
      <c r="W598" s="81"/>
      <c r="X598" s="81"/>
      <c r="Y598" s="81"/>
      <c r="Z598" s="81"/>
      <c r="AA598" s="81"/>
      <c r="AB598" s="81"/>
      <c r="AC598" s="81"/>
      <c r="AD598" s="81"/>
      <c r="AE598" s="81"/>
      <c r="AF598" s="81"/>
      <c r="AG598" s="718"/>
      <c r="AH598" s="718"/>
      <c r="AI598" s="718"/>
      <c r="AJ598" s="718"/>
      <c r="AK598" s="718"/>
      <c r="AL598" s="718"/>
      <c r="AM598" s="337"/>
      <c r="AN598" s="337"/>
      <c r="AO598" s="337"/>
      <c r="AP598" s="726">
        <f>IF([1]Input!$C$123&lt;4,0,'[2]Reserve Funds &amp; Ledgers'!F17)</f>
        <v>0</v>
      </c>
      <c r="AQ598" s="726"/>
      <c r="AR598" s="726"/>
      <c r="AS598" s="726"/>
      <c r="AT598" s="726"/>
      <c r="AU598" s="726"/>
      <c r="AV598" s="336"/>
      <c r="AW598" s="336"/>
      <c r="AX598" s="336"/>
      <c r="AY598" s="336"/>
      <c r="AZ598" s="336"/>
      <c r="BA598" s="740"/>
      <c r="BB598" s="740"/>
      <c r="BC598" s="740"/>
      <c r="BD598" s="740"/>
      <c r="BE598" s="740"/>
      <c r="BF598" s="740"/>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287</v>
      </c>
      <c r="P599" s="81"/>
      <c r="Q599" s="81"/>
      <c r="R599" s="81"/>
      <c r="S599" s="81"/>
      <c r="T599" s="81"/>
      <c r="U599" s="81"/>
      <c r="V599" s="81"/>
      <c r="W599" s="81"/>
      <c r="X599" s="81"/>
      <c r="Y599" s="81"/>
      <c r="Z599" s="81"/>
      <c r="AA599" s="81"/>
      <c r="AB599" s="81"/>
      <c r="AC599" s="81"/>
      <c r="AD599" s="81"/>
      <c r="AE599" s="81"/>
      <c r="AF599" s="81"/>
      <c r="AG599" s="718"/>
      <c r="AH599" s="718"/>
      <c r="AI599" s="718"/>
      <c r="AJ599" s="718"/>
      <c r="AK599" s="718"/>
      <c r="AL599" s="718"/>
      <c r="AM599" s="337"/>
      <c r="AN599" s="337"/>
      <c r="AO599" s="337"/>
      <c r="AP599" s="335"/>
      <c r="AQ599" s="335"/>
      <c r="AR599" s="740"/>
      <c r="AS599" s="740"/>
      <c r="AT599" s="740"/>
      <c r="AU599" s="740"/>
      <c r="AV599" s="740"/>
      <c r="AW599" s="740"/>
      <c r="AX599" s="336"/>
      <c r="AY599" s="726">
        <f>IF([1]Input!$C$123&lt;=4,0,'[2]Reserve Funds &amp; Ledgers'!F15+'[2]Reserve Funds &amp; Ledgers'!F21)</f>
        <v>212714.67915000021</v>
      </c>
      <c r="AZ599" s="726"/>
      <c r="BA599" s="726"/>
      <c r="BB599" s="726"/>
      <c r="BC599" s="726"/>
      <c r="BD599" s="726"/>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40"/>
      <c r="AS600" s="740"/>
      <c r="AT600" s="740"/>
      <c r="AU600" s="740"/>
      <c r="AV600" s="740"/>
      <c r="AW600" s="740"/>
      <c r="AX600" s="336"/>
      <c r="AY600" s="336"/>
      <c r="AZ600" s="336"/>
      <c r="BA600" s="740"/>
      <c r="BB600" s="740"/>
      <c r="BC600" s="740"/>
      <c r="BD600" s="740"/>
      <c r="BE600" s="740"/>
      <c r="BF600" s="740"/>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45" t="s">
        <v>288</v>
      </c>
      <c r="N601" s="745"/>
      <c r="O601" s="745"/>
      <c r="P601" s="745"/>
      <c r="Q601" s="745"/>
      <c r="R601" s="745"/>
      <c r="S601" s="745"/>
      <c r="T601" s="745"/>
      <c r="U601" s="745"/>
      <c r="V601" s="59"/>
      <c r="W601" s="59"/>
      <c r="X601" s="59"/>
      <c r="Y601" s="59"/>
      <c r="Z601" s="59"/>
      <c r="AA601" s="59"/>
      <c r="AB601" s="59"/>
      <c r="AC601" s="59"/>
      <c r="AD601" s="59"/>
      <c r="AE601" s="59"/>
      <c r="AF601" s="59"/>
      <c r="AG601" s="746">
        <f>IF([1]Input!$C$123&lt;5,AG595,'[2]Reserve Funds &amp; Ledgers'!F19)</f>
        <v>4840490.9350500004</v>
      </c>
      <c r="AH601" s="746"/>
      <c r="AI601" s="746"/>
      <c r="AJ601" s="746"/>
      <c r="AK601" s="746"/>
      <c r="AL601" s="746"/>
      <c r="AM601" s="341"/>
      <c r="AN601" s="342"/>
      <c r="AO601" s="335"/>
      <c r="AP601" s="335"/>
      <c r="AQ601" s="335"/>
      <c r="AR601" s="740"/>
      <c r="AS601" s="740"/>
      <c r="AT601" s="740"/>
      <c r="AU601" s="740"/>
      <c r="AV601" s="740"/>
      <c r="AW601" s="740"/>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289</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290</v>
      </c>
      <c r="L605" s="98"/>
      <c r="M605" s="98"/>
      <c r="N605" s="98"/>
      <c r="O605" s="98"/>
      <c r="P605" s="98"/>
      <c r="Q605" s="98"/>
      <c r="R605" s="98"/>
      <c r="S605" s="98"/>
      <c r="T605" s="98"/>
      <c r="U605" s="81"/>
      <c r="V605" s="81"/>
      <c r="W605" s="81"/>
      <c r="X605" s="81"/>
      <c r="Y605" s="81"/>
      <c r="Z605" s="81"/>
      <c r="AA605" s="81"/>
      <c r="AB605" s="81"/>
      <c r="AC605" s="81"/>
      <c r="AD605" s="81"/>
      <c r="AE605" s="81"/>
      <c r="AF605" s="81"/>
      <c r="AG605" s="726">
        <v>365100</v>
      </c>
      <c r="AH605" s="726"/>
      <c r="AI605" s="726"/>
      <c r="AJ605" s="726"/>
      <c r="AK605" s="726"/>
      <c r="AL605" s="726"/>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291</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726">
        <f>'[2]Reserve Funds &amp; Ledgers'!F32</f>
        <v>365100</v>
      </c>
      <c r="AH606" s="726"/>
      <c r="AI606" s="726"/>
      <c r="AJ606" s="726"/>
      <c r="AK606" s="726"/>
      <c r="AL606" s="726"/>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292</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726">
        <f>IF([1]Input!$C$123=1,0,'[2]Reserve Funds &amp; Ledgers'!F43)</f>
        <v>365100</v>
      </c>
      <c r="AH607" s="726"/>
      <c r="AI607" s="726"/>
      <c r="AJ607" s="726"/>
      <c r="AK607" s="726"/>
      <c r="AL607" s="726"/>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286</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726">
        <f>'[2]Reserve Funds &amp; Ledgers'!F34</f>
        <v>0</v>
      </c>
      <c r="AQ608" s="726"/>
      <c r="AR608" s="726"/>
      <c r="AS608" s="726"/>
      <c r="AT608" s="726"/>
      <c r="AU608" s="726"/>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287</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726">
        <f>IF([1]Input!$C$123&lt;=4,0,'[2]Reserve Funds &amp; Ledgers'!F33+'[2]Reserve Funds &amp; Ledgers'!F38)</f>
        <v>0</v>
      </c>
      <c r="AZ609" s="726"/>
      <c r="BA609" s="726"/>
      <c r="BB609" s="726"/>
      <c r="BC609" s="726"/>
      <c r="BD609" s="726"/>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9"/>
      <c r="AH610" s="719"/>
      <c r="AI610" s="719"/>
      <c r="AJ610" s="719"/>
      <c r="AK610" s="719"/>
      <c r="AL610" s="719"/>
      <c r="AM610" s="345"/>
      <c r="AN610" s="345"/>
      <c r="AO610" s="345"/>
      <c r="AP610" s="744"/>
      <c r="AQ610" s="744"/>
      <c r="AR610" s="744"/>
      <c r="AS610" s="744"/>
      <c r="AT610" s="744"/>
      <c r="AU610" s="744"/>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288</v>
      </c>
      <c r="N611" s="59"/>
      <c r="O611" s="59"/>
      <c r="P611" s="59"/>
      <c r="Q611" s="59"/>
      <c r="R611" s="59"/>
      <c r="S611" s="59"/>
      <c r="T611" s="59"/>
      <c r="U611" s="59"/>
      <c r="V611" s="59"/>
      <c r="W611" s="59"/>
      <c r="X611" s="59"/>
      <c r="Y611" s="59"/>
      <c r="Z611" s="59"/>
      <c r="AA611" s="59"/>
      <c r="AB611" s="59"/>
      <c r="AC611" s="59"/>
      <c r="AD611" s="59"/>
      <c r="AE611" s="59"/>
      <c r="AF611" s="59"/>
      <c r="AG611" s="746">
        <f>IF([1]Input!$C$123&lt;5,AG605,'[2]Reserve Funds &amp; Ledgers'!F40)</f>
        <v>365100</v>
      </c>
      <c r="AH611" s="746"/>
      <c r="AI611" s="746"/>
      <c r="AJ611" s="746"/>
      <c r="AK611" s="746"/>
      <c r="AL611" s="746"/>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293</v>
      </c>
      <c r="L614"/>
      <c r="M614"/>
      <c r="N614"/>
      <c r="O614"/>
      <c r="P614"/>
      <c r="Q614"/>
      <c r="R614"/>
      <c r="S614"/>
      <c r="T614"/>
      <c r="U614"/>
      <c r="V614"/>
      <c r="W614"/>
      <c r="X614"/>
      <c r="Y614"/>
      <c r="Z614"/>
      <c r="AA614"/>
      <c r="AB614"/>
      <c r="AC614"/>
      <c r="AD614"/>
      <c r="AE614" s="751" t="s">
        <v>294</v>
      </c>
      <c r="AF614" s="751"/>
      <c r="AG614" s="751"/>
      <c r="AH614" s="347"/>
      <c r="AI614" s="347"/>
      <c r="AJ614" s="751" t="s">
        <v>295</v>
      </c>
      <c r="AK614" s="751"/>
      <c r="AL614" s="751"/>
      <c r="AM614" s="751"/>
      <c r="AN614" s="751"/>
      <c r="AO614" s="751"/>
      <c r="AP614" s="751"/>
      <c r="AQ614" s="751"/>
      <c r="AR614" s="751"/>
      <c r="AS614" s="751"/>
      <c r="AT614" s="751"/>
      <c r="AU614" s="751"/>
      <c r="AV614" s="751"/>
      <c r="AW614"/>
      <c r="AX614"/>
      <c r="AY614"/>
      <c r="AZ614"/>
      <c r="BA614"/>
      <c r="BB614"/>
      <c r="BC614"/>
      <c r="BD614"/>
      <c r="BE614"/>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49" t="s">
        <v>296</v>
      </c>
      <c r="L615" s="749"/>
      <c r="M615" s="749"/>
      <c r="N615" s="749"/>
      <c r="O615" s="749"/>
      <c r="P615" s="749"/>
      <c r="Q615" s="749"/>
      <c r="R615" s="749"/>
      <c r="S615" s="749"/>
      <c r="T615" s="749"/>
      <c r="U615" s="749"/>
      <c r="V615" s="749"/>
      <c r="W615" s="749"/>
      <c r="X615" s="749"/>
      <c r="Y615" s="749"/>
      <c r="Z615"/>
      <c r="AA615"/>
      <c r="AB615"/>
      <c r="AC615"/>
      <c r="AD615"/>
      <c r="AE615" s="750">
        <v>0</v>
      </c>
      <c r="AF615" s="750"/>
      <c r="AG615" s="750"/>
      <c r="AH615" s="348"/>
      <c r="AI615" s="348"/>
      <c r="AJ615" s="750">
        <v>0</v>
      </c>
      <c r="AK615" s="750"/>
      <c r="AL615" s="750"/>
      <c r="AM615" s="750"/>
      <c r="AN615" s="750"/>
      <c r="AO615" s="750"/>
      <c r="AP615" s="750"/>
      <c r="AQ615" s="750"/>
      <c r="AR615" s="750"/>
      <c r="AS615" s="750"/>
      <c r="AT615" s="750"/>
      <c r="AU615" s="750"/>
      <c r="AV615" s="750"/>
      <c r="AW615"/>
      <c r="AX615"/>
      <c r="AY615"/>
      <c r="AZ615"/>
      <c r="BA615"/>
      <c r="BB615"/>
      <c r="BC615"/>
      <c r="BD615"/>
      <c r="BE615"/>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49" t="s">
        <v>297</v>
      </c>
      <c r="L616" s="749"/>
      <c r="M616" s="749"/>
      <c r="N616" s="749"/>
      <c r="O616" s="749"/>
      <c r="P616" s="749"/>
      <c r="Q616" s="749"/>
      <c r="R616" s="749"/>
      <c r="S616" s="749"/>
      <c r="T616" s="749"/>
      <c r="U616" s="749"/>
      <c r="V616" s="749"/>
      <c r="W616" s="749"/>
      <c r="X616" s="749"/>
      <c r="Y616" s="749"/>
      <c r="Z616"/>
      <c r="AA616"/>
      <c r="AB616"/>
      <c r="AC616"/>
      <c r="AD616"/>
      <c r="AE616" s="750">
        <v>0</v>
      </c>
      <c r="AF616" s="750"/>
      <c r="AG616" s="750"/>
      <c r="AH616" s="348"/>
      <c r="AI616" s="348"/>
      <c r="AJ616" s="750">
        <v>0</v>
      </c>
      <c r="AK616" s="750"/>
      <c r="AL616" s="750"/>
      <c r="AM616" s="750"/>
      <c r="AN616" s="750"/>
      <c r="AO616" s="750"/>
      <c r="AP616" s="750"/>
      <c r="AQ616" s="750"/>
      <c r="AR616" s="750"/>
      <c r="AS616" s="750"/>
      <c r="AT616" s="750"/>
      <c r="AU616" s="750"/>
      <c r="AV616" s="750"/>
      <c r="AW616"/>
      <c r="AX616"/>
      <c r="AY616"/>
      <c r="AZ616"/>
      <c r="BA616"/>
      <c r="BB616"/>
      <c r="BC616"/>
      <c r="BD616"/>
      <c r="BE616"/>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c r="L617"/>
      <c r="M617"/>
      <c r="N617"/>
      <c r="O617"/>
      <c r="P617"/>
      <c r="Q617"/>
      <c r="R617"/>
      <c r="S617"/>
      <c r="T617"/>
      <c r="U617"/>
      <c r="V617"/>
      <c r="W617"/>
      <c r="X617"/>
      <c r="Y617"/>
      <c r="Z617"/>
      <c r="AA617"/>
      <c r="AB617"/>
      <c r="AC617"/>
      <c r="AD617"/>
      <c r="AE617" s="348"/>
      <c r="AF617" s="348"/>
      <c r="AG617" s="348"/>
      <c r="AH617" s="348"/>
      <c r="AI617" s="348"/>
      <c r="AJ617" s="750"/>
      <c r="AK617" s="750"/>
      <c r="AL617" s="750"/>
      <c r="AM617" s="750"/>
      <c r="AN617" s="750"/>
      <c r="AO617" s="750"/>
      <c r="AP617" s="750"/>
      <c r="AQ617" s="750"/>
      <c r="AR617" s="750"/>
      <c r="AS617" s="750"/>
      <c r="AT617" s="750"/>
      <c r="AU617" s="750"/>
      <c r="AV617" s="750"/>
      <c r="AW617"/>
      <c r="AX617"/>
      <c r="AY617"/>
      <c r="AZ617"/>
      <c r="BA617"/>
      <c r="BB617"/>
      <c r="BC617"/>
      <c r="BD617"/>
      <c r="BE61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49"/>
      <c r="L618" s="82"/>
      <c r="M618" s="82"/>
      <c r="N618" s="82"/>
      <c r="O618" s="82"/>
      <c r="P618" s="82"/>
      <c r="Q618" s="82"/>
      <c r="R618" s="82"/>
      <c r="S618" s="82"/>
      <c r="T618" s="82"/>
      <c r="U618" s="82"/>
      <c r="V618" s="82"/>
      <c r="W618" s="82"/>
      <c r="X618" s="82"/>
      <c r="Y618" s="82"/>
      <c r="Z618" s="82"/>
      <c r="AA618" s="82"/>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49"/>
      <c r="L619" s="82"/>
      <c r="M619" s="82"/>
      <c r="N619" s="82"/>
      <c r="O619" s="82"/>
      <c r="P619" s="82"/>
      <c r="Q619" s="82"/>
      <c r="R619" s="82"/>
      <c r="S619" s="82"/>
      <c r="T619" s="82"/>
      <c r="U619" s="82"/>
      <c r="V619" s="82"/>
      <c r="W619" s="82"/>
      <c r="X619" s="82"/>
      <c r="Y619" s="82"/>
      <c r="Z619" s="82"/>
      <c r="AA619" s="82"/>
      <c r="AB619"/>
      <c r="AC619"/>
      <c r="AD619"/>
      <c r="AE619"/>
      <c r="AF619"/>
      <c r="AG619"/>
      <c r="AH619"/>
      <c r="AI619"/>
      <c r="AJ619"/>
      <c r="AK619"/>
      <c r="AL619"/>
      <c r="AM619"/>
      <c r="AN619"/>
      <c r="AO619"/>
      <c r="AP619"/>
      <c r="AQ619"/>
      <c r="AR619"/>
      <c r="AS619"/>
      <c r="AT619"/>
      <c r="AU619"/>
      <c r="AV619"/>
      <c r="AW619" s="346"/>
      <c r="AX619" s="343"/>
      <c r="AY619" s="726"/>
      <c r="AZ619" s="726"/>
      <c r="BA619" s="726"/>
      <c r="BB619" s="726"/>
      <c r="BC619" s="726"/>
      <c r="BD619" s="726"/>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49"/>
      <c r="L620" s="82"/>
      <c r="M620" s="82"/>
      <c r="N620" s="82"/>
      <c r="O620" s="82"/>
      <c r="P620" s="82"/>
      <c r="Q620" s="82"/>
      <c r="R620" s="82"/>
      <c r="S620" s="82"/>
      <c r="T620" s="82"/>
      <c r="U620" s="82"/>
      <c r="V620" s="82"/>
      <c r="W620" s="82"/>
      <c r="X620" s="82"/>
      <c r="Y620" s="82"/>
      <c r="Z620" s="82"/>
      <c r="AA620" s="82"/>
      <c r="AB620"/>
      <c r="AC620"/>
      <c r="AD620"/>
      <c r="AE620"/>
      <c r="AF620"/>
      <c r="AG620"/>
      <c r="AH620"/>
      <c r="AI620"/>
      <c r="AJ620"/>
      <c r="AK620"/>
      <c r="AL620"/>
      <c r="AM620"/>
      <c r="AN620"/>
      <c r="AO620"/>
      <c r="AP620"/>
      <c r="AQ620"/>
      <c r="AR620"/>
      <c r="AS620"/>
      <c r="AT620"/>
      <c r="AU620"/>
      <c r="AV620"/>
      <c r="AW620" s="9"/>
      <c r="AX620" s="9"/>
      <c r="AY620" s="9"/>
      <c r="AZ620" s="9"/>
      <c r="BA620" s="9"/>
      <c r="BB620" s="9"/>
      <c r="BC620" s="9"/>
      <c r="BD620" s="9"/>
      <c r="BE620" s="350"/>
      <c r="BF620" s="350"/>
      <c r="BG620" s="350"/>
      <c r="BH620" s="350"/>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0"/>
      <c r="BF621" s="350"/>
      <c r="BG621" s="350"/>
      <c r="BH621" s="350"/>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1"/>
      <c r="L622" s="351"/>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9"/>
      <c r="BD622" s="719"/>
      <c r="BE622" s="719"/>
      <c r="BF622" s="719"/>
      <c r="BG622" s="719"/>
      <c r="BH622" s="719"/>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47" t="s">
        <v>298</v>
      </c>
      <c r="L624" s="747"/>
      <c r="M624" s="747"/>
      <c r="N624" s="747"/>
      <c r="O624" s="747"/>
      <c r="P624" s="747"/>
      <c r="Q624" s="747"/>
      <c r="R624" s="747"/>
      <c r="S624" s="747"/>
      <c r="T624" s="747"/>
      <c r="U624" s="747"/>
      <c r="V624" s="747"/>
      <c r="W624" s="747"/>
      <c r="X624" s="747"/>
      <c r="Y624" s="747"/>
      <c r="Z624" s="747"/>
      <c r="AA624" s="747"/>
      <c r="AB624" s="747"/>
      <c r="AC624" s="747"/>
      <c r="AD624" s="747"/>
      <c r="AE624" s="747"/>
      <c r="AF624" s="747"/>
      <c r="AG624" s="747"/>
      <c r="AH624" s="747"/>
      <c r="AI624" s="747"/>
      <c r="AJ624" s="747"/>
      <c r="AK624" s="747"/>
      <c r="AL624" s="747"/>
      <c r="AM624" s="747"/>
      <c r="AN624" s="747"/>
      <c r="AO624" s="747"/>
      <c r="AP624" s="747"/>
      <c r="AQ624" s="747"/>
      <c r="AR624" s="747"/>
      <c r="AS624" s="747"/>
      <c r="AT624" s="747"/>
      <c r="AU624" s="747"/>
      <c r="AV624" s="747"/>
      <c r="AW624" s="747"/>
      <c r="AX624" s="747"/>
      <c r="AY624" s="747"/>
      <c r="AZ624" s="747"/>
      <c r="BA624" s="747"/>
      <c r="BB624" s="747"/>
      <c r="BC624" s="747"/>
      <c r="BD624" s="747"/>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47"/>
      <c r="L625" s="747"/>
      <c r="M625" s="747"/>
      <c r="N625" s="747"/>
      <c r="O625" s="747"/>
      <c r="P625" s="747"/>
      <c r="Q625" s="747"/>
      <c r="R625" s="747"/>
      <c r="S625" s="747"/>
      <c r="T625" s="747"/>
      <c r="U625" s="747"/>
      <c r="V625" s="747"/>
      <c r="W625" s="747"/>
      <c r="X625" s="747"/>
      <c r="Y625" s="747"/>
      <c r="Z625" s="747"/>
      <c r="AA625" s="747"/>
      <c r="AB625" s="747"/>
      <c r="AC625" s="747"/>
      <c r="AD625" s="747"/>
      <c r="AE625" s="747"/>
      <c r="AF625" s="747"/>
      <c r="AG625" s="747"/>
      <c r="AH625" s="747"/>
      <c r="AI625" s="747"/>
      <c r="AJ625" s="747"/>
      <c r="AK625" s="747"/>
      <c r="AL625" s="747"/>
      <c r="AM625" s="747"/>
      <c r="AN625" s="747"/>
      <c r="AO625" s="747"/>
      <c r="AP625" s="747"/>
      <c r="AQ625" s="747"/>
      <c r="AR625" s="747"/>
      <c r="AS625" s="747"/>
      <c r="AT625" s="747"/>
      <c r="AU625" s="747"/>
      <c r="AV625" s="747"/>
      <c r="AW625" s="747"/>
      <c r="AX625" s="747"/>
      <c r="AY625" s="747"/>
      <c r="AZ625" s="747"/>
      <c r="BA625" s="747"/>
      <c r="BB625" s="747"/>
      <c r="BC625" s="747"/>
      <c r="BD625" s="747"/>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47"/>
      <c r="L626" s="747"/>
      <c r="M626" s="747"/>
      <c r="N626" s="747"/>
      <c r="O626" s="747"/>
      <c r="P626" s="747"/>
      <c r="Q626" s="747"/>
      <c r="R626" s="747"/>
      <c r="S626" s="747"/>
      <c r="T626" s="747"/>
      <c r="U626" s="747"/>
      <c r="V626" s="747"/>
      <c r="W626" s="747"/>
      <c r="X626" s="747"/>
      <c r="Y626" s="747"/>
      <c r="Z626" s="747"/>
      <c r="AA626" s="747"/>
      <c r="AB626" s="747"/>
      <c r="AC626" s="747"/>
      <c r="AD626" s="747"/>
      <c r="AE626" s="747"/>
      <c r="AF626" s="747"/>
      <c r="AG626" s="747"/>
      <c r="AH626" s="747"/>
      <c r="AI626" s="747"/>
      <c r="AJ626" s="747"/>
      <c r="AK626" s="747"/>
      <c r="AL626" s="747"/>
      <c r="AM626" s="747"/>
      <c r="AN626" s="747"/>
      <c r="AO626" s="747"/>
      <c r="AP626" s="747"/>
      <c r="AQ626" s="747"/>
      <c r="AR626" s="747"/>
      <c r="AS626" s="747"/>
      <c r="AT626" s="747"/>
      <c r="AU626" s="747"/>
      <c r="AV626" s="747"/>
      <c r="AW626" s="747"/>
      <c r="AX626" s="747"/>
      <c r="AY626" s="747"/>
      <c r="AZ626" s="747"/>
      <c r="BA626" s="747"/>
      <c r="BB626" s="747"/>
      <c r="BC626" s="747"/>
      <c r="BD626" s="747"/>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47"/>
      <c r="L627" s="747"/>
      <c r="M627" s="747"/>
      <c r="N627" s="747"/>
      <c r="O627" s="747"/>
      <c r="P627" s="747"/>
      <c r="Q627" s="747"/>
      <c r="R627" s="747"/>
      <c r="S627" s="747"/>
      <c r="T627" s="747"/>
      <c r="U627" s="747"/>
      <c r="V627" s="747"/>
      <c r="W627" s="747"/>
      <c r="X627" s="747"/>
      <c r="Y627" s="747"/>
      <c r="Z627" s="747"/>
      <c r="AA627" s="747"/>
      <c r="AB627" s="747"/>
      <c r="AC627" s="747"/>
      <c r="AD627" s="747"/>
      <c r="AE627" s="747"/>
      <c r="AF627" s="747"/>
      <c r="AG627" s="747"/>
      <c r="AH627" s="747"/>
      <c r="AI627" s="747"/>
      <c r="AJ627" s="747"/>
      <c r="AK627" s="747"/>
      <c r="AL627" s="747"/>
      <c r="AM627" s="747"/>
      <c r="AN627" s="747"/>
      <c r="AO627" s="747"/>
      <c r="AP627" s="747"/>
      <c r="AQ627" s="747"/>
      <c r="AR627" s="747"/>
      <c r="AS627" s="747"/>
      <c r="AT627" s="747"/>
      <c r="AU627" s="747"/>
      <c r="AV627" s="747"/>
      <c r="AW627" s="747"/>
      <c r="AX627" s="747"/>
      <c r="AY627" s="747"/>
      <c r="AZ627" s="747"/>
      <c r="BA627" s="747"/>
      <c r="BB627" s="747"/>
      <c r="BC627" s="747"/>
      <c r="BD627" s="747"/>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48"/>
      <c r="AH628" s="748"/>
      <c r="AI628" s="748"/>
      <c r="AJ628" s="748"/>
      <c r="AK628" s="748"/>
      <c r="AL628" s="748"/>
      <c r="AM628" s="352"/>
      <c r="AN628" s="352"/>
      <c r="AO628" s="352"/>
      <c r="AP628" s="352"/>
      <c r="AQ628" s="352"/>
      <c r="AR628" s="352"/>
      <c r="AS628" s="352"/>
      <c r="AT628" s="352"/>
      <c r="AU628" s="352"/>
      <c r="AV628" s="352"/>
      <c r="AW628" s="352"/>
      <c r="AX628" s="353"/>
      <c r="AY628" s="353"/>
      <c r="AZ628" s="353"/>
      <c r="BA628" s="353"/>
      <c r="BB628" s="353"/>
      <c r="BC628" s="353"/>
      <c r="BD628" s="353"/>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50" t="str">
        <f>[2]Setup!$B$5</f>
        <v>Precise Mortgage Funding 2018-2B plc</v>
      </c>
      <c r="G630" s="550"/>
      <c r="H630" s="550"/>
      <c r="I630" s="550"/>
      <c r="J630" s="550"/>
      <c r="K630" s="550"/>
      <c r="L630" s="550"/>
      <c r="M630" s="550"/>
      <c r="N630" s="550"/>
      <c r="O630" s="550"/>
      <c r="P630" s="550"/>
      <c r="Q630" s="550"/>
      <c r="R630" s="550"/>
      <c r="S630" s="550"/>
      <c r="T630" s="550"/>
      <c r="U630" s="550"/>
      <c r="V630" s="550"/>
      <c r="W630" s="550"/>
      <c r="X630" s="550"/>
      <c r="Y630" s="550"/>
      <c r="Z630" s="550"/>
      <c r="AA630" s="550"/>
      <c r="AB630" s="550"/>
      <c r="AC630" s="550"/>
      <c r="AD630" s="550"/>
      <c r="AE630" s="550"/>
      <c r="AF630" s="550"/>
      <c r="AG630" s="550"/>
      <c r="AH630" s="550"/>
      <c r="AI630" s="550"/>
      <c r="AJ630" s="550"/>
      <c r="AK630" s="550"/>
      <c r="AL630" s="550"/>
      <c r="AM630" s="550"/>
      <c r="AN630" s="550"/>
      <c r="AO630" s="550"/>
      <c r="AP630" s="550"/>
      <c r="AQ630" s="550"/>
      <c r="AR630" s="550"/>
      <c r="AS630" s="550"/>
      <c r="AT630" s="550"/>
      <c r="AU630" s="550"/>
      <c r="AV630" s="550"/>
      <c r="AW630" s="550"/>
      <c r="AX630" s="550"/>
      <c r="AY630" s="550"/>
      <c r="AZ630" s="550"/>
      <c r="BA630" s="550"/>
      <c r="BB630" s="550"/>
      <c r="BC630" s="550"/>
      <c r="BD630" s="550"/>
      <c r="BE630" s="550"/>
      <c r="BF630" s="550"/>
      <c r="BG630" s="550"/>
      <c r="BH630" s="550"/>
      <c r="BI630" s="550"/>
      <c r="BJ630" s="550"/>
      <c r="BK630" s="550"/>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51" t="s">
        <v>1</v>
      </c>
      <c r="G631" s="551"/>
      <c r="H631" s="551"/>
      <c r="I631" s="551"/>
      <c r="J631" s="551"/>
      <c r="K631" s="551"/>
      <c r="L631" s="551"/>
      <c r="M631" s="551"/>
      <c r="N631" s="551"/>
      <c r="O631" s="551"/>
      <c r="P631" s="551"/>
      <c r="Q631" s="551"/>
      <c r="R631" s="551"/>
      <c r="S631" s="551"/>
      <c r="T631" s="551"/>
      <c r="U631" s="551"/>
      <c r="V631" s="551"/>
      <c r="W631" s="551"/>
      <c r="X631" s="551"/>
      <c r="Y631" s="551"/>
      <c r="Z631" s="551"/>
      <c r="AA631" s="551"/>
      <c r="AB631" s="551"/>
      <c r="AC631" s="551"/>
      <c r="AD631" s="551"/>
      <c r="AE631" s="551"/>
      <c r="AF631" s="551"/>
      <c r="AG631" s="551"/>
      <c r="AH631" s="551"/>
      <c r="AI631" s="551"/>
      <c r="AJ631" s="551"/>
      <c r="AK631" s="551"/>
      <c r="AL631" s="551"/>
      <c r="AM631" s="551"/>
      <c r="AN631" s="551"/>
      <c r="AO631" s="551"/>
      <c r="AP631" s="551"/>
      <c r="AQ631" s="551"/>
      <c r="AR631" s="551"/>
      <c r="AS631" s="551"/>
      <c r="AT631" s="551"/>
      <c r="AU631" s="551"/>
      <c r="AV631" s="551"/>
      <c r="AW631" s="551"/>
      <c r="AX631" s="551"/>
      <c r="AY631" s="551"/>
      <c r="AZ631" s="551"/>
      <c r="BA631" s="551"/>
      <c r="BB631" s="551"/>
      <c r="BC631" s="551"/>
      <c r="BD631" s="551"/>
      <c r="BE631" s="551"/>
      <c r="BF631" s="551"/>
      <c r="BG631" s="551"/>
      <c r="BH631" s="551"/>
      <c r="BI631" s="551"/>
      <c r="BJ631" s="551"/>
      <c r="BK631" s="551"/>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51" t="s">
        <v>2</v>
      </c>
      <c r="G632" s="551"/>
      <c r="H632" s="551"/>
      <c r="I632" s="551"/>
      <c r="J632" s="551"/>
      <c r="K632" s="551"/>
      <c r="L632" s="551"/>
      <c r="M632" s="551"/>
      <c r="N632" s="551"/>
      <c r="O632" s="551"/>
      <c r="P632" s="551"/>
      <c r="Q632" s="551"/>
      <c r="R632" s="551"/>
      <c r="S632" s="551"/>
      <c r="T632" s="551"/>
      <c r="U632" s="551"/>
      <c r="V632" s="551"/>
      <c r="W632" s="551"/>
      <c r="X632" s="551"/>
      <c r="Y632" s="551"/>
      <c r="Z632" s="551"/>
      <c r="AA632" s="551"/>
      <c r="AB632" s="551"/>
      <c r="AC632" s="551"/>
      <c r="AD632" s="551"/>
      <c r="AE632" s="551"/>
      <c r="AF632" s="551"/>
      <c r="AG632" s="551"/>
      <c r="AH632" s="551"/>
      <c r="AI632" s="551"/>
      <c r="AJ632" s="551"/>
      <c r="AK632" s="551"/>
      <c r="AL632" s="551"/>
      <c r="AM632" s="551"/>
      <c r="AN632" s="551"/>
      <c r="AO632" s="551"/>
      <c r="AP632" s="551"/>
      <c r="AQ632" s="551"/>
      <c r="AR632" s="551"/>
      <c r="AS632" s="551"/>
      <c r="AT632" s="551"/>
      <c r="AU632" s="551"/>
      <c r="AV632" s="551"/>
      <c r="AW632" s="551"/>
      <c r="AX632" s="551"/>
      <c r="AY632" s="551"/>
      <c r="AZ632" s="551"/>
      <c r="BA632" s="551"/>
      <c r="BB632" s="551"/>
      <c r="BC632" s="551"/>
      <c r="BD632" s="551"/>
      <c r="BE632" s="551"/>
      <c r="BF632" s="551"/>
      <c r="BG632" s="551"/>
      <c r="BH632" s="551"/>
      <c r="BI632" s="551"/>
      <c r="BJ632" s="551"/>
      <c r="BK632" s="551"/>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52">
        <f>[1]Input!$C$112</f>
        <v>43570</v>
      </c>
      <c r="G633" s="552"/>
      <c r="H633" s="552"/>
      <c r="I633" s="552"/>
      <c r="J633" s="552"/>
      <c r="K633" s="552"/>
      <c r="L633" s="552"/>
      <c r="M633" s="552"/>
      <c r="N633" s="552"/>
      <c r="O633" s="552"/>
      <c r="P633" s="552"/>
      <c r="Q633" s="552"/>
      <c r="R633" s="552"/>
      <c r="S633" s="552"/>
      <c r="T633" s="552"/>
      <c r="U633" s="552"/>
      <c r="V633" s="552"/>
      <c r="W633" s="552"/>
      <c r="X633" s="552"/>
      <c r="Y633" s="552"/>
      <c r="Z633" s="552"/>
      <c r="AA633" s="552"/>
      <c r="AB633" s="552"/>
      <c r="AC633" s="552"/>
      <c r="AD633" s="552"/>
      <c r="AE633" s="552"/>
      <c r="AF633" s="552"/>
      <c r="AG633" s="552"/>
      <c r="AH633" s="552"/>
      <c r="AI633" s="552"/>
      <c r="AJ633" s="552"/>
      <c r="AK633" s="552"/>
      <c r="AL633" s="552"/>
      <c r="AM633" s="552"/>
      <c r="AN633" s="552"/>
      <c r="AO633" s="552"/>
      <c r="AP633" s="552"/>
      <c r="AQ633" s="552"/>
      <c r="AR633" s="552"/>
      <c r="AS633" s="552"/>
      <c r="AT633" s="552"/>
      <c r="AU633" s="552"/>
      <c r="AV633" s="552"/>
      <c r="AW633" s="552"/>
      <c r="AX633" s="552"/>
      <c r="AY633" s="552"/>
      <c r="AZ633" s="552"/>
      <c r="BA633" s="552"/>
      <c r="BB633" s="552"/>
      <c r="BC633" s="552"/>
      <c r="BD633" s="552"/>
      <c r="BE633" s="552"/>
      <c r="BF633" s="552"/>
      <c r="BG633" s="552"/>
      <c r="BH633" s="552"/>
      <c r="BI633" s="552"/>
      <c r="BJ633" s="552"/>
      <c r="BK633" s="55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9" t="s">
        <v>35</v>
      </c>
      <c r="G635" s="579"/>
      <c r="H635" s="579"/>
      <c r="I635" s="579"/>
      <c r="J635" s="579"/>
      <c r="K635" s="579"/>
      <c r="L635" s="579"/>
      <c r="M635" s="579"/>
      <c r="N635" s="579"/>
      <c r="O635" s="579"/>
      <c r="P635" s="579"/>
      <c r="Q635" s="579"/>
      <c r="R635" s="579"/>
      <c r="S635" s="579"/>
      <c r="T635" s="579"/>
      <c r="U635" s="579"/>
      <c r="V635" s="579"/>
      <c r="W635" s="579"/>
      <c r="X635" s="579"/>
      <c r="Y635" s="579"/>
      <c r="Z635" s="579"/>
      <c r="AA635" s="579"/>
      <c r="AB635" s="579"/>
      <c r="AC635" s="579"/>
      <c r="AD635" s="579"/>
      <c r="AE635" s="579"/>
      <c r="AF635" s="579"/>
      <c r="AG635" s="579"/>
      <c r="AH635" s="579"/>
      <c r="AI635" s="579"/>
      <c r="AJ635" s="579"/>
      <c r="AK635" s="579"/>
      <c r="AL635" s="579"/>
      <c r="AM635" s="579"/>
      <c r="AN635" s="579"/>
      <c r="AO635" s="579"/>
      <c r="AP635" s="579"/>
      <c r="AQ635" s="579"/>
      <c r="AR635" s="579"/>
      <c r="AS635" s="579"/>
      <c r="AT635" s="579"/>
      <c r="AU635" s="579"/>
      <c r="AV635" s="579"/>
      <c r="AW635" s="579"/>
      <c r="AX635" s="579"/>
      <c r="AY635" s="579"/>
      <c r="AZ635" s="579"/>
      <c r="BA635" s="579"/>
      <c r="BB635" s="579"/>
      <c r="BC635" s="579"/>
      <c r="BD635" s="579"/>
      <c r="BE635" s="579"/>
      <c r="BF635" s="579"/>
      <c r="BG635" s="579"/>
      <c r="BH635" s="579"/>
      <c r="BI635" s="579"/>
      <c r="BJ635" s="579"/>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4" t="s">
        <v>299</v>
      </c>
      <c r="I637" s="25"/>
      <c r="J637" s="354"/>
      <c r="K637" s="354"/>
      <c r="L637" s="354"/>
      <c r="M637" s="354"/>
      <c r="N637" s="354"/>
      <c r="O637" s="354"/>
      <c r="P637" s="354"/>
      <c r="Q637" s="354"/>
      <c r="R637" s="354"/>
      <c r="S637" s="354"/>
      <c r="T637" s="354"/>
      <c r="U637" s="354"/>
      <c r="V637" s="354"/>
      <c r="W637" s="354"/>
      <c r="X637" s="354"/>
      <c r="Y637" s="354"/>
      <c r="Z637" s="354"/>
      <c r="AA637" s="354"/>
      <c r="AB637" s="354"/>
      <c r="AC637" s="354"/>
      <c r="AD637"/>
      <c r="AE637"/>
      <c r="AF637"/>
      <c r="AG637"/>
      <c r="AH637" s="354" t="s">
        <v>300</v>
      </c>
      <c r="AI637" s="354"/>
      <c r="AJ637" s="354"/>
      <c r="AK637" s="354"/>
      <c r="AL637" s="354"/>
      <c r="AM637" s="354"/>
      <c r="AN637" s="354"/>
      <c r="AO637" s="355"/>
      <c r="AP637" s="355"/>
      <c r="AQ637" s="355"/>
      <c r="AR637" s="355"/>
      <c r="AS637" s="355"/>
      <c r="AT637" s="355"/>
      <c r="AU637" s="355"/>
      <c r="AV637" s="355"/>
      <c r="AW637" s="355"/>
      <c r="AX637" s="355"/>
      <c r="AY637" s="355"/>
      <c r="AZ637" s="355"/>
      <c r="BA637" s="355"/>
      <c r="BB637" s="355"/>
      <c r="BC637" s="355"/>
      <c r="BD637" s="355"/>
      <c r="BE637" s="356"/>
      <c r="BF637"/>
      <c r="BG637"/>
      <c r="BH637"/>
      <c r="BI63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8" t="s">
        <v>301</v>
      </c>
      <c r="I638" s="25"/>
      <c r="J638" s="348"/>
      <c r="K638"/>
      <c r="L638"/>
      <c r="M638"/>
      <c r="N638"/>
      <c r="O638"/>
      <c r="P638"/>
      <c r="Q638"/>
      <c r="R638"/>
      <c r="S638"/>
      <c r="T638"/>
      <c r="U638"/>
      <c r="V638"/>
      <c r="W638"/>
      <c r="X638"/>
      <c r="Y638"/>
      <c r="Z638"/>
      <c r="AA638"/>
      <c r="AB638"/>
      <c r="AC638" s="752"/>
      <c r="AD638" s="752"/>
      <c r="AE638" s="752"/>
      <c r="AF638" s="752"/>
      <c r="AG638"/>
      <c r="AH638" s="348" t="s">
        <v>302</v>
      </c>
      <c r="AI638" s="348"/>
      <c r="AJ638" s="348"/>
      <c r="AK638" s="348"/>
      <c r="AL638"/>
      <c r="AM638"/>
      <c r="AN638"/>
      <c r="AO638"/>
      <c r="AP638"/>
      <c r="AQ638"/>
      <c r="AR638"/>
      <c r="AS638"/>
      <c r="AT638"/>
      <c r="AU638"/>
      <c r="AV638"/>
      <c r="AW638"/>
      <c r="AX638"/>
      <c r="AY638"/>
      <c r="AZ638"/>
      <c r="BA638"/>
      <c r="BB638"/>
      <c r="BC638"/>
      <c r="BD638"/>
      <c r="BE638"/>
      <c r="BF638" s="753"/>
      <c r="BG638" s="753"/>
      <c r="BH638" s="753"/>
      <c r="BI638" s="753"/>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54" t="s">
        <v>303</v>
      </c>
      <c r="I639" s="754"/>
      <c r="J639" s="754"/>
      <c r="K639" s="754"/>
      <c r="L639" s="754"/>
      <c r="M639" s="754"/>
      <c r="N639" s="754"/>
      <c r="O639" s="754"/>
      <c r="P639" s="754"/>
      <c r="Q639" s="754"/>
      <c r="R639" s="754"/>
      <c r="S639" s="754"/>
      <c r="T639" s="754"/>
      <c r="U639" s="754"/>
      <c r="V639" s="754"/>
      <c r="W639" s="754"/>
      <c r="X639" s="754"/>
      <c r="Y639" s="754"/>
      <c r="Z639" s="754"/>
      <c r="AA639" s="754"/>
      <c r="AB639"/>
      <c r="AC639" s="756">
        <f>IF([2]Start!$E$25=1,$AG$605,$AG$607)</f>
        <v>365100</v>
      </c>
      <c r="AD639" s="753"/>
      <c r="AE639" s="753"/>
      <c r="AF639" s="753"/>
      <c r="AG639"/>
      <c r="AH639" s="348" t="s">
        <v>304</v>
      </c>
      <c r="AI639" s="348"/>
      <c r="AJ639" s="348"/>
      <c r="AK639" s="348"/>
      <c r="AL639"/>
      <c r="AM639"/>
      <c r="AN639"/>
      <c r="AO639"/>
      <c r="AP639"/>
      <c r="AQ639"/>
      <c r="AR639"/>
      <c r="AS639"/>
      <c r="AT639"/>
      <c r="AU639"/>
      <c r="AV639"/>
      <c r="AW639"/>
      <c r="AX639"/>
      <c r="AY639"/>
      <c r="AZ639"/>
      <c r="BA639"/>
      <c r="BB639"/>
      <c r="BC639"/>
      <c r="BD639"/>
      <c r="BE639"/>
      <c r="BF639" s="756">
        <f>IF([2]Start!$E$25=1,$AG$595,$AG$597)</f>
        <v>4840490.9350500004</v>
      </c>
      <c r="BG639" s="753"/>
      <c r="BH639" s="753"/>
      <c r="BI639" s="753"/>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54"/>
      <c r="I640" s="754"/>
      <c r="J640" s="754"/>
      <c r="K640" s="754"/>
      <c r="L640" s="754"/>
      <c r="M640" s="754"/>
      <c r="N640" s="754"/>
      <c r="O640" s="754"/>
      <c r="P640" s="754"/>
      <c r="Q640" s="754"/>
      <c r="R640" s="754"/>
      <c r="S640" s="754"/>
      <c r="T640" s="754"/>
      <c r="U640" s="754"/>
      <c r="V640" s="754"/>
      <c r="W640" s="754"/>
      <c r="X640" s="754"/>
      <c r="Y640" s="754"/>
      <c r="Z640" s="754"/>
      <c r="AA640" s="754"/>
      <c r="AB640"/>
      <c r="AC640" s="752"/>
      <c r="AD640" s="752"/>
      <c r="AE640" s="752"/>
      <c r="AF640" s="752"/>
      <c r="AG640"/>
      <c r="AH640" s="348" t="s">
        <v>305</v>
      </c>
      <c r="AI640" s="348"/>
      <c r="AJ640" s="348"/>
      <c r="AK640" s="348"/>
      <c r="AL640"/>
      <c r="AM640"/>
      <c r="AN640"/>
      <c r="AO640"/>
      <c r="AP640"/>
      <c r="AQ640"/>
      <c r="AR640"/>
      <c r="AS640"/>
      <c r="AT640"/>
      <c r="AU640"/>
      <c r="AV640"/>
      <c r="AW640"/>
      <c r="AX640"/>
      <c r="AY640"/>
      <c r="AZ640"/>
      <c r="BA640"/>
      <c r="BB640"/>
      <c r="BC640"/>
      <c r="BD640"/>
      <c r="BE640"/>
      <c r="BF640" s="753"/>
      <c r="BG640" s="753"/>
      <c r="BH640" s="753"/>
      <c r="BI640" s="753"/>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54"/>
      <c r="I641" s="754"/>
      <c r="J641" s="754"/>
      <c r="K641" s="754"/>
      <c r="L641" s="754"/>
      <c r="M641" s="754"/>
      <c r="N641" s="754"/>
      <c r="O641" s="754"/>
      <c r="P641" s="754"/>
      <c r="Q641" s="754"/>
      <c r="R641" s="754"/>
      <c r="S641" s="754"/>
      <c r="T641" s="754"/>
      <c r="U641" s="754"/>
      <c r="V641" s="754"/>
      <c r="W641" s="754"/>
      <c r="X641" s="754"/>
      <c r="Y641" s="754"/>
      <c r="Z641" s="754"/>
      <c r="AA641" s="754"/>
      <c r="AB641"/>
      <c r="AC641" s="752"/>
      <c r="AD641" s="752"/>
      <c r="AE641" s="752"/>
      <c r="AF641" s="752"/>
      <c r="AG641"/>
      <c r="AH641" s="348" t="s">
        <v>306</v>
      </c>
      <c r="AI641" s="348"/>
      <c r="AJ641" s="348"/>
      <c r="AK641" s="348"/>
      <c r="AL641"/>
      <c r="AM641"/>
      <c r="AN641"/>
      <c r="AO641"/>
      <c r="AP641"/>
      <c r="AQ641"/>
      <c r="AR641"/>
      <c r="AS641"/>
      <c r="AT641"/>
      <c r="AU641"/>
      <c r="AV641"/>
      <c r="AW641"/>
      <c r="AX641"/>
      <c r="AY641"/>
      <c r="AZ641"/>
      <c r="BA641"/>
      <c r="BB641"/>
      <c r="BC641"/>
      <c r="BD641"/>
      <c r="BE641"/>
      <c r="BF641" s="753"/>
      <c r="BG641" s="753"/>
      <c r="BH641" s="753"/>
      <c r="BI641" s="753"/>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54"/>
      <c r="I642" s="754"/>
      <c r="J642" s="754"/>
      <c r="K642" s="754"/>
      <c r="L642" s="754"/>
      <c r="M642" s="754"/>
      <c r="N642" s="754"/>
      <c r="O642" s="754"/>
      <c r="P642" s="754"/>
      <c r="Q642" s="754"/>
      <c r="R642" s="754"/>
      <c r="S642" s="754"/>
      <c r="T642" s="754"/>
      <c r="U642" s="754"/>
      <c r="V642" s="754"/>
      <c r="W642" s="754"/>
      <c r="X642" s="754"/>
      <c r="Y642" s="754"/>
      <c r="Z642" s="754"/>
      <c r="AA642" s="754"/>
      <c r="AB642"/>
      <c r="AC642" s="752"/>
      <c r="AD642" s="752"/>
      <c r="AE642" s="752"/>
      <c r="AF642" s="752"/>
      <c r="AG642"/>
      <c r="AH642" s="348" t="s">
        <v>307</v>
      </c>
      <c r="AI642" s="348"/>
      <c r="AJ642" s="348"/>
      <c r="AK642" s="348"/>
      <c r="AL642"/>
      <c r="AM642"/>
      <c r="AN642"/>
      <c r="AO642"/>
      <c r="AP642"/>
      <c r="AQ642"/>
      <c r="AR642"/>
      <c r="AS642"/>
      <c r="AT642"/>
      <c r="AU642"/>
      <c r="AV642"/>
      <c r="AW642"/>
      <c r="AX642"/>
      <c r="AY642"/>
      <c r="AZ642"/>
      <c r="BA642"/>
      <c r="BB642"/>
      <c r="BC642"/>
      <c r="BD642"/>
      <c r="BE642"/>
      <c r="BF642" s="753"/>
      <c r="BG642" s="753"/>
      <c r="BH642" s="753"/>
      <c r="BI642" s="753"/>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54"/>
      <c r="I643" s="754"/>
      <c r="J643" s="754"/>
      <c r="K643" s="754"/>
      <c r="L643" s="754"/>
      <c r="M643" s="754"/>
      <c r="N643" s="754"/>
      <c r="O643" s="754"/>
      <c r="P643" s="754"/>
      <c r="Q643" s="754"/>
      <c r="R643" s="754"/>
      <c r="S643" s="754"/>
      <c r="T643" s="754"/>
      <c r="U643" s="754"/>
      <c r="V643" s="754"/>
      <c r="W643" s="754"/>
      <c r="X643" s="754"/>
      <c r="Y643" s="754"/>
      <c r="Z643" s="754"/>
      <c r="AA643" s="754"/>
      <c r="AB643"/>
      <c r="AC643" s="752"/>
      <c r="AD643" s="752"/>
      <c r="AE643" s="752"/>
      <c r="AF643" s="752"/>
      <c r="AG643"/>
      <c r="AH643" s="348" t="s">
        <v>308</v>
      </c>
      <c r="AI643" s="348"/>
      <c r="AJ643" s="348"/>
      <c r="AK643" s="348"/>
      <c r="AL643"/>
      <c r="AM643"/>
      <c r="AN643"/>
      <c r="AO643"/>
      <c r="AP643"/>
      <c r="AQ643"/>
      <c r="AR643"/>
      <c r="AS643"/>
      <c r="AT643"/>
      <c r="AU643"/>
      <c r="AV643"/>
      <c r="AW643"/>
      <c r="AX643"/>
      <c r="AY643"/>
      <c r="AZ643"/>
      <c r="BA643"/>
      <c r="BB643"/>
      <c r="BC643"/>
      <c r="BD643"/>
      <c r="BE643"/>
      <c r="BF643" s="753"/>
      <c r="BG643" s="753"/>
      <c r="BH643" s="753"/>
      <c r="BI643" s="753"/>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54"/>
      <c r="I644" s="754"/>
      <c r="J644" s="754"/>
      <c r="K644" s="754"/>
      <c r="L644" s="754"/>
      <c r="M644" s="754"/>
      <c r="N644" s="754"/>
      <c r="O644" s="754"/>
      <c r="P644" s="754"/>
      <c r="Q644" s="754"/>
      <c r="R644" s="754"/>
      <c r="S644" s="754"/>
      <c r="T644" s="754"/>
      <c r="U644" s="754"/>
      <c r="V644" s="754"/>
      <c r="W644" s="754"/>
      <c r="X644" s="754"/>
      <c r="Y644" s="754"/>
      <c r="Z644" s="754"/>
      <c r="AA644" s="754"/>
      <c r="AB644"/>
      <c r="AC644" s="752"/>
      <c r="AD644" s="752"/>
      <c r="AE644" s="752"/>
      <c r="AF644" s="752"/>
      <c r="AG644"/>
      <c r="AH644" s="348"/>
      <c r="AI644" s="348"/>
      <c r="AJ644" s="348"/>
      <c r="AK644" s="348"/>
      <c r="AL644"/>
      <c r="AM644"/>
      <c r="AN644"/>
      <c r="AO644"/>
      <c r="AP644"/>
      <c r="AQ644"/>
      <c r="AR644"/>
      <c r="AS644"/>
      <c r="AT644"/>
      <c r="AU644"/>
      <c r="AV644"/>
      <c r="AW644"/>
      <c r="AX644"/>
      <c r="AY644"/>
      <c r="AZ644"/>
      <c r="BA644"/>
      <c r="BB644"/>
      <c r="BC644"/>
      <c r="BD644"/>
      <c r="BE644"/>
      <c r="BF644" s="753"/>
      <c r="BG644" s="753"/>
      <c r="BH644" s="753"/>
      <c r="BI644" s="753"/>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c r="I645" s="25"/>
      <c r="J645"/>
      <c r="K645"/>
      <c r="L645"/>
      <c r="M645"/>
      <c r="N645"/>
      <c r="O645"/>
      <c r="P645"/>
      <c r="Q645"/>
      <c r="R645"/>
      <c r="S645"/>
      <c r="T645"/>
      <c r="U645"/>
      <c r="V645"/>
      <c r="W645"/>
      <c r="X645"/>
      <c r="Y645"/>
      <c r="Z645"/>
      <c r="AA645"/>
      <c r="AB645"/>
      <c r="AC645" s="752"/>
      <c r="AD645" s="752"/>
      <c r="AE645" s="752"/>
      <c r="AF645" s="752"/>
      <c r="AG645"/>
      <c r="AH645" s="348"/>
      <c r="AI645" s="348"/>
      <c r="AJ645" s="348"/>
      <c r="AK645" s="348"/>
      <c r="AL645"/>
      <c r="AM645"/>
      <c r="AN645"/>
      <c r="AO645"/>
      <c r="AP645"/>
      <c r="AQ645"/>
      <c r="AR645"/>
      <c r="AS645"/>
      <c r="AT645"/>
      <c r="AU645"/>
      <c r="AV645"/>
      <c r="AW645"/>
      <c r="AX645"/>
      <c r="AY645"/>
      <c r="AZ645"/>
      <c r="BA645"/>
      <c r="BB645"/>
      <c r="BC645"/>
      <c r="BD645"/>
      <c r="BE645"/>
      <c r="BF645" s="753"/>
      <c r="BG645" s="753"/>
      <c r="BH645" s="753"/>
      <c r="BI645" s="753"/>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54" t="s">
        <v>309</v>
      </c>
      <c r="I646" s="754"/>
      <c r="J646" s="754"/>
      <c r="K646" s="754"/>
      <c r="L646" s="754"/>
      <c r="M646" s="754"/>
      <c r="N646" s="754"/>
      <c r="O646" s="754"/>
      <c r="P646" s="754"/>
      <c r="Q646" s="754"/>
      <c r="R646" s="754"/>
      <c r="S646" s="754"/>
      <c r="T646" s="754"/>
      <c r="U646" s="754"/>
      <c r="V646" s="754"/>
      <c r="W646" s="754"/>
      <c r="X646" s="754"/>
      <c r="Y646" s="754"/>
      <c r="Z646" s="754"/>
      <c r="AA646" s="754"/>
      <c r="AB646" s="754"/>
      <c r="AC646" s="755" t="s">
        <v>262</v>
      </c>
      <c r="AD646" s="755"/>
      <c r="AE646" s="755"/>
      <c r="AF646" s="755"/>
      <c r="AG646"/>
      <c r="AH646" s="357" t="s">
        <v>310</v>
      </c>
      <c r="AI646" s="348"/>
      <c r="AJ646" s="348"/>
      <c r="AK646" s="348"/>
      <c r="AL646"/>
      <c r="AM646"/>
      <c r="AN646"/>
      <c r="AO646"/>
      <c r="AP646"/>
      <c r="AQ646"/>
      <c r="AR646"/>
      <c r="AS646"/>
      <c r="AT646"/>
      <c r="AU646"/>
      <c r="AV646"/>
      <c r="AW646"/>
      <c r="AX646"/>
      <c r="AY646"/>
      <c r="AZ646"/>
      <c r="BA646"/>
      <c r="BB646"/>
      <c r="BC646"/>
      <c r="BD646"/>
      <c r="BE646"/>
      <c r="BF646" s="755" t="s">
        <v>262</v>
      </c>
      <c r="BG646" s="755"/>
      <c r="BH646" s="755"/>
      <c r="BI646" s="755"/>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54"/>
      <c r="I647" s="754"/>
      <c r="J647" s="754"/>
      <c r="K647" s="754"/>
      <c r="L647" s="754"/>
      <c r="M647" s="754"/>
      <c r="N647" s="754"/>
      <c r="O647" s="754"/>
      <c r="P647" s="754"/>
      <c r="Q647" s="754"/>
      <c r="R647" s="754"/>
      <c r="S647" s="754"/>
      <c r="T647" s="754"/>
      <c r="U647" s="754"/>
      <c r="V647" s="754"/>
      <c r="W647" s="754"/>
      <c r="X647" s="754"/>
      <c r="Y647" s="754"/>
      <c r="Z647" s="754"/>
      <c r="AA647" s="754"/>
      <c r="AB647" s="754"/>
      <c r="AC647" s="752"/>
      <c r="AD647" s="752"/>
      <c r="AE647" s="752"/>
      <c r="AF647" s="752"/>
      <c r="AG647"/>
      <c r="AH647" s="357" t="s">
        <v>311</v>
      </c>
      <c r="AI647" s="348"/>
      <c r="AJ647" s="348"/>
      <c r="AK647" s="348"/>
      <c r="AL647"/>
      <c r="AM647"/>
      <c r="AN647"/>
      <c r="AO647"/>
      <c r="AP647"/>
      <c r="AQ647"/>
      <c r="AR647"/>
      <c r="AS647"/>
      <c r="AT647"/>
      <c r="AU647"/>
      <c r="AV647"/>
      <c r="AW647"/>
      <c r="AX647"/>
      <c r="AY647"/>
      <c r="AZ647"/>
      <c r="BA647"/>
      <c r="BB647"/>
      <c r="BC647"/>
      <c r="BD647"/>
      <c r="BE647"/>
      <c r="BF647" s="753"/>
      <c r="BG647" s="753"/>
      <c r="BH647" s="753"/>
      <c r="BI647" s="753"/>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54"/>
      <c r="I648" s="754"/>
      <c r="J648" s="754"/>
      <c r="K648" s="754"/>
      <c r="L648" s="754"/>
      <c r="M648" s="754"/>
      <c r="N648" s="754"/>
      <c r="O648" s="754"/>
      <c r="P648" s="754"/>
      <c r="Q648" s="754"/>
      <c r="R648" s="754"/>
      <c r="S648" s="754"/>
      <c r="T648" s="754"/>
      <c r="U648" s="754"/>
      <c r="V648" s="754"/>
      <c r="W648" s="754"/>
      <c r="X648" s="754"/>
      <c r="Y648" s="754"/>
      <c r="Z648" s="754"/>
      <c r="AA648" s="754"/>
      <c r="AB648" s="754"/>
      <c r="AC648" s="752"/>
      <c r="AD648" s="752"/>
      <c r="AE648" s="752"/>
      <c r="AF648" s="752"/>
      <c r="AG648"/>
      <c r="AH648" s="357" t="s">
        <v>312</v>
      </c>
      <c r="AI648" s="348"/>
      <c r="AJ648" s="348"/>
      <c r="AK648" s="348"/>
      <c r="AL648"/>
      <c r="AM648"/>
      <c r="AN648"/>
      <c r="AO648"/>
      <c r="AP648"/>
      <c r="AQ648"/>
      <c r="AR648"/>
      <c r="AS648"/>
      <c r="AT648"/>
      <c r="AU648"/>
      <c r="AV648"/>
      <c r="AW648"/>
      <c r="AX648"/>
      <c r="AY648"/>
      <c r="AZ648"/>
      <c r="BA648"/>
      <c r="BB648"/>
      <c r="BC648"/>
      <c r="BD648"/>
      <c r="BE648"/>
      <c r="BF648" s="753"/>
      <c r="BG648" s="753"/>
      <c r="BH648" s="753"/>
      <c r="BI648" s="753"/>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54"/>
      <c r="I649" s="754"/>
      <c r="J649" s="754"/>
      <c r="K649" s="754"/>
      <c r="L649" s="754"/>
      <c r="M649" s="754"/>
      <c r="N649" s="754"/>
      <c r="O649" s="754"/>
      <c r="P649" s="754"/>
      <c r="Q649" s="754"/>
      <c r="R649" s="754"/>
      <c r="S649" s="754"/>
      <c r="T649" s="754"/>
      <c r="U649" s="754"/>
      <c r="V649" s="754"/>
      <c r="W649" s="754"/>
      <c r="X649" s="754"/>
      <c r="Y649" s="754"/>
      <c r="Z649" s="754"/>
      <c r="AA649" s="754"/>
      <c r="AB649" s="754"/>
      <c r="AC649" s="752"/>
      <c r="AD649" s="752"/>
      <c r="AE649" s="752"/>
      <c r="AF649" s="752"/>
      <c r="AG649"/>
      <c r="AH649" s="357" t="s">
        <v>313</v>
      </c>
      <c r="AI649" s="348"/>
      <c r="AJ649" s="348"/>
      <c r="AK649" s="348"/>
      <c r="AL649"/>
      <c r="AM649"/>
      <c r="AN649"/>
      <c r="AO649"/>
      <c r="AP649"/>
      <c r="AQ649"/>
      <c r="AR649"/>
      <c r="AS649"/>
      <c r="AT649"/>
      <c r="AU649"/>
      <c r="AV649"/>
      <c r="AW649"/>
      <c r="AX649"/>
      <c r="AY649"/>
      <c r="AZ649"/>
      <c r="BA649"/>
      <c r="BB649"/>
      <c r="BC649"/>
      <c r="BD649"/>
      <c r="BE649"/>
      <c r="BF649" s="753"/>
      <c r="BG649" s="753"/>
      <c r="BH649" s="753"/>
      <c r="BI649" s="753"/>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54"/>
      <c r="I650" s="754"/>
      <c r="J650" s="754"/>
      <c r="K650" s="754"/>
      <c r="L650" s="754"/>
      <c r="M650" s="754"/>
      <c r="N650" s="754"/>
      <c r="O650" s="754"/>
      <c r="P650" s="754"/>
      <c r="Q650" s="754"/>
      <c r="R650" s="754"/>
      <c r="S650" s="754"/>
      <c r="T650" s="754"/>
      <c r="U650" s="754"/>
      <c r="V650" s="754"/>
      <c r="W650" s="754"/>
      <c r="X650" s="754"/>
      <c r="Y650" s="754"/>
      <c r="Z650" s="754"/>
      <c r="AA650" s="754"/>
      <c r="AB650" s="754"/>
      <c r="AC650" s="752"/>
      <c r="AD650" s="752"/>
      <c r="AE650" s="752"/>
      <c r="AF650" s="752"/>
      <c r="AG650"/>
      <c r="AH650" s="357" t="s">
        <v>314</v>
      </c>
      <c r="AI650" s="348"/>
      <c r="AJ650" s="348"/>
      <c r="AK650" s="348"/>
      <c r="AL650"/>
      <c r="AM650"/>
      <c r="AN650"/>
      <c r="AO650"/>
      <c r="AP650"/>
      <c r="AQ650"/>
      <c r="AR650"/>
      <c r="AS650"/>
      <c r="AT650"/>
      <c r="AU650"/>
      <c r="AV650"/>
      <c r="AW650"/>
      <c r="AX650"/>
      <c r="AY650"/>
      <c r="AZ650"/>
      <c r="BA650"/>
      <c r="BB650"/>
      <c r="BC650"/>
      <c r="BD650"/>
      <c r="BE650"/>
      <c r="BF650" s="753"/>
      <c r="BG650" s="753"/>
      <c r="BH650" s="753"/>
      <c r="BI650" s="753"/>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54"/>
      <c r="I651" s="754"/>
      <c r="J651" s="754"/>
      <c r="K651" s="754"/>
      <c r="L651" s="754"/>
      <c r="M651" s="754"/>
      <c r="N651" s="754"/>
      <c r="O651" s="754"/>
      <c r="P651" s="754"/>
      <c r="Q651" s="754"/>
      <c r="R651" s="754"/>
      <c r="S651" s="754"/>
      <c r="T651" s="754"/>
      <c r="U651" s="754"/>
      <c r="V651" s="754"/>
      <c r="W651" s="754"/>
      <c r="X651" s="754"/>
      <c r="Y651" s="754"/>
      <c r="Z651" s="754"/>
      <c r="AA651" s="754"/>
      <c r="AB651" s="754"/>
      <c r="AC651" s="752"/>
      <c r="AD651" s="752"/>
      <c r="AE651" s="752"/>
      <c r="AF651" s="752"/>
      <c r="AG651"/>
      <c r="AH651" s="357" t="s">
        <v>315</v>
      </c>
      <c r="AI651" s="348"/>
      <c r="AJ651" s="348"/>
      <c r="AK651" s="348"/>
      <c r="AL651"/>
      <c r="AM651"/>
      <c r="AN651"/>
      <c r="AO651"/>
      <c r="AP651"/>
      <c r="AQ651"/>
      <c r="AR651"/>
      <c r="AS651"/>
      <c r="AT651"/>
      <c r="AU651"/>
      <c r="AV651"/>
      <c r="AW651"/>
      <c r="AX651"/>
      <c r="AY651"/>
      <c r="AZ651"/>
      <c r="BA651"/>
      <c r="BB651"/>
      <c r="BC651"/>
      <c r="BD651"/>
      <c r="BE651"/>
      <c r="BF651" s="753"/>
      <c r="BG651" s="753"/>
      <c r="BH651" s="753"/>
      <c r="BI651" s="753"/>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54"/>
      <c r="I652" s="754"/>
      <c r="J652" s="754"/>
      <c r="K652" s="754"/>
      <c r="L652" s="754"/>
      <c r="M652" s="754"/>
      <c r="N652" s="754"/>
      <c r="O652" s="754"/>
      <c r="P652" s="754"/>
      <c r="Q652" s="754"/>
      <c r="R652" s="754"/>
      <c r="S652" s="754"/>
      <c r="T652" s="754"/>
      <c r="U652" s="754"/>
      <c r="V652" s="754"/>
      <c r="W652" s="754"/>
      <c r="X652" s="754"/>
      <c r="Y652" s="754"/>
      <c r="Z652" s="754"/>
      <c r="AA652" s="754"/>
      <c r="AB652" s="754"/>
      <c r="AC652" s="752"/>
      <c r="AD652" s="752"/>
      <c r="AE652" s="752"/>
      <c r="AF652" s="752"/>
      <c r="AG652"/>
      <c r="AH652"/>
      <c r="AI652"/>
      <c r="AJ652"/>
      <c r="AK652"/>
      <c r="AL652"/>
      <c r="AM652"/>
      <c r="AN652"/>
      <c r="AO652"/>
      <c r="AP652"/>
      <c r="AQ652"/>
      <c r="AR652"/>
      <c r="AS652"/>
      <c r="AT652"/>
      <c r="AU652"/>
      <c r="AV652"/>
      <c r="AW652"/>
      <c r="AX652"/>
      <c r="AY652"/>
      <c r="AZ652"/>
      <c r="BA652"/>
      <c r="BB652"/>
      <c r="BC652"/>
      <c r="BD652"/>
      <c r="BE652"/>
      <c r="BF652" s="753"/>
      <c r="BG652" s="753"/>
      <c r="BH652" s="753"/>
      <c r="BI652" s="753"/>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c r="K653"/>
      <c r="L653"/>
      <c r="M653"/>
      <c r="N653"/>
      <c r="O653"/>
      <c r="P653"/>
      <c r="Q653"/>
      <c r="R653"/>
      <c r="S653"/>
      <c r="T653"/>
      <c r="U653"/>
      <c r="V653"/>
      <c r="W653"/>
      <c r="X653"/>
      <c r="Y653"/>
      <c r="Z653"/>
      <c r="AA653"/>
      <c r="AB653"/>
      <c r="AC653" s="752"/>
      <c r="AD653" s="752"/>
      <c r="AE653" s="752"/>
      <c r="AF653" s="752"/>
      <c r="AG653"/>
      <c r="AH653"/>
      <c r="AI653"/>
      <c r="AJ653"/>
      <c r="AK653"/>
      <c r="AL653"/>
      <c r="AM653"/>
      <c r="AN653"/>
      <c r="AO653"/>
      <c r="AP653"/>
      <c r="AQ653"/>
      <c r="AR653"/>
      <c r="AS653"/>
      <c r="AT653"/>
      <c r="AU653"/>
      <c r="AV653"/>
      <c r="AW653"/>
      <c r="AX653"/>
      <c r="AY653"/>
      <c r="AZ653"/>
      <c r="BA653"/>
      <c r="BB653"/>
      <c r="BC653"/>
      <c r="BD653"/>
      <c r="BE653"/>
      <c r="BF653" s="753"/>
      <c r="BG653" s="753"/>
      <c r="BH653" s="753"/>
      <c r="BI653" s="753"/>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601" t="s">
        <v>316</v>
      </c>
      <c r="I654" s="601"/>
      <c r="J654" s="601"/>
      <c r="K654" s="601"/>
      <c r="L654" s="601"/>
      <c r="M654" s="601"/>
      <c r="N654" s="601"/>
      <c r="O654" s="601"/>
      <c r="P654" s="601"/>
      <c r="Q654" s="601"/>
      <c r="R654" s="601"/>
      <c r="S654" s="601"/>
      <c r="T654" s="601"/>
      <c r="U654" s="601"/>
      <c r="V654" s="601"/>
      <c r="W654" s="601"/>
      <c r="X654" s="601"/>
      <c r="Y654" s="601"/>
      <c r="Z654" s="601"/>
      <c r="AA654" s="601"/>
      <c r="AB654" s="601"/>
      <c r="AC654" s="755" t="s">
        <v>262</v>
      </c>
      <c r="AD654" s="755"/>
      <c r="AE654" s="755"/>
      <c r="AF654" s="755"/>
      <c r="AG654"/>
      <c r="AH654" s="754" t="s">
        <v>317</v>
      </c>
      <c r="AI654" s="754"/>
      <c r="AJ654" s="754"/>
      <c r="AK654" s="754"/>
      <c r="AL654" s="754"/>
      <c r="AM654" s="754"/>
      <c r="AN654" s="754"/>
      <c r="AO654" s="754"/>
      <c r="AP654" s="754"/>
      <c r="AQ654" s="754"/>
      <c r="AR654" s="754"/>
      <c r="AS654" s="754"/>
      <c r="AT654" s="754"/>
      <c r="AU654" s="754"/>
      <c r="AV654" s="754"/>
      <c r="AW654" s="754"/>
      <c r="AX654" s="754"/>
      <c r="AY654" s="754"/>
      <c r="AZ654" s="754"/>
      <c r="BA654" s="754"/>
      <c r="BB654" s="754"/>
      <c r="BC654" s="754"/>
      <c r="BD654" s="754"/>
      <c r="BE654"/>
      <c r="BF654" s="755" t="s">
        <v>262</v>
      </c>
      <c r="BG654" s="755"/>
      <c r="BH654" s="755"/>
      <c r="BI654" s="755"/>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601"/>
      <c r="I655" s="601"/>
      <c r="J655" s="601"/>
      <c r="K655" s="601"/>
      <c r="L655" s="601"/>
      <c r="M655" s="601"/>
      <c r="N655" s="601"/>
      <c r="O655" s="601"/>
      <c r="P655" s="601"/>
      <c r="Q655" s="601"/>
      <c r="R655" s="601"/>
      <c r="S655" s="601"/>
      <c r="T655" s="601"/>
      <c r="U655" s="601"/>
      <c r="V655" s="601"/>
      <c r="W655" s="601"/>
      <c r="X655" s="601"/>
      <c r="Y655" s="601"/>
      <c r="Z655" s="601"/>
      <c r="AA655" s="601"/>
      <c r="AB655" s="601"/>
      <c r="AC655"/>
      <c r="AD655"/>
      <c r="AE655"/>
      <c r="AF655"/>
      <c r="AG655"/>
      <c r="AH655" s="754"/>
      <c r="AI655" s="754"/>
      <c r="AJ655" s="754"/>
      <c r="AK655" s="754"/>
      <c r="AL655" s="754"/>
      <c r="AM655" s="754"/>
      <c r="AN655" s="754"/>
      <c r="AO655" s="754"/>
      <c r="AP655" s="754"/>
      <c r="AQ655" s="754"/>
      <c r="AR655" s="754"/>
      <c r="AS655" s="754"/>
      <c r="AT655" s="754"/>
      <c r="AU655" s="754"/>
      <c r="AV655" s="754"/>
      <c r="AW655" s="754"/>
      <c r="AX655" s="754"/>
      <c r="AY655" s="754"/>
      <c r="AZ655" s="754"/>
      <c r="BA655" s="754"/>
      <c r="BB655" s="754"/>
      <c r="BC655" s="754"/>
      <c r="BD655" s="754"/>
      <c r="BE655"/>
      <c r="BF655" s="753"/>
      <c r="BG655" s="753"/>
      <c r="BH655" s="753"/>
      <c r="BI655" s="753"/>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753"/>
      <c r="BG656" s="753"/>
      <c r="BH656" s="753"/>
      <c r="BI656" s="753"/>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753"/>
      <c r="BG657" s="753"/>
      <c r="BH657" s="753"/>
      <c r="BI657" s="753"/>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57" t="s">
        <v>228</v>
      </c>
      <c r="K658" s="757"/>
      <c r="L658" s="757"/>
      <c r="M658" s="757"/>
      <c r="N658" s="757"/>
      <c r="O658" s="757"/>
      <c r="P658" s="757"/>
      <c r="Q658" s="757"/>
      <c r="R658" s="757"/>
      <c r="S658" s="757"/>
      <c r="T658" s="757"/>
      <c r="U658" s="757"/>
      <c r="V658" s="757"/>
      <c r="W658" s="757"/>
      <c r="X658" s="757"/>
      <c r="Y658" s="757"/>
      <c r="Z658" s="757"/>
      <c r="AA658" s="757"/>
      <c r="AB658" s="757"/>
      <c r="AC658" s="757"/>
      <c r="AD658" s="757"/>
      <c r="AE658" s="757"/>
      <c r="AF658" s="757"/>
      <c r="AG658" s="757"/>
      <c r="AH658" s="757"/>
      <c r="AI658" s="757"/>
      <c r="AJ658" s="757"/>
      <c r="AK658" s="757"/>
      <c r="AL658" s="757"/>
      <c r="AM658" s="757"/>
      <c r="AN658" s="757"/>
      <c r="AO658" s="757"/>
      <c r="AP658" s="355"/>
      <c r="AQ658" s="709"/>
      <c r="AR658" s="709"/>
      <c r="AS658" s="709"/>
      <c r="AT658" s="709"/>
      <c r="AU658" s="709"/>
      <c r="AV658" s="709"/>
      <c r="AW658" s="709"/>
      <c r="AX658"/>
      <c r="AY658"/>
      <c r="AZ658"/>
      <c r="BA658"/>
      <c r="BB658"/>
      <c r="BC658"/>
      <c r="BD658"/>
      <c r="BE658"/>
      <c r="BF658" s="753"/>
      <c r="BG658" s="753"/>
      <c r="BH658" s="753"/>
      <c r="BI658" s="753"/>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758"/>
      <c r="W659" s="758"/>
      <c r="X659" s="758"/>
      <c r="Y659" s="758"/>
      <c r="Z659" s="758"/>
      <c r="AA659" s="758"/>
      <c r="AB659" s="758"/>
      <c r="AC659" s="758"/>
      <c r="AD659" s="758"/>
      <c r="AE659" s="758"/>
      <c r="AF659" s="758"/>
      <c r="AG659" s="758"/>
      <c r="AH659" s="758"/>
      <c r="AI659" s="758"/>
      <c r="AJ659" s="758"/>
      <c r="AK659" s="758"/>
      <c r="AL659" s="758"/>
      <c r="AM659" s="758"/>
      <c r="AN659" s="758"/>
      <c r="AO659" s="758"/>
      <c r="AP659" s="355"/>
      <c r="AQ659" s="709"/>
      <c r="AR659" s="709"/>
      <c r="AS659" s="709"/>
      <c r="AT659" s="709"/>
      <c r="AU659" s="709"/>
      <c r="AV659" s="709"/>
      <c r="AW659" s="709"/>
      <c r="AX659"/>
      <c r="AY659"/>
      <c r="AZ659"/>
      <c r="BA659"/>
      <c r="BB659"/>
      <c r="BC659"/>
      <c r="BD659"/>
      <c r="BE659"/>
      <c r="BF659"/>
      <c r="BG659"/>
      <c r="BH659" s="356"/>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758" t="s">
        <v>318</v>
      </c>
      <c r="K660" s="758"/>
      <c r="L660" s="758"/>
      <c r="M660" s="758"/>
      <c r="N660" s="758"/>
      <c r="O660" s="758"/>
      <c r="P660" s="758"/>
      <c r="Q660" s="758"/>
      <c r="R660" s="758"/>
      <c r="S660" s="758"/>
      <c r="T660" s="758"/>
      <c r="U660" s="758"/>
      <c r="V660" s="758"/>
      <c r="W660" s="758"/>
      <c r="X660" s="758"/>
      <c r="Y660" s="758"/>
      <c r="Z660" s="758"/>
      <c r="AA660" s="758"/>
      <c r="AB660" s="758"/>
      <c r="AC660" s="758"/>
      <c r="AD660" s="758"/>
      <c r="AE660" s="758"/>
      <c r="AF660" s="758"/>
      <c r="AG660" s="758"/>
      <c r="AH660" s="758"/>
      <c r="AI660" s="758"/>
      <c r="AJ660" s="758"/>
      <c r="AK660" s="758"/>
      <c r="AL660" s="758"/>
      <c r="AM660" s="758"/>
      <c r="AN660" s="758"/>
      <c r="AO660" s="758"/>
      <c r="AP660" s="355"/>
      <c r="AQ660" s="708">
        <f>'[2]Reserve Funds &amp; Ledgers'!L8+'[2]Reserve Funds &amp; Ledgers'!Q55</f>
        <v>3642618.1591500002</v>
      </c>
      <c r="AR660" s="708"/>
      <c r="AS660" s="708"/>
      <c r="AT660" s="708"/>
      <c r="AU660" s="708"/>
      <c r="AV660" s="708"/>
      <c r="AW660" s="708"/>
      <c r="AX660"/>
      <c r="AY660"/>
      <c r="AZ660"/>
      <c r="BA660"/>
      <c r="BB660"/>
      <c r="BC660"/>
      <c r="BD660"/>
      <c r="BE660"/>
      <c r="BF660"/>
      <c r="BG660"/>
      <c r="BH660" s="356"/>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758" t="s">
        <v>319</v>
      </c>
      <c r="K661" s="758"/>
      <c r="L661" s="758"/>
      <c r="M661" s="758"/>
      <c r="N661" s="758"/>
      <c r="O661" s="758"/>
      <c r="P661" s="758"/>
      <c r="Q661" s="758"/>
      <c r="R661" s="758"/>
      <c r="S661" s="758"/>
      <c r="T661" s="758"/>
      <c r="U661" s="758"/>
      <c r="V661" s="758"/>
      <c r="W661" s="758"/>
      <c r="X661" s="758"/>
      <c r="Y661" s="758"/>
      <c r="Z661" s="758"/>
      <c r="AA661" s="758"/>
      <c r="AB661" s="758"/>
      <c r="AC661" s="758"/>
      <c r="AD661" s="758"/>
      <c r="AE661" s="758"/>
      <c r="AF661" s="758"/>
      <c r="AG661" s="758"/>
      <c r="AH661" s="758"/>
      <c r="AI661" s="758"/>
      <c r="AJ661" s="758"/>
      <c r="AK661" s="758"/>
      <c r="AL661" s="758"/>
      <c r="AM661" s="758"/>
      <c r="AN661" s="758"/>
      <c r="AO661" s="758"/>
      <c r="AP661" s="355"/>
      <c r="AQ661" s="708">
        <f>IF([1]Input!$C$123=1,0,SUM('[2]Reserve Funds &amp; Ledgers'!M15:M32,'[2]Reserve Funds &amp; Ledgers'!M34))</f>
        <v>1683406.62</v>
      </c>
      <c r="AR661" s="708"/>
      <c r="AS661" s="708"/>
      <c r="AT661" s="708"/>
      <c r="AU661" s="708"/>
      <c r="AV661" s="708"/>
      <c r="AW661" s="708"/>
      <c r="AX661"/>
      <c r="AY661"/>
      <c r="AZ661"/>
      <c r="BA661"/>
      <c r="BB661"/>
      <c r="BC661"/>
      <c r="BD661"/>
      <c r="BE661"/>
      <c r="BF661"/>
      <c r="BG661"/>
      <c r="BH661" s="356"/>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758" t="s">
        <v>320</v>
      </c>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758"/>
      <c r="AJ662" s="758"/>
      <c r="AK662" s="758"/>
      <c r="AL662" s="758"/>
      <c r="AM662" s="758"/>
      <c r="AN662" s="758"/>
      <c r="AO662" s="758"/>
      <c r="AP662" s="358"/>
      <c r="AQ662" s="708">
        <f>MAX(AQ661-AQ660,0)</f>
        <v>0</v>
      </c>
      <c r="AR662" s="708"/>
      <c r="AS662" s="708"/>
      <c r="AT662" s="708"/>
      <c r="AU662" s="708"/>
      <c r="AV662" s="708"/>
      <c r="AW662" s="708"/>
      <c r="AX662"/>
      <c r="AY662"/>
      <c r="AZ662"/>
      <c r="BA662"/>
      <c r="BB662"/>
      <c r="BC662"/>
      <c r="BD662"/>
      <c r="BE662"/>
      <c r="BF662"/>
      <c r="BG662"/>
      <c r="BH662" s="356"/>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59"/>
      <c r="M663" s="360"/>
      <c r="N663" s="7"/>
      <c r="O663" s="87"/>
      <c r="P663" s="87"/>
      <c r="Q663" s="87"/>
      <c r="R663" s="87"/>
      <c r="S663" s="87"/>
      <c r="T663" s="87"/>
      <c r="U663" s="87"/>
      <c r="V663" s="758"/>
      <c r="W663" s="758"/>
      <c r="X663" s="758"/>
      <c r="Y663" s="758"/>
      <c r="Z663" s="758"/>
      <c r="AA663" s="758"/>
      <c r="AB663" s="758"/>
      <c r="AC663" s="758"/>
      <c r="AD663" s="758"/>
      <c r="AE663" s="758"/>
      <c r="AF663" s="758"/>
      <c r="AG663" s="758"/>
      <c r="AH663" s="758"/>
      <c r="AI663" s="758"/>
      <c r="AJ663" s="758"/>
      <c r="AK663" s="758"/>
      <c r="AL663" s="758"/>
      <c r="AM663" s="758"/>
      <c r="AN663" s="758"/>
      <c r="AO663" s="758"/>
      <c r="AP663" s="358"/>
      <c r="AQ663" s="595"/>
      <c r="AR663" s="595"/>
      <c r="AS663" s="595"/>
      <c r="AT663" s="595"/>
      <c r="AU663" s="595"/>
      <c r="AV663" s="595"/>
      <c r="AW663" s="595"/>
      <c r="AX663"/>
      <c r="AY663"/>
      <c r="AZ663"/>
      <c r="BA663"/>
      <c r="BB663"/>
      <c r="BC663"/>
      <c r="BD663"/>
      <c r="BE663"/>
      <c r="BF663"/>
      <c r="BG663"/>
      <c r="BH663" s="356"/>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59"/>
      <c r="M664" s="360"/>
      <c r="N664" s="7"/>
      <c r="O664" s="7"/>
      <c r="P664" s="87"/>
      <c r="Q664" s="7"/>
      <c r="R664" s="7"/>
      <c r="S664" s="7"/>
      <c r="T664" s="7"/>
      <c r="U664" s="7"/>
      <c r="V664" s="761" t="str">
        <f>J658</f>
        <v>Principal Addition Amount</v>
      </c>
      <c r="W664" s="761"/>
      <c r="X664" s="761"/>
      <c r="Y664" s="761"/>
      <c r="Z664" s="761"/>
      <c r="AA664" s="761"/>
      <c r="AB664" s="761"/>
      <c r="AC664" s="761"/>
      <c r="AD664" s="761"/>
      <c r="AE664" s="761"/>
      <c r="AF664" s="761"/>
      <c r="AG664" s="761"/>
      <c r="AH664" s="761"/>
      <c r="AI664" s="761"/>
      <c r="AJ664" s="761"/>
      <c r="AK664" s="761"/>
      <c r="AL664" s="761"/>
      <c r="AM664" s="761"/>
      <c r="AN664" s="761"/>
      <c r="AO664" s="761"/>
      <c r="AP664" s="361"/>
      <c r="AQ664" s="708">
        <f>'[2]Reserve Funds &amp; Ledgers'!AC8</f>
        <v>0</v>
      </c>
      <c r="AR664" s="708"/>
      <c r="AS664" s="708"/>
      <c r="AT664" s="708"/>
      <c r="AU664" s="708"/>
      <c r="AV664" s="708"/>
      <c r="AW664" s="708"/>
      <c r="AX664"/>
      <c r="AY664"/>
      <c r="AZ664"/>
      <c r="BA664"/>
      <c r="BB664"/>
      <c r="BC664"/>
      <c r="BD664"/>
      <c r="BE664"/>
      <c r="BF664"/>
      <c r="BG664"/>
      <c r="BH664" s="356"/>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s="356"/>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s="356"/>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s="356"/>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s="356"/>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s="356"/>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s="356"/>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s="356"/>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50" t="str">
        <f>[2]Setup!$B$5</f>
        <v>Precise Mortgage Funding 2018-2B plc</v>
      </c>
      <c r="G673" s="550"/>
      <c r="H673" s="550"/>
      <c r="I673" s="550"/>
      <c r="J673" s="550"/>
      <c r="K673" s="550"/>
      <c r="L673" s="550"/>
      <c r="M673" s="550"/>
      <c r="N673" s="550"/>
      <c r="O673" s="550"/>
      <c r="P673" s="550"/>
      <c r="Q673" s="550"/>
      <c r="R673" s="550"/>
      <c r="S673" s="550"/>
      <c r="T673" s="550"/>
      <c r="U673" s="550"/>
      <c r="V673" s="550"/>
      <c r="W673" s="550"/>
      <c r="X673" s="550"/>
      <c r="Y673" s="550"/>
      <c r="Z673" s="550"/>
      <c r="AA673" s="550"/>
      <c r="AB673" s="550"/>
      <c r="AC673" s="550"/>
      <c r="AD673" s="550"/>
      <c r="AE673" s="550"/>
      <c r="AF673" s="550"/>
      <c r="AG673" s="550"/>
      <c r="AH673" s="550"/>
      <c r="AI673" s="550"/>
      <c r="AJ673" s="550"/>
      <c r="AK673" s="550"/>
      <c r="AL673" s="550"/>
      <c r="AM673" s="550"/>
      <c r="AN673" s="550"/>
      <c r="AO673" s="550"/>
      <c r="AP673" s="550"/>
      <c r="AQ673" s="550"/>
      <c r="AR673" s="550"/>
      <c r="AS673" s="550"/>
      <c r="AT673" s="550"/>
      <c r="AU673" s="550"/>
      <c r="AV673" s="550"/>
      <c r="AW673" s="550"/>
      <c r="AX673" s="550"/>
      <c r="AY673" s="550"/>
      <c r="AZ673" s="550"/>
      <c r="BA673" s="550"/>
      <c r="BB673" s="550"/>
      <c r="BC673" s="550"/>
      <c r="BD673" s="550"/>
      <c r="BE673" s="550"/>
      <c r="BF673" s="550"/>
      <c r="BG673" s="550"/>
      <c r="BH673" s="550"/>
      <c r="BI673" s="550"/>
      <c r="BJ673" s="550"/>
      <c r="BK673" s="550"/>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51" t="s">
        <v>1</v>
      </c>
      <c r="G674" s="551"/>
      <c r="H674" s="551"/>
      <c r="I674" s="551"/>
      <c r="J674" s="551"/>
      <c r="K674" s="551"/>
      <c r="L674" s="551"/>
      <c r="M674" s="551"/>
      <c r="N674" s="551"/>
      <c r="O674" s="551"/>
      <c r="P674" s="551"/>
      <c r="Q674" s="551"/>
      <c r="R674" s="551"/>
      <c r="S674" s="551"/>
      <c r="T674" s="551"/>
      <c r="U674" s="551"/>
      <c r="V674" s="551"/>
      <c r="W674" s="551"/>
      <c r="X674" s="551"/>
      <c r="Y674" s="551"/>
      <c r="Z674" s="551"/>
      <c r="AA674" s="551"/>
      <c r="AB674" s="551"/>
      <c r="AC674" s="551"/>
      <c r="AD674" s="551"/>
      <c r="AE674" s="551"/>
      <c r="AF674" s="551"/>
      <c r="AG674" s="551"/>
      <c r="AH674" s="551"/>
      <c r="AI674" s="551"/>
      <c r="AJ674" s="551"/>
      <c r="AK674" s="551"/>
      <c r="AL674" s="551"/>
      <c r="AM674" s="551"/>
      <c r="AN674" s="551"/>
      <c r="AO674" s="551"/>
      <c r="AP674" s="551"/>
      <c r="AQ674" s="551"/>
      <c r="AR674" s="551"/>
      <c r="AS674" s="551"/>
      <c r="AT674" s="551"/>
      <c r="AU674" s="551"/>
      <c r="AV674" s="551"/>
      <c r="AW674" s="551"/>
      <c r="AX674" s="551"/>
      <c r="AY674" s="551"/>
      <c r="AZ674" s="551"/>
      <c r="BA674" s="551"/>
      <c r="BB674" s="551"/>
      <c r="BC674" s="551"/>
      <c r="BD674" s="551"/>
      <c r="BE674" s="551"/>
      <c r="BF674" s="551"/>
      <c r="BG674" s="551"/>
      <c r="BH674" s="551"/>
      <c r="BI674" s="551"/>
      <c r="BJ674" s="551"/>
      <c r="BK674" s="551"/>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51" t="s">
        <v>2</v>
      </c>
      <c r="G675" s="551"/>
      <c r="H675" s="551"/>
      <c r="I675" s="551"/>
      <c r="J675" s="551"/>
      <c r="K675" s="551"/>
      <c r="L675" s="551"/>
      <c r="M675" s="551"/>
      <c r="N675" s="551"/>
      <c r="O675" s="551"/>
      <c r="P675" s="551"/>
      <c r="Q675" s="551"/>
      <c r="R675" s="551"/>
      <c r="S675" s="551"/>
      <c r="T675" s="551"/>
      <c r="U675" s="551"/>
      <c r="V675" s="551"/>
      <c r="W675" s="551"/>
      <c r="X675" s="551"/>
      <c r="Y675" s="551"/>
      <c r="Z675" s="551"/>
      <c r="AA675" s="551"/>
      <c r="AB675" s="551"/>
      <c r="AC675" s="551"/>
      <c r="AD675" s="551"/>
      <c r="AE675" s="551"/>
      <c r="AF675" s="551"/>
      <c r="AG675" s="551"/>
      <c r="AH675" s="551"/>
      <c r="AI675" s="551"/>
      <c r="AJ675" s="551"/>
      <c r="AK675" s="551"/>
      <c r="AL675" s="551"/>
      <c r="AM675" s="551"/>
      <c r="AN675" s="551"/>
      <c r="AO675" s="551"/>
      <c r="AP675" s="551"/>
      <c r="AQ675" s="551"/>
      <c r="AR675" s="551"/>
      <c r="AS675" s="551"/>
      <c r="AT675" s="551"/>
      <c r="AU675" s="551"/>
      <c r="AV675" s="551"/>
      <c r="AW675" s="551"/>
      <c r="AX675" s="551"/>
      <c r="AY675" s="551"/>
      <c r="AZ675" s="551"/>
      <c r="BA675" s="551"/>
      <c r="BB675" s="551"/>
      <c r="BC675" s="551"/>
      <c r="BD675" s="551"/>
      <c r="BE675" s="551"/>
      <c r="BF675" s="551"/>
      <c r="BG675" s="551"/>
      <c r="BH675" s="551"/>
      <c r="BI675" s="551"/>
      <c r="BJ675" s="551"/>
      <c r="BK675" s="551"/>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52">
        <f>[1]Input!$C$112</f>
        <v>43570</v>
      </c>
      <c r="G676" s="552"/>
      <c r="H676" s="552"/>
      <c r="I676" s="552"/>
      <c r="J676" s="552"/>
      <c r="K676" s="552"/>
      <c r="L676" s="552"/>
      <c r="M676" s="552"/>
      <c r="N676" s="552"/>
      <c r="O676" s="552"/>
      <c r="P676" s="552"/>
      <c r="Q676" s="552"/>
      <c r="R676" s="552"/>
      <c r="S676" s="552"/>
      <c r="T676" s="552"/>
      <c r="U676" s="552"/>
      <c r="V676" s="552"/>
      <c r="W676" s="552"/>
      <c r="X676" s="552"/>
      <c r="Y676" s="552"/>
      <c r="Z676" s="552"/>
      <c r="AA676" s="552"/>
      <c r="AB676" s="552"/>
      <c r="AC676" s="552"/>
      <c r="AD676" s="552"/>
      <c r="AE676" s="552"/>
      <c r="AF676" s="552"/>
      <c r="AG676" s="552"/>
      <c r="AH676" s="552"/>
      <c r="AI676" s="552"/>
      <c r="AJ676" s="552"/>
      <c r="AK676" s="552"/>
      <c r="AL676" s="552"/>
      <c r="AM676" s="552"/>
      <c r="AN676" s="552"/>
      <c r="AO676" s="552"/>
      <c r="AP676" s="552"/>
      <c r="AQ676" s="552"/>
      <c r="AR676" s="552"/>
      <c r="AS676" s="552"/>
      <c r="AT676" s="552"/>
      <c r="AU676" s="552"/>
      <c r="AV676" s="552"/>
      <c r="AW676" s="552"/>
      <c r="AX676" s="552"/>
      <c r="AY676" s="552"/>
      <c r="AZ676" s="552"/>
      <c r="BA676" s="552"/>
      <c r="BB676" s="552"/>
      <c r="BC676" s="552"/>
      <c r="BD676" s="552"/>
      <c r="BE676" s="552"/>
      <c r="BF676" s="552"/>
      <c r="BG676" s="552"/>
      <c r="BH676" s="552"/>
      <c r="BI676" s="552"/>
      <c r="BJ676" s="552"/>
      <c r="BK676" s="55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9" t="s">
        <v>36</v>
      </c>
      <c r="G678" s="579"/>
      <c r="H678" s="579"/>
      <c r="I678" s="579"/>
      <c r="J678" s="579"/>
      <c r="K678" s="579"/>
      <c r="L678" s="579"/>
      <c r="M678" s="579"/>
      <c r="N678" s="579"/>
      <c r="O678" s="579"/>
      <c r="P678" s="579"/>
      <c r="Q678" s="579"/>
      <c r="R678" s="579"/>
      <c r="S678" s="579"/>
      <c r="T678" s="579"/>
      <c r="U678" s="579"/>
      <c r="V678" s="579"/>
      <c r="W678" s="579"/>
      <c r="X678" s="579"/>
      <c r="Y678" s="579"/>
      <c r="Z678" s="579"/>
      <c r="AA678" s="579"/>
      <c r="AB678" s="579"/>
      <c r="AC678" s="579"/>
      <c r="AD678" s="579"/>
      <c r="AE678" s="579"/>
      <c r="AF678" s="579"/>
      <c r="AG678" s="579"/>
      <c r="AH678" s="579"/>
      <c r="AI678" s="579"/>
      <c r="AJ678" s="579"/>
      <c r="AK678" s="579"/>
      <c r="AL678" s="579"/>
      <c r="AM678" s="579"/>
      <c r="AN678" s="579"/>
      <c r="AO678" s="579"/>
      <c r="AP678" s="579"/>
      <c r="AQ678" s="579"/>
      <c r="AR678" s="579"/>
      <c r="AS678" s="579"/>
      <c r="AT678" s="579"/>
      <c r="AU678" s="579"/>
      <c r="AV678" s="579"/>
      <c r="AW678" s="579"/>
      <c r="AX678" s="579"/>
      <c r="AY678" s="579"/>
      <c r="AZ678" s="579"/>
      <c r="BA678" s="579"/>
      <c r="BB678" s="579"/>
      <c r="BC678" s="579"/>
      <c r="BD678" s="579"/>
      <c r="BE678" s="579"/>
      <c r="BF678" s="579"/>
      <c r="BG678" s="579"/>
      <c r="BH678" s="579"/>
      <c r="BI678" s="579"/>
      <c r="BJ678" s="579"/>
      <c r="BK678" s="579"/>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2"/>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3"/>
      <c r="AH681" s="363"/>
      <c r="AI681" s="363"/>
      <c r="AJ681" s="363"/>
      <c r="AK681" s="363"/>
      <c r="AL681" s="363"/>
      <c r="AM681" s="355"/>
      <c r="AN681" s="355"/>
      <c r="AO681" s="355"/>
      <c r="AP681" s="355"/>
      <c r="AQ681" s="355"/>
      <c r="AR681" s="355"/>
      <c r="AS681" s="355"/>
      <c r="AT681" s="355"/>
      <c r="AU681" s="355"/>
      <c r="AV681" s="355"/>
      <c r="AW681" s="355"/>
      <c r="AX681" s="355"/>
      <c r="AY681" s="355"/>
      <c r="AZ681" s="355"/>
      <c r="BA681" s="355"/>
      <c r="BB681" s="355"/>
      <c r="BC681" s="355"/>
      <c r="BD681" s="355"/>
      <c r="BE681" s="356"/>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2"/>
      <c r="L682" s="25"/>
      <c r="M682" s="25"/>
      <c r="N682" s="25"/>
      <c r="O682" s="25"/>
      <c r="P682" s="6" t="s">
        <v>321</v>
      </c>
      <c r="Q682" s="25"/>
      <c r="R682" s="25"/>
      <c r="S682" s="25"/>
      <c r="T682" s="25"/>
      <c r="U682" s="25"/>
      <c r="V682" s="25"/>
      <c r="W682" s="25"/>
      <c r="X682" s="25"/>
      <c r="Y682" s="25"/>
      <c r="Z682" s="25"/>
      <c r="AA682" s="25"/>
      <c r="AB682" s="25"/>
      <c r="AC682" s="25"/>
      <c r="AD682" s="25"/>
      <c r="AE682" s="25"/>
      <c r="AF682" s="25"/>
      <c r="AG682" s="363"/>
      <c r="AH682" s="363"/>
      <c r="AI682" s="363"/>
      <c r="AJ682" s="363"/>
      <c r="AK682" s="363"/>
      <c r="AL682" s="363"/>
      <c r="AM682" s="355"/>
      <c r="AN682" s="355"/>
      <c r="AO682" s="355"/>
      <c r="AP682" s="268"/>
      <c r="AQ682" s="268"/>
      <c r="AR682" s="268"/>
      <c r="AS682" s="268"/>
      <c r="AT682" s="268"/>
      <c r="AU682" s="268"/>
      <c r="AV682" s="355"/>
      <c r="AW682" s="355"/>
      <c r="AX682" s="355"/>
      <c r="AY682" s="268"/>
      <c r="AZ682" s="268"/>
      <c r="BA682" s="268"/>
      <c r="BB682" s="268"/>
      <c r="BC682" s="268"/>
      <c r="BD682" s="268"/>
      <c r="BE682" s="356"/>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322</v>
      </c>
      <c r="Q683" s="82"/>
      <c r="R683" s="82"/>
      <c r="S683" s="82"/>
      <c r="T683" s="82"/>
      <c r="U683" s="25"/>
      <c r="V683" s="25"/>
      <c r="W683" s="25"/>
      <c r="X683" s="25"/>
      <c r="Y683" s="25"/>
      <c r="Z683" s="25"/>
      <c r="AA683" s="25"/>
      <c r="AB683" s="25"/>
      <c r="AC683" s="25"/>
      <c r="AD683" s="25"/>
      <c r="AE683" s="25"/>
      <c r="AF683" s="25"/>
      <c r="AG683" s="363"/>
      <c r="AH683" s="363"/>
      <c r="AI683" s="363"/>
      <c r="AJ683" s="363"/>
      <c r="AK683" s="363"/>
      <c r="AL683" s="363"/>
      <c r="AM683" s="355"/>
      <c r="AN683" s="759">
        <f>[2]Swap!F8</f>
        <v>43446</v>
      </c>
      <c r="AO683" s="759"/>
      <c r="AP683" s="759"/>
      <c r="AQ683" s="759"/>
      <c r="AR683" s="759"/>
      <c r="AS683" s="759"/>
      <c r="AT683" s="363"/>
      <c r="AU683" s="363"/>
      <c r="AV683" s="356"/>
      <c r="AW683" s="356"/>
      <c r="AX683" s="356"/>
      <c r="AY683" s="363"/>
      <c r="AZ683" s="363"/>
      <c r="BA683" s="363"/>
      <c r="BB683" s="363"/>
      <c r="BC683" s="363"/>
      <c r="BD683" s="363"/>
      <c r="BE683" s="356"/>
      <c r="BF683" s="356"/>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323</v>
      </c>
      <c r="Q684" s="218"/>
      <c r="R684" s="218"/>
      <c r="S684" s="218"/>
      <c r="T684" s="364"/>
      <c r="U684" s="364"/>
      <c r="V684" s="364"/>
      <c r="W684" s="364"/>
      <c r="X684" s="364"/>
      <c r="Y684" s="364"/>
      <c r="Z684" s="364"/>
      <c r="AA684" s="364"/>
      <c r="AB684" s="364"/>
      <c r="AC684" s="364"/>
      <c r="AD684" s="25"/>
      <c r="AE684" s="25"/>
      <c r="AF684" s="25"/>
      <c r="AG684" s="363"/>
      <c r="AH684" s="363"/>
      <c r="AI684" s="363"/>
      <c r="AJ684" s="363"/>
      <c r="AK684" s="363"/>
      <c r="AL684" s="363"/>
      <c r="AM684" s="355"/>
      <c r="AN684" s="759">
        <f>[2]Swap!F9</f>
        <v>43536</v>
      </c>
      <c r="AO684" s="759"/>
      <c r="AP684" s="759"/>
      <c r="AQ684" s="759"/>
      <c r="AR684" s="759"/>
      <c r="AS684" s="759"/>
      <c r="AT684" s="365"/>
      <c r="AU684" s="363"/>
      <c r="AV684" s="356"/>
      <c r="AW684" s="356"/>
      <c r="AX684" s="356"/>
      <c r="AY684" s="363"/>
      <c r="AZ684" s="363"/>
      <c r="BA684" s="363"/>
      <c r="BB684" s="363"/>
      <c r="BC684" s="363"/>
      <c r="BD684" s="363"/>
      <c r="BE684" s="356"/>
      <c r="BF684" s="356"/>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324</v>
      </c>
      <c r="Q685" s="218"/>
      <c r="R685" s="218"/>
      <c r="S685" s="218"/>
      <c r="T685" s="364"/>
      <c r="U685" s="364"/>
      <c r="V685" s="364"/>
      <c r="W685" s="364"/>
      <c r="X685" s="364"/>
      <c r="Y685" s="364"/>
      <c r="Z685" s="364"/>
      <c r="AA685" s="364"/>
      <c r="AB685" s="364"/>
      <c r="AC685" s="364"/>
      <c r="AD685" s="25"/>
      <c r="AE685" s="25"/>
      <c r="AF685" s="25"/>
      <c r="AG685" s="363"/>
      <c r="AH685" s="363"/>
      <c r="AI685" s="363"/>
      <c r="AJ685" s="363"/>
      <c r="AK685" s="363"/>
      <c r="AL685" s="363"/>
      <c r="AM685" s="359"/>
      <c r="AN685" s="760">
        <f>IF([1]Input!$C$123&lt;3,"n.a.",[2]Swap!G14/365)</f>
        <v>0.24657534246575341</v>
      </c>
      <c r="AO685" s="760"/>
      <c r="AP685" s="760"/>
      <c r="AQ685" s="760"/>
      <c r="AR685" s="760"/>
      <c r="AS685" s="760"/>
      <c r="AT685" s="365"/>
      <c r="AU685" s="363"/>
      <c r="AV685" s="356"/>
      <c r="AW685" s="356"/>
      <c r="AX685" s="356"/>
      <c r="AY685" s="363"/>
      <c r="AZ685" s="363"/>
      <c r="BA685" s="363"/>
      <c r="BB685" s="363"/>
      <c r="BC685" s="363"/>
      <c r="BD685" s="363"/>
      <c r="BE685" s="356"/>
      <c r="BF685" s="356"/>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59"/>
      <c r="L686" s="359"/>
      <c r="M686" s="4"/>
      <c r="N686" s="25"/>
      <c r="O686" s="25"/>
      <c r="P686" s="82"/>
      <c r="Q686" s="25"/>
      <c r="R686" s="25"/>
      <c r="S686" s="25"/>
      <c r="T686" s="25"/>
      <c r="U686" s="25"/>
      <c r="V686" s="25"/>
      <c r="W686" s="25"/>
      <c r="X686" s="25"/>
      <c r="Y686" s="25"/>
      <c r="Z686" s="25"/>
      <c r="AA686" s="25"/>
      <c r="AB686" s="25"/>
      <c r="AC686" s="25"/>
      <c r="AD686" s="25"/>
      <c r="AE686" s="25"/>
      <c r="AF686" s="25"/>
      <c r="AG686" s="363"/>
      <c r="AH686" s="363"/>
      <c r="AI686" s="363"/>
      <c r="AJ686" s="363"/>
      <c r="AK686" s="363"/>
      <c r="AL686" s="363"/>
      <c r="AM686" s="359"/>
      <c r="AN686" s="762"/>
      <c r="AO686" s="762"/>
      <c r="AP686" s="762"/>
      <c r="AQ686" s="762"/>
      <c r="AR686" s="762"/>
      <c r="AS686" s="762"/>
      <c r="AT686" s="365"/>
      <c r="AU686" s="363"/>
      <c r="AV686" s="363"/>
      <c r="AW686" s="363"/>
      <c r="AX686" s="356"/>
      <c r="AY686" s="356"/>
      <c r="AZ686" s="356"/>
      <c r="BA686" s="363"/>
      <c r="BB686" s="363"/>
      <c r="BC686" s="363"/>
      <c r="BD686" s="363"/>
      <c r="BE686" s="363"/>
      <c r="BF686" s="363"/>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59"/>
      <c r="L687" s="359"/>
      <c r="M687" s="4"/>
      <c r="N687" s="25"/>
      <c r="O687" s="25"/>
      <c r="P687" s="82" t="s">
        <v>325</v>
      </c>
      <c r="Q687" s="25"/>
      <c r="R687" s="25"/>
      <c r="S687" s="25"/>
      <c r="T687" s="25"/>
      <c r="U687" s="25"/>
      <c r="V687" s="25"/>
      <c r="W687" s="25"/>
      <c r="X687" s="25"/>
      <c r="Y687" s="25"/>
      <c r="Z687" s="25"/>
      <c r="AA687" s="25"/>
      <c r="AB687" s="25"/>
      <c r="AC687" s="25"/>
      <c r="AD687" s="25"/>
      <c r="AE687" s="25"/>
      <c r="AF687" s="25"/>
      <c r="AG687" s="363"/>
      <c r="AH687" s="363"/>
      <c r="AI687" s="363"/>
      <c r="AJ687" s="363"/>
      <c r="AK687" s="363"/>
      <c r="AL687" s="363"/>
      <c r="AM687" s="359"/>
      <c r="AN687" s="764">
        <f>IF([1]Input!$C$123&lt;3,"n.a.",[2]Swap!F18)</f>
        <v>1.299E-2</v>
      </c>
      <c r="AO687" s="764"/>
      <c r="AP687" s="764"/>
      <c r="AQ687" s="764"/>
      <c r="AR687" s="764"/>
      <c r="AS687" s="764"/>
      <c r="AT687" s="365"/>
      <c r="AU687" s="363"/>
      <c r="AV687" s="363"/>
      <c r="AW687" s="363"/>
      <c r="AX687" s="356"/>
      <c r="AY687" s="363"/>
      <c r="AZ687" s="363"/>
      <c r="BA687" s="363"/>
      <c r="BB687" s="363"/>
      <c r="BC687" s="363"/>
      <c r="BD687" s="363"/>
      <c r="BE687" s="363"/>
      <c r="BF687" s="363"/>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59"/>
      <c r="L688" s="359"/>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3"/>
      <c r="AJ688" s="363"/>
      <c r="AK688" s="363"/>
      <c r="AL688" s="363"/>
      <c r="AM688" s="363"/>
      <c r="AN688" s="762"/>
      <c r="AO688" s="762"/>
      <c r="AP688" s="762"/>
      <c r="AQ688" s="762"/>
      <c r="AR688" s="762"/>
      <c r="AS688" s="762"/>
      <c r="AT688" s="365"/>
      <c r="AU688" s="363"/>
      <c r="AV688" s="363"/>
      <c r="AW688" s="363"/>
      <c r="AX688" s="356"/>
      <c r="AY688" s="356"/>
      <c r="AZ688" s="356"/>
      <c r="BA688" s="363"/>
      <c r="BB688" s="363"/>
      <c r="BC688" s="363"/>
      <c r="BD688" s="363"/>
      <c r="BE688" s="363"/>
      <c r="BF688" s="363"/>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59"/>
      <c r="L689" s="359"/>
      <c r="M689" s="366"/>
      <c r="N689" s="366"/>
      <c r="O689" s="366"/>
      <c r="P689" s="82" t="s">
        <v>326</v>
      </c>
      <c r="Q689" s="366"/>
      <c r="R689" s="366"/>
      <c r="S689" s="366"/>
      <c r="T689" s="366"/>
      <c r="U689" s="366"/>
      <c r="V689" s="25"/>
      <c r="W689" s="25"/>
      <c r="X689" s="25"/>
      <c r="Y689" s="25"/>
      <c r="Z689" s="25"/>
      <c r="AA689" s="25"/>
      <c r="AB689" s="25"/>
      <c r="AC689" s="25"/>
      <c r="AD689" s="25"/>
      <c r="AE689" s="25"/>
      <c r="AF689" s="25"/>
      <c r="AG689" s="367"/>
      <c r="AH689" s="367"/>
      <c r="AI689" s="367"/>
      <c r="AJ689" s="367"/>
      <c r="AK689" s="367"/>
      <c r="AL689" s="367"/>
      <c r="AM689" s="367"/>
      <c r="AN689" s="726">
        <f>IF([1]Input!$C$123&lt;3,"n.a.",[2]Swap!B14)</f>
        <v>205990665</v>
      </c>
      <c r="AO689" s="726"/>
      <c r="AP689" s="726"/>
      <c r="AQ689" s="726"/>
      <c r="AR689" s="726"/>
      <c r="AS689" s="726"/>
      <c r="AT689" s="365"/>
      <c r="AU689" s="363"/>
      <c r="AV689" s="363"/>
      <c r="AW689" s="363"/>
      <c r="AX689" s="356"/>
      <c r="AY689" s="356"/>
      <c r="AZ689" s="356"/>
      <c r="BA689" s="356"/>
      <c r="BB689" s="356"/>
      <c r="BC689" s="356"/>
      <c r="BD689" s="356"/>
      <c r="BE689" s="356"/>
      <c r="BF689" s="356"/>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59"/>
      <c r="L690" s="359"/>
      <c r="M690" s="359"/>
      <c r="N690" s="359"/>
      <c r="O690" s="359"/>
      <c r="P690" s="366" t="s">
        <v>327</v>
      </c>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726">
        <f>IF([1]Input!$C$123&lt;3,"n.a.",[2]Swap!H18)</f>
        <v>659790.92000000004</v>
      </c>
      <c r="AO690" s="726"/>
      <c r="AP690" s="726"/>
      <c r="AQ690" s="726"/>
      <c r="AR690" s="726"/>
      <c r="AS690" s="726"/>
      <c r="AT690" s="365"/>
      <c r="AU690" s="359"/>
      <c r="AV690" s="359"/>
      <c r="AW690" s="359"/>
      <c r="AX690" s="359"/>
      <c r="AY690" s="359"/>
      <c r="AZ690" s="359"/>
      <c r="BA690" s="359"/>
      <c r="BB690" s="359"/>
      <c r="BC690" s="359"/>
      <c r="BD690" s="359"/>
      <c r="BE690" s="356"/>
      <c r="BF690" s="356"/>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59"/>
      <c r="L691" s="359"/>
      <c r="M691" s="359"/>
      <c r="N691" s="359"/>
      <c r="O691" s="359"/>
      <c r="P691" s="82"/>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762"/>
      <c r="AO691" s="762"/>
      <c r="AP691" s="762"/>
      <c r="AQ691" s="762"/>
      <c r="AR691" s="762"/>
      <c r="AS691" s="762"/>
      <c r="AT691" s="365"/>
      <c r="AU691" s="359"/>
      <c r="AV691" s="359"/>
      <c r="AW691" s="359"/>
      <c r="AX691" s="359"/>
      <c r="AY691" s="359"/>
      <c r="AZ691" s="359"/>
      <c r="BA691" s="359"/>
      <c r="BB691" s="359"/>
      <c r="BC691" s="359"/>
      <c r="BD691" s="359"/>
      <c r="BE691" s="356"/>
      <c r="BF691" s="356"/>
      <c r="BG691" s="356"/>
      <c r="BH691" s="356"/>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2"/>
      <c r="L692" s="25"/>
      <c r="M692" s="25"/>
      <c r="N692" s="25"/>
      <c r="O692" s="25"/>
      <c r="P692" s="82"/>
      <c r="Q692" s="25"/>
      <c r="R692" s="25"/>
      <c r="S692" s="25"/>
      <c r="T692" s="25"/>
      <c r="U692" s="25"/>
      <c r="V692" s="25"/>
      <c r="W692" s="25"/>
      <c r="X692" s="25"/>
      <c r="Y692" s="25"/>
      <c r="Z692" s="25"/>
      <c r="AA692" s="25"/>
      <c r="AB692" s="25"/>
      <c r="AC692" s="25"/>
      <c r="AD692" s="25"/>
      <c r="AE692" s="25"/>
      <c r="AF692" s="25"/>
      <c r="AG692" s="363"/>
      <c r="AH692" s="363"/>
      <c r="AI692" s="363"/>
      <c r="AJ692" s="363"/>
      <c r="AK692" s="363"/>
      <c r="AL692" s="363"/>
      <c r="AM692" s="355"/>
      <c r="AN692" s="762"/>
      <c r="AO692" s="762"/>
      <c r="AP692" s="762"/>
      <c r="AQ692" s="762"/>
      <c r="AR692" s="762"/>
      <c r="AS692" s="762"/>
      <c r="AT692" s="365"/>
      <c r="AU692" s="363"/>
      <c r="AV692" s="356"/>
      <c r="AW692" s="356"/>
      <c r="AX692" s="356"/>
      <c r="AY692" s="363"/>
      <c r="AZ692" s="363"/>
      <c r="BA692" s="363"/>
      <c r="BB692" s="363"/>
      <c r="BC692" s="363"/>
      <c r="BD692" s="363"/>
      <c r="BE692" s="356"/>
      <c r="BF692" s="356"/>
      <c r="BG692" s="356"/>
      <c r="BH692" s="356"/>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3"/>
      <c r="AH693" s="363"/>
      <c r="AI693" s="363"/>
      <c r="AJ693" s="363"/>
      <c r="AK693" s="363"/>
      <c r="AL693" s="363"/>
      <c r="AM693" s="355"/>
      <c r="AN693" s="762"/>
      <c r="AO693" s="762"/>
      <c r="AP693" s="762"/>
      <c r="AQ693" s="762"/>
      <c r="AR693" s="762"/>
      <c r="AS693" s="762"/>
      <c r="AT693" s="365"/>
      <c r="AU693" s="363"/>
      <c r="AV693" s="356"/>
      <c r="AW693" s="356"/>
      <c r="AX693" s="356"/>
      <c r="AY693" s="363"/>
      <c r="AZ693" s="363"/>
      <c r="BA693" s="363"/>
      <c r="BB693" s="363"/>
      <c r="BC693" s="363"/>
      <c r="BD693" s="363"/>
      <c r="BE693" s="356"/>
      <c r="BF693" s="356"/>
      <c r="BG693" s="356"/>
      <c r="BH693" s="356"/>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6" t="s">
        <v>328</v>
      </c>
      <c r="Q694" s="218"/>
      <c r="R694" s="218"/>
      <c r="S694" s="218"/>
      <c r="T694" s="364"/>
      <c r="U694" s="364"/>
      <c r="V694" s="364"/>
      <c r="W694" s="364"/>
      <c r="X694" s="364"/>
      <c r="Y694" s="364"/>
      <c r="Z694" s="364"/>
      <c r="AA694" s="364"/>
      <c r="AB694" s="364"/>
      <c r="AC694" s="364"/>
      <c r="AD694" s="25"/>
      <c r="AE694" s="25"/>
      <c r="AF694" s="25"/>
      <c r="AG694" s="363"/>
      <c r="AH694" s="363"/>
      <c r="AI694" s="363"/>
      <c r="AJ694" s="363"/>
      <c r="AK694" s="363"/>
      <c r="AL694" s="363"/>
      <c r="AM694" s="355"/>
      <c r="AN694" s="762"/>
      <c r="AO694" s="762"/>
      <c r="AP694" s="762"/>
      <c r="AQ694" s="762"/>
      <c r="AR694" s="762"/>
      <c r="AS694" s="762"/>
      <c r="AT694" s="365"/>
      <c r="AU694" s="363"/>
      <c r="AV694" s="356"/>
      <c r="AW694" s="356"/>
      <c r="AX694" s="356"/>
      <c r="AY694" s="363"/>
      <c r="AZ694" s="363"/>
      <c r="BA694" s="363"/>
      <c r="BB694" s="363"/>
      <c r="BC694" s="363"/>
      <c r="BD694" s="363"/>
      <c r="BE694" s="356"/>
      <c r="BF694" s="356"/>
      <c r="BG694" s="356"/>
      <c r="BH694" s="356"/>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322</v>
      </c>
      <c r="Q695" s="218"/>
      <c r="R695" s="218"/>
      <c r="S695" s="218"/>
      <c r="T695" s="364"/>
      <c r="U695" s="364"/>
      <c r="V695" s="364"/>
      <c r="W695" s="364"/>
      <c r="X695" s="364"/>
      <c r="Y695" s="364"/>
      <c r="Z695" s="364"/>
      <c r="AA695" s="364"/>
      <c r="AB695" s="364"/>
      <c r="AC695" s="364"/>
      <c r="AD695" s="25"/>
      <c r="AE695" s="25"/>
      <c r="AF695" s="25"/>
      <c r="AG695" s="363"/>
      <c r="AH695" s="363"/>
      <c r="AI695" s="363"/>
      <c r="AJ695" s="363"/>
      <c r="AK695" s="363"/>
      <c r="AL695" s="363"/>
      <c r="AM695" s="355"/>
      <c r="AN695" s="759">
        <f>AN683</f>
        <v>43446</v>
      </c>
      <c r="AO695" s="759"/>
      <c r="AP695" s="759"/>
      <c r="AQ695" s="759"/>
      <c r="AR695" s="759"/>
      <c r="AS695" s="759"/>
      <c r="AT695" s="365"/>
      <c r="AU695" s="363"/>
      <c r="AV695" s="356"/>
      <c r="AW695" s="356"/>
      <c r="AX695" s="356"/>
      <c r="AY695" s="356"/>
      <c r="AZ695" s="356"/>
      <c r="BA695" s="356"/>
      <c r="BB695" s="356"/>
      <c r="BC695" s="356"/>
      <c r="BD695" s="356"/>
      <c r="BE695" s="356"/>
      <c r="BF695" s="356"/>
      <c r="BG695" s="356"/>
      <c r="BH695" s="356"/>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59"/>
      <c r="L696" s="359"/>
      <c r="M696" s="4"/>
      <c r="N696" s="25"/>
      <c r="O696" s="25"/>
      <c r="P696" s="82" t="s">
        <v>323</v>
      </c>
      <c r="Q696" s="25"/>
      <c r="R696" s="25"/>
      <c r="S696" s="25"/>
      <c r="T696" s="25"/>
      <c r="U696" s="25"/>
      <c r="V696" s="25"/>
      <c r="W696" s="25"/>
      <c r="X696" s="25"/>
      <c r="Y696" s="25"/>
      <c r="Z696" s="25"/>
      <c r="AA696" s="25"/>
      <c r="AB696" s="25"/>
      <c r="AC696" s="25"/>
      <c r="AD696" s="25"/>
      <c r="AE696" s="25"/>
      <c r="AF696" s="25"/>
      <c r="AG696" s="363"/>
      <c r="AH696" s="363"/>
      <c r="AI696" s="363"/>
      <c r="AJ696" s="363"/>
      <c r="AK696" s="363"/>
      <c r="AL696" s="363"/>
      <c r="AM696" s="355"/>
      <c r="AN696" s="759">
        <f>AN684</f>
        <v>43536</v>
      </c>
      <c r="AO696" s="759"/>
      <c r="AP696" s="759"/>
      <c r="AQ696" s="759"/>
      <c r="AR696" s="759"/>
      <c r="AS696" s="759"/>
      <c r="AT696" s="365"/>
      <c r="AU696" s="363"/>
      <c r="AV696" s="363"/>
      <c r="AW696" s="363"/>
      <c r="AX696" s="356"/>
      <c r="AY696" s="356"/>
      <c r="AZ696" s="356"/>
      <c r="BA696" s="363"/>
      <c r="BB696" s="363"/>
      <c r="BC696" s="363"/>
      <c r="BD696" s="363"/>
      <c r="BE696" s="363"/>
      <c r="BF696" s="363"/>
      <c r="BG696" s="356"/>
      <c r="BH696" s="356"/>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59"/>
      <c r="L697" s="359"/>
      <c r="M697" s="4"/>
      <c r="N697" s="25"/>
      <c r="O697" s="25"/>
      <c r="P697" s="82" t="s">
        <v>324</v>
      </c>
      <c r="Q697" s="25"/>
      <c r="R697" s="25"/>
      <c r="S697" s="25"/>
      <c r="T697" s="25"/>
      <c r="U697" s="25"/>
      <c r="V697" s="25"/>
      <c r="W697" s="25"/>
      <c r="X697" s="25"/>
      <c r="Y697" s="25"/>
      <c r="Z697" s="25"/>
      <c r="AA697" s="25"/>
      <c r="AB697" s="25"/>
      <c r="AC697" s="25"/>
      <c r="AD697" s="25"/>
      <c r="AE697" s="25"/>
      <c r="AF697" s="25"/>
      <c r="AG697" s="363"/>
      <c r="AH697" s="363"/>
      <c r="AI697" s="363"/>
      <c r="AJ697" s="363"/>
      <c r="AK697" s="363"/>
      <c r="AL697" s="363"/>
      <c r="AM697" s="358"/>
      <c r="AN697" s="760">
        <f>AN685</f>
        <v>0.24657534246575341</v>
      </c>
      <c r="AO697" s="760"/>
      <c r="AP697" s="760"/>
      <c r="AQ697" s="760"/>
      <c r="AR697" s="760"/>
      <c r="AS697" s="760"/>
      <c r="AT697" s="365"/>
      <c r="AU697" s="363"/>
      <c r="AV697" s="363"/>
      <c r="AW697" s="363"/>
      <c r="AX697" s="356"/>
      <c r="AY697" s="363"/>
      <c r="AZ697" s="363"/>
      <c r="BA697" s="363"/>
      <c r="BB697" s="363"/>
      <c r="BC697" s="363"/>
      <c r="BD697" s="363"/>
      <c r="BE697" s="363"/>
      <c r="BF697" s="363"/>
      <c r="BG697" s="356"/>
      <c r="BH697" s="356"/>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59"/>
      <c r="L698" s="359"/>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3"/>
      <c r="AJ698" s="363"/>
      <c r="AK698" s="363"/>
      <c r="AL698" s="363"/>
      <c r="AM698" s="358"/>
      <c r="AN698" s="762"/>
      <c r="AO698" s="762"/>
      <c r="AP698" s="762"/>
      <c r="AQ698" s="762"/>
      <c r="AR698" s="762"/>
      <c r="AS698" s="762"/>
      <c r="AT698" s="365"/>
      <c r="AU698" s="363"/>
      <c r="AV698" s="363"/>
      <c r="AW698" s="363"/>
      <c r="AX698" s="356"/>
      <c r="AY698" s="356"/>
      <c r="AZ698" s="356"/>
      <c r="BA698" s="363"/>
      <c r="BB698" s="363"/>
      <c r="BC698" s="363"/>
      <c r="BD698" s="363"/>
      <c r="BE698" s="363"/>
      <c r="BF698" s="363"/>
      <c r="BG698" s="356"/>
      <c r="BH698" s="356"/>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59"/>
      <c r="L699" s="359"/>
      <c r="M699" s="366"/>
      <c r="N699" s="366"/>
      <c r="O699" s="366"/>
      <c r="P699" s="82" t="s">
        <v>329</v>
      </c>
      <c r="Q699" s="366"/>
      <c r="R699" s="366"/>
      <c r="S699" s="366"/>
      <c r="T699" s="366"/>
      <c r="U699" s="366"/>
      <c r="V699" s="25"/>
      <c r="W699" s="25"/>
      <c r="X699" s="25"/>
      <c r="Y699" s="25"/>
      <c r="Z699" s="25"/>
      <c r="AA699" s="25"/>
      <c r="AB699" s="25"/>
      <c r="AC699" s="25"/>
      <c r="AD699" s="25"/>
      <c r="AE699" s="25"/>
      <c r="AF699" s="25"/>
      <c r="AG699" s="367"/>
      <c r="AH699" s="367"/>
      <c r="AI699" s="367"/>
      <c r="AJ699" s="367"/>
      <c r="AK699" s="367"/>
      <c r="AL699" s="367"/>
      <c r="AM699" s="361"/>
      <c r="AN699" s="763">
        <f>IF([1]Input!$C$123&lt;3,"n.a.",[2]Swap!F14)</f>
        <v>9.026300000000001E-3</v>
      </c>
      <c r="AO699" s="763"/>
      <c r="AP699" s="763"/>
      <c r="AQ699" s="763"/>
      <c r="AR699" s="763"/>
      <c r="AS699" s="763"/>
      <c r="AT699" s="365"/>
      <c r="AU699" s="361"/>
      <c r="AV699" s="361"/>
      <c r="AW699" s="361"/>
      <c r="AX699" s="368"/>
      <c r="AY699" s="368"/>
      <c r="AZ699" s="368"/>
      <c r="BA699" s="368"/>
      <c r="BB699" s="368"/>
      <c r="BC699" s="368"/>
      <c r="BD699" s="368"/>
      <c r="BE699" s="356"/>
      <c r="BF699" s="356"/>
      <c r="BG699" s="356"/>
      <c r="BH699" s="356"/>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59"/>
      <c r="L700" s="360"/>
      <c r="M700" s="60"/>
      <c r="N700" s="87"/>
      <c r="O700" s="87"/>
      <c r="P700" s="82"/>
      <c r="Q700" s="87"/>
      <c r="R700" s="87"/>
      <c r="S700" s="87"/>
      <c r="T700" s="87"/>
      <c r="U700" s="87"/>
      <c r="V700" s="87"/>
      <c r="W700" s="87"/>
      <c r="X700" s="87"/>
      <c r="Y700" s="87"/>
      <c r="Z700" s="87"/>
      <c r="AA700" s="87"/>
      <c r="AB700" s="87"/>
      <c r="AC700" s="87"/>
      <c r="AD700" s="87"/>
      <c r="AE700" s="87"/>
      <c r="AF700" s="87"/>
      <c r="AG700" s="367"/>
      <c r="AH700" s="367"/>
      <c r="AI700" s="367"/>
      <c r="AJ700" s="367"/>
      <c r="AK700" s="367"/>
      <c r="AL700" s="367"/>
      <c r="AM700" s="7"/>
      <c r="AN700" s="762"/>
      <c r="AO700" s="762"/>
      <c r="AP700" s="762"/>
      <c r="AQ700" s="762"/>
      <c r="AR700" s="762"/>
      <c r="AS700" s="762"/>
      <c r="AT700" s="365"/>
      <c r="AU700" s="361"/>
      <c r="AV700" s="361"/>
      <c r="AW700" s="361"/>
      <c r="AX700" s="368"/>
      <c r="AY700" s="368"/>
      <c r="AZ700" s="368"/>
      <c r="BA700" s="368"/>
      <c r="BB700" s="368"/>
      <c r="BC700" s="363"/>
      <c r="BD700" s="363"/>
      <c r="BE700" s="363"/>
      <c r="BF700" s="363"/>
      <c r="BG700" s="363"/>
      <c r="BH700" s="363"/>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69"/>
      <c r="O701" s="369"/>
      <c r="P701" s="82" t="s">
        <v>326</v>
      </c>
      <c r="Q701" s="369"/>
      <c r="R701" s="369"/>
      <c r="S701" s="369"/>
      <c r="T701" s="369"/>
      <c r="U701" s="369"/>
      <c r="V701" s="87"/>
      <c r="W701" s="87"/>
      <c r="X701" s="87"/>
      <c r="Y701" s="87"/>
      <c r="Z701" s="87"/>
      <c r="AA701" s="87"/>
      <c r="AB701" s="87"/>
      <c r="AC701" s="87"/>
      <c r="AD701" s="87"/>
      <c r="AE701" s="87"/>
      <c r="AF701" s="87"/>
      <c r="AG701" s="370"/>
      <c r="AH701" s="370"/>
      <c r="AI701" s="370"/>
      <c r="AJ701" s="370"/>
      <c r="AK701" s="370"/>
      <c r="AL701" s="370"/>
      <c r="AM701" s="7"/>
      <c r="AN701" s="726">
        <f>AN689</f>
        <v>205990665</v>
      </c>
      <c r="AO701" s="726"/>
      <c r="AP701" s="726"/>
      <c r="AQ701" s="726"/>
      <c r="AR701" s="726"/>
      <c r="AS701" s="726"/>
      <c r="AT701" s="365"/>
      <c r="AU701" s="361"/>
      <c r="AV701" s="361"/>
      <c r="AW701" s="361"/>
      <c r="AX701" s="368"/>
      <c r="AY701" s="371"/>
      <c r="AZ701" s="371"/>
      <c r="BA701" s="371"/>
      <c r="BB701" s="371"/>
      <c r="BC701" s="371"/>
      <c r="BD701" s="371"/>
      <c r="BE701" s="356"/>
      <c r="BF701" s="356"/>
      <c r="BG701" s="356"/>
      <c r="BH701" s="356"/>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6"/>
      <c r="L702" s="372"/>
      <c r="M702" s="372"/>
      <c r="N702" s="372"/>
      <c r="O702" s="372"/>
      <c r="P702" s="366" t="s">
        <v>330</v>
      </c>
      <c r="Q702" s="372"/>
      <c r="R702" s="372"/>
      <c r="S702" s="372"/>
      <c r="T702" s="4"/>
      <c r="U702" s="4"/>
      <c r="V702" s="4"/>
      <c r="W702" s="4"/>
      <c r="X702" s="4"/>
      <c r="Y702" s="4"/>
      <c r="Z702" s="4"/>
      <c r="AA702" s="4"/>
      <c r="AB702" s="4"/>
      <c r="AC702" s="4"/>
      <c r="AD702" s="4"/>
      <c r="AE702" s="4"/>
      <c r="AF702" s="4"/>
      <c r="AG702" s="367"/>
      <c r="AH702" s="367"/>
      <c r="AI702" s="367"/>
      <c r="AJ702" s="367"/>
      <c r="AK702" s="367"/>
      <c r="AL702" s="373"/>
      <c r="AM702" s="4"/>
      <c r="AN702" s="726">
        <f>IF([1]Input!$C$123&lt;3,"n.a.",[2]Swap!H14)</f>
        <v>458465.8</v>
      </c>
      <c r="AO702" s="726"/>
      <c r="AP702" s="726"/>
      <c r="AQ702" s="726"/>
      <c r="AR702" s="726"/>
      <c r="AS702" s="726"/>
      <c r="AT702" s="365"/>
      <c r="AU702" s="368"/>
      <c r="AV702" s="368"/>
      <c r="AW702" s="368"/>
      <c r="AX702" s="368"/>
      <c r="AY702" s="368"/>
      <c r="AZ702" s="368"/>
      <c r="BA702" s="368"/>
      <c r="BB702" s="368"/>
      <c r="BC702" s="368"/>
      <c r="BD702" s="368"/>
      <c r="BE702" s="356"/>
      <c r="BF702" s="356"/>
      <c r="BG702" s="356"/>
      <c r="BH702" s="356"/>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2"/>
      <c r="L703" s="25"/>
      <c r="M703" s="25"/>
      <c r="N703" s="25"/>
      <c r="O703" s="25"/>
      <c r="P703" s="82"/>
      <c r="Q703" s="25"/>
      <c r="R703" s="25"/>
      <c r="S703" s="25"/>
      <c r="T703" s="25"/>
      <c r="U703" s="25"/>
      <c r="V703" s="25"/>
      <c r="W703" s="25"/>
      <c r="X703" s="25"/>
      <c r="Y703" s="25"/>
      <c r="Z703" s="25"/>
      <c r="AA703" s="25"/>
      <c r="AB703" s="25"/>
      <c r="AC703" s="25"/>
      <c r="AD703" s="25"/>
      <c r="AE703" s="25"/>
      <c r="AF703" s="25"/>
      <c r="AG703" s="363"/>
      <c r="AH703" s="363"/>
      <c r="AI703" s="363"/>
      <c r="AJ703" s="363"/>
      <c r="AK703" s="363"/>
      <c r="AL703" s="363"/>
      <c r="AM703" s="4"/>
      <c r="AN703" s="762"/>
      <c r="AO703" s="762"/>
      <c r="AP703" s="762"/>
      <c r="AQ703" s="762"/>
      <c r="AR703" s="762"/>
      <c r="AS703" s="762"/>
      <c r="AT703" s="365"/>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3"/>
      <c r="AH704" s="363"/>
      <c r="AI704" s="363"/>
      <c r="AJ704" s="363"/>
      <c r="AK704" s="363"/>
      <c r="AL704" s="363"/>
      <c r="AM704" s="4"/>
      <c r="AN704" s="762"/>
      <c r="AO704" s="762"/>
      <c r="AP704" s="762"/>
      <c r="AQ704" s="762"/>
      <c r="AR704" s="762"/>
      <c r="AS704" s="762"/>
      <c r="AT704" s="365"/>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6" t="s">
        <v>331</v>
      </c>
      <c r="Q705" s="218"/>
      <c r="R705" s="218"/>
      <c r="S705" s="218"/>
      <c r="T705" s="364"/>
      <c r="U705" s="364"/>
      <c r="V705" s="364"/>
      <c r="W705" s="364"/>
      <c r="X705" s="364"/>
      <c r="Y705" s="364"/>
      <c r="Z705" s="364"/>
      <c r="AA705" s="364"/>
      <c r="AB705" s="364"/>
      <c r="AC705" s="364"/>
      <c r="AD705" s="25"/>
      <c r="AE705" s="25"/>
      <c r="AF705" s="25"/>
      <c r="AG705" s="363"/>
      <c r="AH705" s="363"/>
      <c r="AI705" s="363"/>
      <c r="AJ705" s="363"/>
      <c r="AK705" s="363"/>
      <c r="AL705" s="363"/>
      <c r="AM705" s="4"/>
      <c r="AN705" s="726">
        <f>IF([1]Input!$C$123&lt;3,"n.a.",[2]Swap!H20)</f>
        <v>-201325.12000000005</v>
      </c>
      <c r="AO705" s="726"/>
      <c r="AP705" s="726"/>
      <c r="AQ705" s="726"/>
      <c r="AR705" s="726"/>
      <c r="AS705" s="726"/>
      <c r="AT705" s="365"/>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4"/>
      <c r="U706" s="364"/>
      <c r="V706" s="364"/>
      <c r="W706" s="364"/>
      <c r="X706" s="364"/>
      <c r="Y706" s="364"/>
      <c r="Z706" s="364"/>
      <c r="AA706" s="364"/>
      <c r="AB706" s="364"/>
      <c r="AC706" s="364"/>
      <c r="AD706" s="25"/>
      <c r="AE706" s="25"/>
      <c r="AF706" s="25"/>
      <c r="AG706" s="359"/>
      <c r="AH706" s="359"/>
      <c r="AI706" s="359"/>
      <c r="AJ706" s="359"/>
      <c r="AK706" s="359"/>
      <c r="AL706" s="359"/>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59"/>
      <c r="L707" s="359"/>
      <c r="M707" s="4"/>
      <c r="N707" s="25"/>
      <c r="O707" s="25"/>
      <c r="P707" s="82"/>
      <c r="Q707" s="25"/>
      <c r="R707" s="25"/>
      <c r="S707" s="25"/>
      <c r="T707" s="25"/>
      <c r="U707" s="25"/>
      <c r="V707" s="25"/>
      <c r="W707" s="25"/>
      <c r="X707" s="25"/>
      <c r="Y707" s="25"/>
      <c r="Z707" s="25"/>
      <c r="AA707" s="25"/>
      <c r="AB707" s="25"/>
      <c r="AC707" s="25"/>
      <c r="AD707" s="25"/>
      <c r="AE707" s="25"/>
      <c r="AF707" s="25"/>
      <c r="AG707" s="363"/>
      <c r="AH707" s="363"/>
      <c r="AI707" s="363"/>
      <c r="AJ707" s="363"/>
      <c r="AK707" s="363"/>
      <c r="AL707" s="363"/>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59"/>
      <c r="L708" s="359"/>
      <c r="M708" s="4"/>
      <c r="N708" s="25"/>
      <c r="O708" s="25"/>
      <c r="P708" s="82"/>
      <c r="Q708" s="25"/>
      <c r="R708" s="25"/>
      <c r="S708" s="25"/>
      <c r="T708" s="25"/>
      <c r="U708" s="25"/>
      <c r="V708" s="25"/>
      <c r="W708" s="25"/>
      <c r="X708" s="25"/>
      <c r="Y708" s="25"/>
      <c r="Z708" s="25"/>
      <c r="AA708" s="25"/>
      <c r="AB708" s="25"/>
      <c r="AC708" s="25"/>
      <c r="AD708" s="25"/>
      <c r="AE708" s="25"/>
      <c r="AF708" s="25"/>
      <c r="AG708" s="363"/>
      <c r="AH708" s="363"/>
      <c r="AI708" s="363"/>
      <c r="AJ708" s="363"/>
      <c r="AK708" s="363"/>
      <c r="AL708" s="363"/>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4"/>
      <c r="L709" s="359"/>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3"/>
      <c r="AJ709" s="363"/>
      <c r="AK709" s="363"/>
      <c r="AL709" s="363"/>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59"/>
      <c r="L710" s="359"/>
      <c r="M710" s="366"/>
      <c r="N710" s="366"/>
      <c r="O710" s="366"/>
      <c r="P710" s="82"/>
      <c r="Q710" s="366"/>
      <c r="R710" s="366"/>
      <c r="S710" s="366"/>
      <c r="T710" s="366"/>
      <c r="U710" s="366"/>
      <c r="V710" s="25"/>
      <c r="W710" s="25"/>
      <c r="X710" s="25"/>
      <c r="Y710" s="25"/>
      <c r="Z710" s="25"/>
      <c r="AA710" s="25"/>
      <c r="AB710" s="25"/>
      <c r="AC710" s="25"/>
      <c r="AD710" s="25"/>
      <c r="AE710" s="25"/>
      <c r="AF710" s="25"/>
      <c r="AG710" s="367"/>
      <c r="AH710" s="367"/>
      <c r="AI710" s="367"/>
      <c r="AJ710" s="367"/>
      <c r="AK710" s="367"/>
      <c r="AL710" s="367"/>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50" t="str">
        <f>[2]Setup!$B$5</f>
        <v>Precise Mortgage Funding 2018-2B plc</v>
      </c>
      <c r="G714" s="550"/>
      <c r="H714" s="550"/>
      <c r="I714" s="550"/>
      <c r="J714" s="550"/>
      <c r="K714" s="550"/>
      <c r="L714" s="550"/>
      <c r="M714" s="550"/>
      <c r="N714" s="550"/>
      <c r="O714" s="550"/>
      <c r="P714" s="550"/>
      <c r="Q714" s="550"/>
      <c r="R714" s="550"/>
      <c r="S714" s="550"/>
      <c r="T714" s="550"/>
      <c r="U714" s="550"/>
      <c r="V714" s="550"/>
      <c r="W714" s="550"/>
      <c r="X714" s="550"/>
      <c r="Y714" s="550"/>
      <c r="Z714" s="550"/>
      <c r="AA714" s="550"/>
      <c r="AB714" s="550"/>
      <c r="AC714" s="550"/>
      <c r="AD714" s="550"/>
      <c r="AE714" s="550"/>
      <c r="AF714" s="550"/>
      <c r="AG714" s="550"/>
      <c r="AH714" s="550"/>
      <c r="AI714" s="550"/>
      <c r="AJ714" s="550"/>
      <c r="AK714" s="550"/>
      <c r="AL714" s="550"/>
      <c r="AM714" s="550"/>
      <c r="AN714" s="550"/>
      <c r="AO714" s="550"/>
      <c r="AP714" s="550"/>
      <c r="AQ714" s="550"/>
      <c r="AR714" s="550"/>
      <c r="AS714" s="550"/>
      <c r="AT714" s="550"/>
      <c r="AU714" s="550"/>
      <c r="AV714" s="550"/>
      <c r="AW714" s="550"/>
      <c r="AX714" s="550"/>
      <c r="AY714" s="550"/>
      <c r="AZ714" s="550"/>
      <c r="BA714" s="550"/>
      <c r="BB714" s="550"/>
      <c r="BC714" s="550"/>
      <c r="BD714" s="550"/>
      <c r="BE714" s="550"/>
      <c r="BF714" s="550"/>
      <c r="BG714" s="550"/>
      <c r="BH714" s="550"/>
      <c r="BI714" s="550"/>
      <c r="BJ714" s="550"/>
      <c r="BK714" s="550"/>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51" t="s">
        <v>1</v>
      </c>
      <c r="G715" s="551"/>
      <c r="H715" s="551"/>
      <c r="I715" s="551"/>
      <c r="J715" s="551"/>
      <c r="K715" s="551"/>
      <c r="L715" s="551"/>
      <c r="M715" s="551"/>
      <c r="N715" s="551"/>
      <c r="O715" s="551"/>
      <c r="P715" s="551"/>
      <c r="Q715" s="551"/>
      <c r="R715" s="551"/>
      <c r="S715" s="551"/>
      <c r="T715" s="551"/>
      <c r="U715" s="551"/>
      <c r="V715" s="551"/>
      <c r="W715" s="551"/>
      <c r="X715" s="551"/>
      <c r="Y715" s="551"/>
      <c r="Z715" s="551"/>
      <c r="AA715" s="551"/>
      <c r="AB715" s="551"/>
      <c r="AC715" s="551"/>
      <c r="AD715" s="551"/>
      <c r="AE715" s="551"/>
      <c r="AF715" s="551"/>
      <c r="AG715" s="551"/>
      <c r="AH715" s="551"/>
      <c r="AI715" s="551"/>
      <c r="AJ715" s="551"/>
      <c r="AK715" s="551"/>
      <c r="AL715" s="551"/>
      <c r="AM715" s="551"/>
      <c r="AN715" s="551"/>
      <c r="AO715" s="551"/>
      <c r="AP715" s="551"/>
      <c r="AQ715" s="551"/>
      <c r="AR715" s="551"/>
      <c r="AS715" s="551"/>
      <c r="AT715" s="551"/>
      <c r="AU715" s="551"/>
      <c r="AV715" s="551"/>
      <c r="AW715" s="551"/>
      <c r="AX715" s="551"/>
      <c r="AY715" s="551"/>
      <c r="AZ715" s="551"/>
      <c r="BA715" s="551"/>
      <c r="BB715" s="551"/>
      <c r="BC715" s="551"/>
      <c r="BD715" s="551"/>
      <c r="BE715" s="551"/>
      <c r="BF715" s="551"/>
      <c r="BG715" s="551"/>
      <c r="BH715" s="551"/>
      <c r="BI715" s="551"/>
      <c r="BJ715" s="551"/>
      <c r="BK715" s="551"/>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51" t="s">
        <v>2</v>
      </c>
      <c r="G716" s="551"/>
      <c r="H716" s="551"/>
      <c r="I716" s="551"/>
      <c r="J716" s="551"/>
      <c r="K716" s="551"/>
      <c r="L716" s="551"/>
      <c r="M716" s="551"/>
      <c r="N716" s="551"/>
      <c r="O716" s="551"/>
      <c r="P716" s="551"/>
      <c r="Q716" s="551"/>
      <c r="R716" s="551"/>
      <c r="S716" s="551"/>
      <c r="T716" s="551"/>
      <c r="U716" s="551"/>
      <c r="V716" s="551"/>
      <c r="W716" s="551"/>
      <c r="X716" s="551"/>
      <c r="Y716" s="551"/>
      <c r="Z716" s="551"/>
      <c r="AA716" s="551"/>
      <c r="AB716" s="551"/>
      <c r="AC716" s="551"/>
      <c r="AD716" s="551"/>
      <c r="AE716" s="551"/>
      <c r="AF716" s="551"/>
      <c r="AG716" s="551"/>
      <c r="AH716" s="551"/>
      <c r="AI716" s="551"/>
      <c r="AJ716" s="551"/>
      <c r="AK716" s="551"/>
      <c r="AL716" s="551"/>
      <c r="AM716" s="551"/>
      <c r="AN716" s="551"/>
      <c r="AO716" s="551"/>
      <c r="AP716" s="551"/>
      <c r="AQ716" s="551"/>
      <c r="AR716" s="551"/>
      <c r="AS716" s="551"/>
      <c r="AT716" s="551"/>
      <c r="AU716" s="551"/>
      <c r="AV716" s="551"/>
      <c r="AW716" s="551"/>
      <c r="AX716" s="551"/>
      <c r="AY716" s="551"/>
      <c r="AZ716" s="551"/>
      <c r="BA716" s="551"/>
      <c r="BB716" s="551"/>
      <c r="BC716" s="551"/>
      <c r="BD716" s="551"/>
      <c r="BE716" s="551"/>
      <c r="BF716" s="551"/>
      <c r="BG716" s="551"/>
      <c r="BH716" s="551"/>
      <c r="BI716" s="551"/>
      <c r="BJ716" s="551"/>
      <c r="BK716" s="551"/>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52">
        <f>[1]Input!$C$112</f>
        <v>43570</v>
      </c>
      <c r="G717" s="552"/>
      <c r="H717" s="552"/>
      <c r="I717" s="552"/>
      <c r="J717" s="552"/>
      <c r="K717" s="552"/>
      <c r="L717" s="552"/>
      <c r="M717" s="552"/>
      <c r="N717" s="552"/>
      <c r="O717" s="552"/>
      <c r="P717" s="552"/>
      <c r="Q717" s="552"/>
      <c r="R717" s="552"/>
      <c r="S717" s="552"/>
      <c r="T717" s="552"/>
      <c r="U717" s="552"/>
      <c r="V717" s="552"/>
      <c r="W717" s="552"/>
      <c r="X717" s="552"/>
      <c r="Y717" s="552"/>
      <c r="Z717" s="552"/>
      <c r="AA717" s="552"/>
      <c r="AB717" s="552"/>
      <c r="AC717" s="552"/>
      <c r="AD717" s="552"/>
      <c r="AE717" s="552"/>
      <c r="AF717" s="552"/>
      <c r="AG717" s="552"/>
      <c r="AH717" s="552"/>
      <c r="AI717" s="552"/>
      <c r="AJ717" s="552"/>
      <c r="AK717" s="552"/>
      <c r="AL717" s="552"/>
      <c r="AM717" s="552"/>
      <c r="AN717" s="552"/>
      <c r="AO717" s="552"/>
      <c r="AP717" s="552"/>
      <c r="AQ717" s="552"/>
      <c r="AR717" s="552"/>
      <c r="AS717" s="552"/>
      <c r="AT717" s="552"/>
      <c r="AU717" s="552"/>
      <c r="AV717" s="552"/>
      <c r="AW717" s="552"/>
      <c r="AX717" s="552"/>
      <c r="AY717" s="552"/>
      <c r="AZ717" s="552"/>
      <c r="BA717" s="552"/>
      <c r="BB717" s="552"/>
      <c r="BC717" s="552"/>
      <c r="BD717" s="552"/>
      <c r="BE717" s="552"/>
      <c r="BF717" s="552"/>
      <c r="BG717" s="552"/>
      <c r="BH717" s="552"/>
      <c r="BI717" s="552"/>
      <c r="BJ717" s="552"/>
      <c r="BK717" s="55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9" t="s">
        <v>39</v>
      </c>
      <c r="G719" s="579"/>
      <c r="H719" s="579"/>
      <c r="I719" s="579"/>
      <c r="J719" s="579"/>
      <c r="K719" s="579"/>
      <c r="L719" s="579"/>
      <c r="M719" s="579"/>
      <c r="N719" s="579"/>
      <c r="O719" s="579"/>
      <c r="P719" s="579"/>
      <c r="Q719" s="579"/>
      <c r="R719" s="579"/>
      <c r="S719" s="579"/>
      <c r="T719" s="579"/>
      <c r="U719" s="579"/>
      <c r="V719" s="579"/>
      <c r="W719" s="579"/>
      <c r="X719" s="579"/>
      <c r="Y719" s="579"/>
      <c r="Z719" s="579"/>
      <c r="AA719" s="579"/>
      <c r="AB719" s="579"/>
      <c r="AC719" s="579"/>
      <c r="AD719" s="579"/>
      <c r="AE719" s="579"/>
      <c r="AF719" s="579"/>
      <c r="AG719" s="579"/>
      <c r="AH719" s="579"/>
      <c r="AI719" s="579"/>
      <c r="AJ719" s="579"/>
      <c r="AK719" s="579"/>
      <c r="AL719" s="579"/>
      <c r="AM719" s="579"/>
      <c r="AN719" s="579"/>
      <c r="AO719" s="579"/>
      <c r="AP719" s="579"/>
      <c r="AQ719" s="579"/>
      <c r="AR719" s="579"/>
      <c r="AS719" s="579"/>
      <c r="AT719" s="579"/>
      <c r="AU719" s="579"/>
      <c r="AV719" s="579"/>
      <c r="AW719" s="579"/>
      <c r="AX719" s="579"/>
      <c r="AY719" s="579"/>
      <c r="AZ719" s="579"/>
      <c r="BA719" s="579"/>
      <c r="BB719" s="579"/>
      <c r="BC719" s="579"/>
      <c r="BD719" s="579"/>
      <c r="BE719" s="579"/>
      <c r="BF719" s="579"/>
      <c r="BG719" s="579"/>
      <c r="BH719" s="579"/>
      <c r="BI719" s="579"/>
      <c r="BJ719" s="579"/>
      <c r="BK719" s="579"/>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5"/>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768"/>
      <c r="AU720" s="768"/>
      <c r="AV720" s="768"/>
      <c r="AW720" s="768"/>
      <c r="AX720" s="768"/>
      <c r="AY720" s="768"/>
      <c r="AZ720" s="768"/>
      <c r="BA720" s="768"/>
      <c r="BB720" s="768"/>
      <c r="BC720" s="768"/>
      <c r="BD720" s="376"/>
      <c r="BE720" s="768"/>
      <c r="BF720" s="768"/>
      <c r="BG720" s="768"/>
      <c r="BH720" s="768"/>
      <c r="BI720" s="768"/>
      <c r="BJ720" s="768"/>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5" t="s">
        <v>332</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769"/>
      <c r="AV721" s="594"/>
      <c r="AW721" s="594"/>
      <c r="AX721" s="25"/>
      <c r="AY721" s="377"/>
      <c r="AZ721" s="770" t="str">
        <f>[2]Triggers!F17</f>
        <v>No</v>
      </c>
      <c r="BA721" s="770"/>
      <c r="BB721" s="770"/>
      <c r="BC721" s="377"/>
      <c r="BD721" s="82"/>
      <c r="BE721" s="25"/>
      <c r="BF721" s="594"/>
      <c r="BG721" s="594"/>
      <c r="BH721" s="594"/>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5"/>
      <c r="AN722" s="355"/>
      <c r="AO722" s="355"/>
      <c r="AP722" s="355"/>
      <c r="AQ722" s="355"/>
      <c r="AR722" s="355"/>
      <c r="AS722" s="355"/>
      <c r="AT722" s="355"/>
      <c r="AU722" s="378"/>
      <c r="AV722" s="378"/>
      <c r="AW722" s="378"/>
      <c r="AX722" s="287"/>
      <c r="AY722" s="765"/>
      <c r="AZ722" s="765"/>
      <c r="BA722" s="765"/>
      <c r="BB722" s="765"/>
      <c r="BC722" s="765"/>
      <c r="BD722" s="355"/>
      <c r="BE722" s="356"/>
      <c r="BF722" s="594"/>
      <c r="BG722" s="594"/>
      <c r="BH722" s="594"/>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79" t="s">
        <v>333</v>
      </c>
      <c r="I723" s="766" t="s">
        <v>334</v>
      </c>
      <c r="J723" s="766"/>
      <c r="K723" s="766"/>
      <c r="L723" s="766"/>
      <c r="M723" s="766"/>
      <c r="N723" s="766"/>
      <c r="O723" s="766"/>
      <c r="P723" s="766"/>
      <c r="Q723" s="766"/>
      <c r="R723" s="766"/>
      <c r="S723" s="766"/>
      <c r="T723" s="766"/>
      <c r="U723" s="766"/>
      <c r="V723" s="766"/>
      <c r="W723" s="766"/>
      <c r="X723" s="766"/>
      <c r="Y723" s="766"/>
      <c r="Z723" s="766"/>
      <c r="AA723" s="766"/>
      <c r="AB723" s="766"/>
      <c r="AC723" s="766"/>
      <c r="AD723" s="766"/>
      <c r="AE723" s="766"/>
      <c r="AF723" s="766"/>
      <c r="AG723" s="766"/>
      <c r="AH723" s="766"/>
      <c r="AI723" s="766"/>
      <c r="AJ723" s="766"/>
      <c r="AK723" s="766"/>
      <c r="AL723" s="766"/>
      <c r="AM723" s="766"/>
      <c r="AN723" s="766"/>
      <c r="AO723" s="766"/>
      <c r="AP723" s="766"/>
      <c r="AQ723" s="766"/>
      <c r="AR723" s="766"/>
      <c r="AS723" s="766"/>
      <c r="AT723" s="766"/>
      <c r="AU723" s="766"/>
      <c r="AV723" s="766"/>
      <c r="AW723" s="766"/>
      <c r="AX723" s="766"/>
      <c r="AY723" s="767" t="str">
        <f>[2]Triggers!F9</f>
        <v>No</v>
      </c>
      <c r="AZ723" s="767"/>
      <c r="BA723" s="767"/>
      <c r="BB723" s="767"/>
      <c r="BC723" s="767"/>
      <c r="BD723" s="268"/>
      <c r="BE723" s="356"/>
      <c r="BF723" s="594"/>
      <c r="BG723" s="594"/>
      <c r="BH723" s="594"/>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0"/>
      <c r="I724" s="766"/>
      <c r="J724" s="766"/>
      <c r="K724" s="766"/>
      <c r="L724" s="766"/>
      <c r="M724" s="766"/>
      <c r="N724" s="766"/>
      <c r="O724" s="766"/>
      <c r="P724" s="766"/>
      <c r="Q724" s="766"/>
      <c r="R724" s="766"/>
      <c r="S724" s="766"/>
      <c r="T724" s="766"/>
      <c r="U724" s="766"/>
      <c r="V724" s="766"/>
      <c r="W724" s="766"/>
      <c r="X724" s="766"/>
      <c r="Y724" s="766"/>
      <c r="Z724" s="766"/>
      <c r="AA724" s="766"/>
      <c r="AB724" s="766"/>
      <c r="AC724" s="766"/>
      <c r="AD724" s="766"/>
      <c r="AE724" s="766"/>
      <c r="AF724" s="766"/>
      <c r="AG724" s="766"/>
      <c r="AH724" s="766"/>
      <c r="AI724" s="766"/>
      <c r="AJ724" s="766"/>
      <c r="AK724" s="766"/>
      <c r="AL724" s="766"/>
      <c r="AM724" s="766"/>
      <c r="AN724" s="766"/>
      <c r="AO724" s="766"/>
      <c r="AP724" s="766"/>
      <c r="AQ724" s="766"/>
      <c r="AR724" s="766"/>
      <c r="AS724" s="766"/>
      <c r="AT724" s="766"/>
      <c r="AU724" s="766"/>
      <c r="AV724" s="766"/>
      <c r="AW724" s="766"/>
      <c r="AX724" s="766"/>
      <c r="AY724" s="767"/>
      <c r="AZ724" s="767"/>
      <c r="BA724" s="767"/>
      <c r="BB724" s="767"/>
      <c r="BC724" s="767"/>
      <c r="BD724" s="268"/>
      <c r="BE724" s="356"/>
      <c r="BF724" s="594"/>
      <c r="BG724" s="594"/>
      <c r="BH724" s="594"/>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79" t="s">
        <v>335</v>
      </c>
      <c r="I725" s="766" t="s">
        <v>336</v>
      </c>
      <c r="J725" s="766"/>
      <c r="K725" s="766"/>
      <c r="L725" s="766"/>
      <c r="M725" s="766"/>
      <c r="N725" s="766"/>
      <c r="O725" s="766"/>
      <c r="P725" s="766"/>
      <c r="Q725" s="766"/>
      <c r="R725" s="766"/>
      <c r="S725" s="766"/>
      <c r="T725" s="766"/>
      <c r="U725" s="766"/>
      <c r="V725" s="766"/>
      <c r="W725" s="766"/>
      <c r="X725" s="766"/>
      <c r="Y725" s="766"/>
      <c r="Z725" s="766"/>
      <c r="AA725" s="766"/>
      <c r="AB725" s="766"/>
      <c r="AC725" s="766"/>
      <c r="AD725" s="766"/>
      <c r="AE725" s="766"/>
      <c r="AF725" s="766"/>
      <c r="AG725" s="766"/>
      <c r="AH725" s="766"/>
      <c r="AI725" s="766"/>
      <c r="AJ725" s="766"/>
      <c r="AK725" s="766"/>
      <c r="AL725" s="766"/>
      <c r="AM725" s="766"/>
      <c r="AN725" s="766"/>
      <c r="AO725" s="766"/>
      <c r="AP725" s="766"/>
      <c r="AQ725" s="766"/>
      <c r="AR725" s="766"/>
      <c r="AS725" s="766"/>
      <c r="AT725" s="766"/>
      <c r="AU725" s="766"/>
      <c r="AV725" s="766"/>
      <c r="AW725" s="766"/>
      <c r="AX725" s="766"/>
      <c r="AY725" s="767" t="str">
        <f>[2]Triggers!F10</f>
        <v>No</v>
      </c>
      <c r="AZ725" s="767"/>
      <c r="BA725" s="767"/>
      <c r="BB725" s="767"/>
      <c r="BC725" s="767"/>
      <c r="BD725" s="268"/>
      <c r="BE725" s="356"/>
      <c r="BF725" s="594"/>
      <c r="BG725" s="594"/>
      <c r="BH725" s="594"/>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79"/>
      <c r="I726" s="766"/>
      <c r="J726" s="766"/>
      <c r="K726" s="766"/>
      <c r="L726" s="766"/>
      <c r="M726" s="766"/>
      <c r="N726" s="766"/>
      <c r="O726" s="766"/>
      <c r="P726" s="766"/>
      <c r="Q726" s="766"/>
      <c r="R726" s="766"/>
      <c r="S726" s="766"/>
      <c r="T726" s="766"/>
      <c r="U726" s="766"/>
      <c r="V726" s="766"/>
      <c r="W726" s="766"/>
      <c r="X726" s="766"/>
      <c r="Y726" s="766"/>
      <c r="Z726" s="766"/>
      <c r="AA726" s="766"/>
      <c r="AB726" s="766"/>
      <c r="AC726" s="766"/>
      <c r="AD726" s="766"/>
      <c r="AE726" s="766"/>
      <c r="AF726" s="766"/>
      <c r="AG726" s="766"/>
      <c r="AH726" s="766"/>
      <c r="AI726" s="766"/>
      <c r="AJ726" s="766"/>
      <c r="AK726" s="766"/>
      <c r="AL726" s="766"/>
      <c r="AM726" s="766"/>
      <c r="AN726" s="766"/>
      <c r="AO726" s="766"/>
      <c r="AP726" s="766"/>
      <c r="AQ726" s="766"/>
      <c r="AR726" s="766"/>
      <c r="AS726" s="766"/>
      <c r="AT726" s="766"/>
      <c r="AU726" s="766"/>
      <c r="AV726" s="766"/>
      <c r="AW726" s="766"/>
      <c r="AX726" s="766"/>
      <c r="AY726" s="767"/>
      <c r="AZ726" s="767"/>
      <c r="BA726" s="767"/>
      <c r="BB726" s="767"/>
      <c r="BC726" s="767"/>
      <c r="BD726" s="268"/>
      <c r="BE726" s="356"/>
      <c r="BF726" s="594"/>
      <c r="BG726" s="594"/>
      <c r="BH726" s="594"/>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79"/>
      <c r="I727" s="766"/>
      <c r="J727" s="766"/>
      <c r="K727" s="766"/>
      <c r="L727" s="766"/>
      <c r="M727" s="766"/>
      <c r="N727" s="766"/>
      <c r="O727" s="766"/>
      <c r="P727" s="766"/>
      <c r="Q727" s="766"/>
      <c r="R727" s="766"/>
      <c r="S727" s="766"/>
      <c r="T727" s="766"/>
      <c r="U727" s="766"/>
      <c r="V727" s="766"/>
      <c r="W727" s="766"/>
      <c r="X727" s="766"/>
      <c r="Y727" s="766"/>
      <c r="Z727" s="766"/>
      <c r="AA727" s="766"/>
      <c r="AB727" s="766"/>
      <c r="AC727" s="766"/>
      <c r="AD727" s="766"/>
      <c r="AE727" s="766"/>
      <c r="AF727" s="766"/>
      <c r="AG727" s="766"/>
      <c r="AH727" s="766"/>
      <c r="AI727" s="766"/>
      <c r="AJ727" s="766"/>
      <c r="AK727" s="766"/>
      <c r="AL727" s="766"/>
      <c r="AM727" s="766"/>
      <c r="AN727" s="766"/>
      <c r="AO727" s="766"/>
      <c r="AP727" s="766"/>
      <c r="AQ727" s="766"/>
      <c r="AR727" s="766"/>
      <c r="AS727" s="766"/>
      <c r="AT727" s="766"/>
      <c r="AU727" s="766"/>
      <c r="AV727" s="766"/>
      <c r="AW727" s="766"/>
      <c r="AX727" s="766"/>
      <c r="AY727" s="767"/>
      <c r="AZ727" s="767"/>
      <c r="BA727" s="767"/>
      <c r="BB727" s="767"/>
      <c r="BC727" s="767"/>
      <c r="BD727" s="268"/>
      <c r="BE727" s="356"/>
      <c r="BF727" s="594"/>
      <c r="BG727" s="594"/>
      <c r="BH727" s="594"/>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79"/>
      <c r="I728" s="766"/>
      <c r="J728" s="766"/>
      <c r="K728" s="766"/>
      <c r="L728" s="766"/>
      <c r="M728" s="766"/>
      <c r="N728" s="766"/>
      <c r="O728" s="766"/>
      <c r="P728" s="766"/>
      <c r="Q728" s="766"/>
      <c r="R728" s="766"/>
      <c r="S728" s="766"/>
      <c r="T728" s="766"/>
      <c r="U728" s="766"/>
      <c r="V728" s="766"/>
      <c r="W728" s="766"/>
      <c r="X728" s="766"/>
      <c r="Y728" s="766"/>
      <c r="Z728" s="766"/>
      <c r="AA728" s="766"/>
      <c r="AB728" s="766"/>
      <c r="AC728" s="766"/>
      <c r="AD728" s="766"/>
      <c r="AE728" s="766"/>
      <c r="AF728" s="766"/>
      <c r="AG728" s="766"/>
      <c r="AH728" s="766"/>
      <c r="AI728" s="766"/>
      <c r="AJ728" s="766"/>
      <c r="AK728" s="766"/>
      <c r="AL728" s="766"/>
      <c r="AM728" s="766"/>
      <c r="AN728" s="766"/>
      <c r="AO728" s="766"/>
      <c r="AP728" s="766"/>
      <c r="AQ728" s="766"/>
      <c r="AR728" s="766"/>
      <c r="AS728" s="766"/>
      <c r="AT728" s="766"/>
      <c r="AU728" s="766"/>
      <c r="AV728" s="766"/>
      <c r="AW728" s="766"/>
      <c r="AX728" s="766"/>
      <c r="AY728" s="767"/>
      <c r="AZ728" s="767"/>
      <c r="BA728" s="767"/>
      <c r="BB728" s="767"/>
      <c r="BC728" s="767"/>
      <c r="BD728" s="268"/>
      <c r="BE728" s="356"/>
      <c r="BF728" s="593"/>
      <c r="BG728" s="593"/>
      <c r="BH728" s="593"/>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5"/>
      <c r="H729" s="379" t="s">
        <v>337</v>
      </c>
      <c r="I729" s="766" t="s">
        <v>338</v>
      </c>
      <c r="J729" s="766"/>
      <c r="K729" s="766"/>
      <c r="L729" s="766"/>
      <c r="M729" s="766"/>
      <c r="N729" s="766"/>
      <c r="O729" s="766"/>
      <c r="P729" s="766"/>
      <c r="Q729" s="766"/>
      <c r="R729" s="766"/>
      <c r="S729" s="766"/>
      <c r="T729" s="766"/>
      <c r="U729" s="766"/>
      <c r="V729" s="766"/>
      <c r="W729" s="766"/>
      <c r="X729" s="766"/>
      <c r="Y729" s="766"/>
      <c r="Z729" s="766"/>
      <c r="AA729" s="766"/>
      <c r="AB729" s="766"/>
      <c r="AC729" s="766"/>
      <c r="AD729" s="766"/>
      <c r="AE729" s="766"/>
      <c r="AF729" s="766"/>
      <c r="AG729" s="766"/>
      <c r="AH729" s="766"/>
      <c r="AI729" s="766"/>
      <c r="AJ729" s="766"/>
      <c r="AK729" s="766"/>
      <c r="AL729" s="766"/>
      <c r="AM729" s="766"/>
      <c r="AN729" s="766"/>
      <c r="AO729" s="766"/>
      <c r="AP729" s="766"/>
      <c r="AQ729" s="766"/>
      <c r="AR729" s="766"/>
      <c r="AS729" s="766"/>
      <c r="AT729" s="766"/>
      <c r="AU729" s="766"/>
      <c r="AV729" s="766"/>
      <c r="AW729" s="766"/>
      <c r="AX729" s="766"/>
      <c r="AY729" s="767" t="str">
        <f>[2]Triggers!F11</f>
        <v>No</v>
      </c>
      <c r="AZ729" s="767"/>
      <c r="BA729" s="767"/>
      <c r="BB729" s="767"/>
      <c r="BC729" s="767"/>
      <c r="BD729" s="268"/>
      <c r="BE729" s="356"/>
      <c r="BF729" s="594"/>
      <c r="BG729" s="594"/>
      <c r="BH729" s="594"/>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79"/>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6"/>
      <c r="AY730" s="767"/>
      <c r="AZ730" s="767"/>
      <c r="BA730" s="767"/>
      <c r="BB730" s="767"/>
      <c r="BC730" s="767"/>
      <c r="BD730" s="268"/>
      <c r="BE730" s="356"/>
      <c r="BF730" s="594"/>
      <c r="BG730" s="594"/>
      <c r="BH730" s="594"/>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79" t="s">
        <v>339</v>
      </c>
      <c r="I731" s="771" t="s">
        <v>340</v>
      </c>
      <c r="J731" s="771"/>
      <c r="K731" s="771"/>
      <c r="L731" s="771"/>
      <c r="M731" s="771"/>
      <c r="N731" s="771"/>
      <c r="O731" s="771"/>
      <c r="P731" s="771"/>
      <c r="Q731" s="771"/>
      <c r="R731" s="771"/>
      <c r="S731" s="771"/>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1"/>
      <c r="AX731" s="771"/>
      <c r="AY731" s="767" t="str">
        <f>[2]Triggers!F12</f>
        <v>No</v>
      </c>
      <c r="AZ731" s="767"/>
      <c r="BA731" s="767"/>
      <c r="BB731" s="767"/>
      <c r="BC731" s="767"/>
      <c r="BD731" s="268"/>
      <c r="BE731" s="356"/>
      <c r="BF731" s="594"/>
      <c r="BG731" s="594"/>
      <c r="BH731" s="594"/>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79"/>
      <c r="I732" s="771"/>
      <c r="J732" s="771"/>
      <c r="K732" s="771"/>
      <c r="L732" s="771"/>
      <c r="M732" s="771"/>
      <c r="N732" s="771"/>
      <c r="O732" s="771"/>
      <c r="P732" s="771"/>
      <c r="Q732" s="771"/>
      <c r="R732" s="771"/>
      <c r="S732" s="771"/>
      <c r="T732" s="771"/>
      <c r="U732" s="771"/>
      <c r="V732" s="771"/>
      <c r="W732" s="771"/>
      <c r="X732" s="771"/>
      <c r="Y732" s="771"/>
      <c r="Z732" s="771"/>
      <c r="AA732" s="771"/>
      <c r="AB732" s="771"/>
      <c r="AC732" s="771"/>
      <c r="AD732" s="771"/>
      <c r="AE732" s="771"/>
      <c r="AF732" s="771"/>
      <c r="AG732" s="771"/>
      <c r="AH732" s="771"/>
      <c r="AI732" s="771"/>
      <c r="AJ732" s="771"/>
      <c r="AK732" s="771"/>
      <c r="AL732" s="771"/>
      <c r="AM732" s="771"/>
      <c r="AN732" s="771"/>
      <c r="AO732" s="771"/>
      <c r="AP732" s="771"/>
      <c r="AQ732" s="771"/>
      <c r="AR732" s="771"/>
      <c r="AS732" s="771"/>
      <c r="AT732" s="771"/>
      <c r="AU732" s="771"/>
      <c r="AV732" s="771"/>
      <c r="AW732" s="771"/>
      <c r="AX732" s="771"/>
      <c r="AY732" s="381"/>
      <c r="AZ732" s="381"/>
      <c r="BA732" s="381"/>
      <c r="BB732" s="381"/>
      <c r="BC732" s="381"/>
      <c r="BD732" s="268"/>
      <c r="BE732" s="356"/>
      <c r="BF732" s="594"/>
      <c r="BG732" s="594"/>
      <c r="BH732" s="594"/>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79"/>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1"/>
      <c r="AY733" s="381"/>
      <c r="AZ733" s="381"/>
      <c r="BA733" s="381"/>
      <c r="BB733" s="381"/>
      <c r="BC733" s="381"/>
      <c r="BD733" s="268"/>
      <c r="BE733" s="356"/>
      <c r="BF733" s="594"/>
      <c r="BG733" s="594"/>
      <c r="BH733" s="594"/>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79"/>
      <c r="I734" s="771"/>
      <c r="J734" s="771"/>
      <c r="K734" s="771"/>
      <c r="L734" s="771"/>
      <c r="M734" s="771"/>
      <c r="N734" s="771"/>
      <c r="O734" s="771"/>
      <c r="P734" s="771"/>
      <c r="Q734" s="771"/>
      <c r="R734" s="771"/>
      <c r="S734" s="771"/>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1"/>
      <c r="AX734" s="771"/>
      <c r="AY734" s="381"/>
      <c r="AZ734" s="381"/>
      <c r="BA734" s="381"/>
      <c r="BB734" s="381"/>
      <c r="BC734" s="381"/>
      <c r="BD734" s="268"/>
      <c r="BE734" s="356"/>
      <c r="BF734" s="594"/>
      <c r="BG734" s="594"/>
      <c r="BH734" s="594"/>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79"/>
      <c r="I735" s="771"/>
      <c r="J735" s="771"/>
      <c r="K735" s="771"/>
      <c r="L735" s="771"/>
      <c r="M735" s="771"/>
      <c r="N735" s="771"/>
      <c r="O735" s="771"/>
      <c r="P735" s="771"/>
      <c r="Q735" s="771"/>
      <c r="R735" s="771"/>
      <c r="S735" s="771"/>
      <c r="T735" s="771"/>
      <c r="U735" s="771"/>
      <c r="V735" s="771"/>
      <c r="W735" s="771"/>
      <c r="X735" s="771"/>
      <c r="Y735" s="771"/>
      <c r="Z735" s="771"/>
      <c r="AA735" s="771"/>
      <c r="AB735" s="771"/>
      <c r="AC735" s="771"/>
      <c r="AD735" s="771"/>
      <c r="AE735" s="771"/>
      <c r="AF735" s="771"/>
      <c r="AG735" s="771"/>
      <c r="AH735" s="771"/>
      <c r="AI735" s="771"/>
      <c r="AJ735" s="771"/>
      <c r="AK735" s="771"/>
      <c r="AL735" s="771"/>
      <c r="AM735" s="771"/>
      <c r="AN735" s="771"/>
      <c r="AO735" s="771"/>
      <c r="AP735" s="771"/>
      <c r="AQ735" s="771"/>
      <c r="AR735" s="771"/>
      <c r="AS735" s="771"/>
      <c r="AT735" s="771"/>
      <c r="AU735" s="771"/>
      <c r="AV735" s="771"/>
      <c r="AW735" s="771"/>
      <c r="AX735" s="771"/>
      <c r="AY735" s="381"/>
      <c r="AZ735" s="381"/>
      <c r="BA735" s="381"/>
      <c r="BB735" s="381"/>
      <c r="BC735" s="381"/>
      <c r="BD735" s="268"/>
      <c r="BE735" s="356"/>
      <c r="BF735" s="594"/>
      <c r="BG735" s="594"/>
      <c r="BH735" s="594"/>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79" t="s">
        <v>341</v>
      </c>
      <c r="I736" s="766" t="s">
        <v>342</v>
      </c>
      <c r="J736" s="766"/>
      <c r="K736" s="766"/>
      <c r="L736" s="766"/>
      <c r="M736" s="766"/>
      <c r="N736" s="766"/>
      <c r="O736" s="766"/>
      <c r="P736" s="766"/>
      <c r="Q736" s="766"/>
      <c r="R736" s="766"/>
      <c r="S736" s="766"/>
      <c r="T736" s="766"/>
      <c r="U736" s="766"/>
      <c r="V736" s="766"/>
      <c r="W736" s="766"/>
      <c r="X736" s="766"/>
      <c r="Y736" s="766"/>
      <c r="Z736" s="766"/>
      <c r="AA736" s="766"/>
      <c r="AB736" s="766"/>
      <c r="AC736" s="766"/>
      <c r="AD736" s="766"/>
      <c r="AE736" s="766"/>
      <c r="AF736" s="766"/>
      <c r="AG736" s="766"/>
      <c r="AH736" s="766"/>
      <c r="AI736" s="766"/>
      <c r="AJ736" s="766"/>
      <c r="AK736" s="766"/>
      <c r="AL736" s="766"/>
      <c r="AM736" s="766"/>
      <c r="AN736" s="766"/>
      <c r="AO736" s="766"/>
      <c r="AP736" s="766"/>
      <c r="AQ736" s="766"/>
      <c r="AR736" s="766"/>
      <c r="AS736" s="766"/>
      <c r="AT736" s="766"/>
      <c r="AU736" s="766"/>
      <c r="AV736" s="766"/>
      <c r="AW736" s="766"/>
      <c r="AX736" s="766"/>
      <c r="AY736" s="767" t="str">
        <f>[2]Triggers!F13</f>
        <v>No</v>
      </c>
      <c r="AZ736" s="767"/>
      <c r="BA736" s="767"/>
      <c r="BB736" s="767"/>
      <c r="BC736" s="767"/>
      <c r="BD736" s="268"/>
      <c r="BE736" s="356"/>
      <c r="BF736" s="594"/>
      <c r="BG736" s="594"/>
      <c r="BH736" s="594"/>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5"/>
      <c r="H737" s="379"/>
      <c r="I737" s="766"/>
      <c r="J737" s="766"/>
      <c r="K737" s="766"/>
      <c r="L737" s="766"/>
      <c r="M737" s="766"/>
      <c r="N737" s="766"/>
      <c r="O737" s="766"/>
      <c r="P737" s="766"/>
      <c r="Q737" s="766"/>
      <c r="R737" s="766"/>
      <c r="S737" s="766"/>
      <c r="T737" s="766"/>
      <c r="U737" s="766"/>
      <c r="V737" s="766"/>
      <c r="W737" s="766"/>
      <c r="X737" s="766"/>
      <c r="Y737" s="766"/>
      <c r="Z737" s="766"/>
      <c r="AA737" s="766"/>
      <c r="AB737" s="766"/>
      <c r="AC737" s="766"/>
      <c r="AD737" s="766"/>
      <c r="AE737" s="766"/>
      <c r="AF737" s="766"/>
      <c r="AG737" s="766"/>
      <c r="AH737" s="766"/>
      <c r="AI737" s="766"/>
      <c r="AJ737" s="766"/>
      <c r="AK737" s="766"/>
      <c r="AL737" s="766"/>
      <c r="AM737" s="766"/>
      <c r="AN737" s="766"/>
      <c r="AO737" s="766"/>
      <c r="AP737" s="766"/>
      <c r="AQ737" s="766"/>
      <c r="AR737" s="766"/>
      <c r="AS737" s="766"/>
      <c r="AT737" s="766"/>
      <c r="AU737" s="766"/>
      <c r="AV737" s="766"/>
      <c r="AW737" s="766"/>
      <c r="AX737" s="766"/>
      <c r="AY737" s="381"/>
      <c r="AZ737" s="381"/>
      <c r="BA737" s="381"/>
      <c r="BB737" s="381"/>
      <c r="BC737" s="381"/>
      <c r="BD737" s="355"/>
      <c r="BE737" s="356"/>
      <c r="BF737" s="593"/>
      <c r="BG737" s="593"/>
      <c r="BH737" s="593"/>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5"/>
      <c r="H738" s="379"/>
      <c r="I738" s="766"/>
      <c r="J738" s="766"/>
      <c r="K738" s="766"/>
      <c r="L738" s="766"/>
      <c r="M738" s="766"/>
      <c r="N738" s="766"/>
      <c r="O738" s="766"/>
      <c r="P738" s="766"/>
      <c r="Q738" s="766"/>
      <c r="R738" s="766"/>
      <c r="S738" s="766"/>
      <c r="T738" s="766"/>
      <c r="U738" s="766"/>
      <c r="V738" s="766"/>
      <c r="W738" s="766"/>
      <c r="X738" s="766"/>
      <c r="Y738" s="766"/>
      <c r="Z738" s="766"/>
      <c r="AA738" s="766"/>
      <c r="AB738" s="766"/>
      <c r="AC738" s="766"/>
      <c r="AD738" s="766"/>
      <c r="AE738" s="766"/>
      <c r="AF738" s="766"/>
      <c r="AG738" s="766"/>
      <c r="AH738" s="766"/>
      <c r="AI738" s="766"/>
      <c r="AJ738" s="766"/>
      <c r="AK738" s="766"/>
      <c r="AL738" s="766"/>
      <c r="AM738" s="766"/>
      <c r="AN738" s="766"/>
      <c r="AO738" s="766"/>
      <c r="AP738" s="766"/>
      <c r="AQ738" s="766"/>
      <c r="AR738" s="766"/>
      <c r="AS738" s="766"/>
      <c r="AT738" s="766"/>
      <c r="AU738" s="766"/>
      <c r="AV738" s="766"/>
      <c r="AW738" s="766"/>
      <c r="AX738" s="766"/>
      <c r="AY738" s="381"/>
      <c r="AZ738" s="381"/>
      <c r="BA738" s="381"/>
      <c r="BB738" s="381"/>
      <c r="BC738" s="381"/>
      <c r="BD738" s="355"/>
      <c r="BE738" s="356"/>
      <c r="BF738" s="772"/>
      <c r="BG738" s="594"/>
      <c r="BH738" s="594"/>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79"/>
      <c r="I739" s="766"/>
      <c r="J739" s="766"/>
      <c r="K739" s="766"/>
      <c r="L739" s="766"/>
      <c r="M739" s="766"/>
      <c r="N739" s="766"/>
      <c r="O739" s="766"/>
      <c r="P739" s="766"/>
      <c r="Q739" s="766"/>
      <c r="R739" s="766"/>
      <c r="S739" s="766"/>
      <c r="T739" s="766"/>
      <c r="U739" s="766"/>
      <c r="V739" s="766"/>
      <c r="W739" s="766"/>
      <c r="X739" s="766"/>
      <c r="Y739" s="766"/>
      <c r="Z739" s="766"/>
      <c r="AA739" s="766"/>
      <c r="AB739" s="766"/>
      <c r="AC739" s="766"/>
      <c r="AD739" s="766"/>
      <c r="AE739" s="766"/>
      <c r="AF739" s="766"/>
      <c r="AG739" s="766"/>
      <c r="AH739" s="766"/>
      <c r="AI739" s="766"/>
      <c r="AJ739" s="766"/>
      <c r="AK739" s="766"/>
      <c r="AL739" s="766"/>
      <c r="AM739" s="766"/>
      <c r="AN739" s="766"/>
      <c r="AO739" s="766"/>
      <c r="AP739" s="766"/>
      <c r="AQ739" s="766"/>
      <c r="AR739" s="766"/>
      <c r="AS739" s="766"/>
      <c r="AT739" s="766"/>
      <c r="AU739" s="766"/>
      <c r="AV739" s="766"/>
      <c r="AW739" s="766"/>
      <c r="AX739" s="766"/>
      <c r="AY739" s="381"/>
      <c r="AZ739" s="381"/>
      <c r="BA739" s="381"/>
      <c r="BB739" s="381"/>
      <c r="BC739" s="381"/>
      <c r="BD739" s="382"/>
      <c r="BE739" s="356"/>
      <c r="BF739" s="772"/>
      <c r="BG739" s="594"/>
      <c r="BH739" s="594"/>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79"/>
      <c r="I740" s="766"/>
      <c r="J740" s="766"/>
      <c r="K740" s="766"/>
      <c r="L740" s="766"/>
      <c r="M740" s="766"/>
      <c r="N740" s="766"/>
      <c r="O740" s="766"/>
      <c r="P740" s="766"/>
      <c r="Q740" s="766"/>
      <c r="R740" s="766"/>
      <c r="S740" s="766"/>
      <c r="T740" s="766"/>
      <c r="U740" s="766"/>
      <c r="V740" s="766"/>
      <c r="W740" s="766"/>
      <c r="X740" s="766"/>
      <c r="Y740" s="766"/>
      <c r="Z740" s="766"/>
      <c r="AA740" s="766"/>
      <c r="AB740" s="766"/>
      <c r="AC740" s="766"/>
      <c r="AD740" s="766"/>
      <c r="AE740" s="766"/>
      <c r="AF740" s="766"/>
      <c r="AG740" s="766"/>
      <c r="AH740" s="766"/>
      <c r="AI740" s="766"/>
      <c r="AJ740" s="766"/>
      <c r="AK740" s="766"/>
      <c r="AL740" s="766"/>
      <c r="AM740" s="766"/>
      <c r="AN740" s="766"/>
      <c r="AO740" s="766"/>
      <c r="AP740" s="766"/>
      <c r="AQ740" s="766"/>
      <c r="AR740" s="766"/>
      <c r="AS740" s="766"/>
      <c r="AT740" s="766"/>
      <c r="AU740" s="766"/>
      <c r="AV740" s="766"/>
      <c r="AW740" s="766"/>
      <c r="AX740" s="766"/>
      <c r="AY740" s="381"/>
      <c r="AZ740" s="381"/>
      <c r="BA740" s="381"/>
      <c r="BB740" s="381"/>
      <c r="BC740" s="381"/>
      <c r="BD740" s="382"/>
      <c r="BE740" s="356"/>
      <c r="BF740" s="772"/>
      <c r="BG740" s="594"/>
      <c r="BH740" s="594"/>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79"/>
      <c r="I741" s="766"/>
      <c r="J741" s="766"/>
      <c r="K741" s="766"/>
      <c r="L741" s="766"/>
      <c r="M741" s="766"/>
      <c r="N741" s="766"/>
      <c r="O741" s="766"/>
      <c r="P741" s="766"/>
      <c r="Q741" s="766"/>
      <c r="R741" s="766"/>
      <c r="S741" s="766"/>
      <c r="T741" s="766"/>
      <c r="U741" s="766"/>
      <c r="V741" s="766"/>
      <c r="W741" s="766"/>
      <c r="X741" s="766"/>
      <c r="Y741" s="766"/>
      <c r="Z741" s="766"/>
      <c r="AA741" s="766"/>
      <c r="AB741" s="766"/>
      <c r="AC741" s="766"/>
      <c r="AD741" s="766"/>
      <c r="AE741" s="766"/>
      <c r="AF741" s="766"/>
      <c r="AG741" s="766"/>
      <c r="AH741" s="766"/>
      <c r="AI741" s="766"/>
      <c r="AJ741" s="766"/>
      <c r="AK741" s="766"/>
      <c r="AL741" s="766"/>
      <c r="AM741" s="766"/>
      <c r="AN741" s="766"/>
      <c r="AO741" s="766"/>
      <c r="AP741" s="766"/>
      <c r="AQ741" s="766"/>
      <c r="AR741" s="766"/>
      <c r="AS741" s="766"/>
      <c r="AT741" s="766"/>
      <c r="AU741" s="766"/>
      <c r="AV741" s="766"/>
      <c r="AW741" s="766"/>
      <c r="AX741" s="766"/>
      <c r="AY741" s="381"/>
      <c r="AZ741" s="381"/>
      <c r="BA741" s="381"/>
      <c r="BB741" s="381"/>
      <c r="BC741" s="381"/>
      <c r="BD741" s="368"/>
      <c r="BE741" s="356"/>
      <c r="BF741" s="772"/>
      <c r="BG741" s="594"/>
      <c r="BH741" s="594"/>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79"/>
      <c r="I742" s="766"/>
      <c r="J742" s="766"/>
      <c r="K742" s="766"/>
      <c r="L742" s="766"/>
      <c r="M742" s="766"/>
      <c r="N742" s="766"/>
      <c r="O742" s="766"/>
      <c r="P742" s="766"/>
      <c r="Q742" s="766"/>
      <c r="R742" s="766"/>
      <c r="S742" s="766"/>
      <c r="T742" s="766"/>
      <c r="U742" s="766"/>
      <c r="V742" s="766"/>
      <c r="W742" s="766"/>
      <c r="X742" s="766"/>
      <c r="Y742" s="766"/>
      <c r="Z742" s="766"/>
      <c r="AA742" s="766"/>
      <c r="AB742" s="766"/>
      <c r="AC742" s="766"/>
      <c r="AD742" s="766"/>
      <c r="AE742" s="766"/>
      <c r="AF742" s="766"/>
      <c r="AG742" s="766"/>
      <c r="AH742" s="766"/>
      <c r="AI742" s="766"/>
      <c r="AJ742" s="766"/>
      <c r="AK742" s="766"/>
      <c r="AL742" s="766"/>
      <c r="AM742" s="766"/>
      <c r="AN742" s="766"/>
      <c r="AO742" s="766"/>
      <c r="AP742" s="766"/>
      <c r="AQ742" s="766"/>
      <c r="AR742" s="766"/>
      <c r="AS742" s="766"/>
      <c r="AT742" s="766"/>
      <c r="AU742" s="766"/>
      <c r="AV742" s="766"/>
      <c r="AW742" s="766"/>
      <c r="AX742" s="766"/>
      <c r="AY742" s="381"/>
      <c r="AZ742" s="381"/>
      <c r="BA742" s="381"/>
      <c r="BB742" s="381"/>
      <c r="BC742" s="381"/>
      <c r="BD742" s="268"/>
      <c r="BE742" s="268"/>
      <c r="BF742" s="772"/>
      <c r="BG742" s="594"/>
      <c r="BH742" s="594"/>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79"/>
      <c r="I743" s="766"/>
      <c r="J743" s="766"/>
      <c r="K743" s="766"/>
      <c r="L743" s="766"/>
      <c r="M743" s="766"/>
      <c r="N743" s="766"/>
      <c r="O743" s="766"/>
      <c r="P743" s="766"/>
      <c r="Q743" s="766"/>
      <c r="R743" s="766"/>
      <c r="S743" s="766"/>
      <c r="T743" s="766"/>
      <c r="U743" s="766"/>
      <c r="V743" s="766"/>
      <c r="W743" s="766"/>
      <c r="X743" s="766"/>
      <c r="Y743" s="766"/>
      <c r="Z743" s="766"/>
      <c r="AA743" s="766"/>
      <c r="AB743" s="766"/>
      <c r="AC743" s="766"/>
      <c r="AD743" s="766"/>
      <c r="AE743" s="766"/>
      <c r="AF743" s="766"/>
      <c r="AG743" s="766"/>
      <c r="AH743" s="766"/>
      <c r="AI743" s="766"/>
      <c r="AJ743" s="766"/>
      <c r="AK743" s="766"/>
      <c r="AL743" s="766"/>
      <c r="AM743" s="766"/>
      <c r="AN743" s="766"/>
      <c r="AO743" s="766"/>
      <c r="AP743" s="766"/>
      <c r="AQ743" s="766"/>
      <c r="AR743" s="766"/>
      <c r="AS743" s="766"/>
      <c r="AT743" s="766"/>
      <c r="AU743" s="766"/>
      <c r="AV743" s="766"/>
      <c r="AW743" s="766"/>
      <c r="AX743" s="766"/>
      <c r="AY743" s="381"/>
      <c r="AZ743" s="381"/>
      <c r="BA743" s="381"/>
      <c r="BB743" s="381"/>
      <c r="BC743" s="381"/>
      <c r="BD743" s="18"/>
      <c r="BE743" s="25"/>
      <c r="BF743" s="772"/>
      <c r="BG743" s="594"/>
      <c r="BH743" s="594"/>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79" t="s">
        <v>343</v>
      </c>
      <c r="I744" s="766" t="s">
        <v>344</v>
      </c>
      <c r="J744" s="766"/>
      <c r="K744" s="766"/>
      <c r="L744" s="766"/>
      <c r="M744" s="766"/>
      <c r="N744" s="766"/>
      <c r="O744" s="766"/>
      <c r="P744" s="766"/>
      <c r="Q744" s="766"/>
      <c r="R744" s="766"/>
      <c r="S744" s="766"/>
      <c r="T744" s="766"/>
      <c r="U744" s="766"/>
      <c r="V744" s="766"/>
      <c r="W744" s="766"/>
      <c r="X744" s="766"/>
      <c r="Y744" s="766"/>
      <c r="Z744" s="766"/>
      <c r="AA744" s="766"/>
      <c r="AB744" s="766"/>
      <c r="AC744" s="766"/>
      <c r="AD744" s="766"/>
      <c r="AE744" s="766"/>
      <c r="AF744" s="766"/>
      <c r="AG744" s="766"/>
      <c r="AH744" s="766"/>
      <c r="AI744" s="766"/>
      <c r="AJ744" s="766"/>
      <c r="AK744" s="766"/>
      <c r="AL744" s="766"/>
      <c r="AM744" s="766"/>
      <c r="AN744" s="766"/>
      <c r="AO744" s="766"/>
      <c r="AP744" s="766"/>
      <c r="AQ744" s="766"/>
      <c r="AR744" s="766"/>
      <c r="AS744" s="766"/>
      <c r="AT744" s="766"/>
      <c r="AU744" s="766"/>
      <c r="AV744" s="766"/>
      <c r="AW744" s="766"/>
      <c r="AX744" s="766"/>
      <c r="AY744" s="767" t="str">
        <f>[2]Triggers!F14</f>
        <v>No</v>
      </c>
      <c r="AZ744" s="767"/>
      <c r="BA744" s="767"/>
      <c r="BB744" s="767"/>
      <c r="BC744" s="767"/>
      <c r="BD744" s="18"/>
      <c r="BE744" s="25"/>
      <c r="BF744" s="772"/>
      <c r="BG744" s="594"/>
      <c r="BH744" s="594"/>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79"/>
      <c r="I745" s="766"/>
      <c r="J745" s="766"/>
      <c r="K745" s="766"/>
      <c r="L745" s="766"/>
      <c r="M745" s="766"/>
      <c r="N745" s="766"/>
      <c r="O745" s="766"/>
      <c r="P745" s="766"/>
      <c r="Q745" s="766"/>
      <c r="R745" s="766"/>
      <c r="S745" s="766"/>
      <c r="T745" s="766"/>
      <c r="U745" s="766"/>
      <c r="V745" s="766"/>
      <c r="W745" s="766"/>
      <c r="X745" s="766"/>
      <c r="Y745" s="766"/>
      <c r="Z745" s="766"/>
      <c r="AA745" s="766"/>
      <c r="AB745" s="766"/>
      <c r="AC745" s="766"/>
      <c r="AD745" s="766"/>
      <c r="AE745" s="766"/>
      <c r="AF745" s="766"/>
      <c r="AG745" s="766"/>
      <c r="AH745" s="766"/>
      <c r="AI745" s="766"/>
      <c r="AJ745" s="766"/>
      <c r="AK745" s="766"/>
      <c r="AL745" s="766"/>
      <c r="AM745" s="766"/>
      <c r="AN745" s="766"/>
      <c r="AO745" s="766"/>
      <c r="AP745" s="766"/>
      <c r="AQ745" s="766"/>
      <c r="AR745" s="766"/>
      <c r="AS745" s="766"/>
      <c r="AT745" s="766"/>
      <c r="AU745" s="766"/>
      <c r="AV745" s="766"/>
      <c r="AW745" s="766"/>
      <c r="AX745" s="766"/>
      <c r="AY745" s="381"/>
      <c r="AZ745" s="381"/>
      <c r="BA745" s="381"/>
      <c r="BB745" s="381"/>
      <c r="BC745" s="381"/>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79"/>
      <c r="I746" s="766"/>
      <c r="J746" s="766"/>
      <c r="K746" s="766"/>
      <c r="L746" s="766"/>
      <c r="M746" s="766"/>
      <c r="N746" s="766"/>
      <c r="O746" s="766"/>
      <c r="P746" s="766"/>
      <c r="Q746" s="766"/>
      <c r="R746" s="766"/>
      <c r="S746" s="766"/>
      <c r="T746" s="766"/>
      <c r="U746" s="766"/>
      <c r="V746" s="766"/>
      <c r="W746" s="766"/>
      <c r="X746" s="766"/>
      <c r="Y746" s="766"/>
      <c r="Z746" s="766"/>
      <c r="AA746" s="766"/>
      <c r="AB746" s="766"/>
      <c r="AC746" s="766"/>
      <c r="AD746" s="766"/>
      <c r="AE746" s="766"/>
      <c r="AF746" s="766"/>
      <c r="AG746" s="766"/>
      <c r="AH746" s="766"/>
      <c r="AI746" s="766"/>
      <c r="AJ746" s="766"/>
      <c r="AK746" s="766"/>
      <c r="AL746" s="766"/>
      <c r="AM746" s="766"/>
      <c r="AN746" s="766"/>
      <c r="AO746" s="766"/>
      <c r="AP746" s="766"/>
      <c r="AQ746" s="766"/>
      <c r="AR746" s="766"/>
      <c r="AS746" s="766"/>
      <c r="AT746" s="766"/>
      <c r="AU746" s="766"/>
      <c r="AV746" s="766"/>
      <c r="AW746" s="766"/>
      <c r="AX746" s="766"/>
      <c r="AY746" s="383"/>
      <c r="AZ746" s="383"/>
      <c r="BA746" s="383"/>
      <c r="BB746" s="383"/>
      <c r="BC746" s="383"/>
      <c r="BD746" s="12"/>
      <c r="BE746" s="773"/>
      <c r="BF746" s="773"/>
      <c r="BG746" s="773"/>
      <c r="BH746" s="773"/>
      <c r="BI746" s="773"/>
      <c r="BJ746" s="773"/>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79"/>
      <c r="I747" s="766"/>
      <c r="J747" s="766"/>
      <c r="K747" s="766"/>
      <c r="L747" s="766"/>
      <c r="M747" s="766"/>
      <c r="N747" s="766"/>
      <c r="O747" s="766"/>
      <c r="P747" s="766"/>
      <c r="Q747" s="766"/>
      <c r="R747" s="766"/>
      <c r="S747" s="766"/>
      <c r="T747" s="766"/>
      <c r="U747" s="766"/>
      <c r="V747" s="766"/>
      <c r="W747" s="766"/>
      <c r="X747" s="766"/>
      <c r="Y747" s="766"/>
      <c r="Z747" s="766"/>
      <c r="AA747" s="766"/>
      <c r="AB747" s="766"/>
      <c r="AC747" s="766"/>
      <c r="AD747" s="766"/>
      <c r="AE747" s="766"/>
      <c r="AF747" s="766"/>
      <c r="AG747" s="766"/>
      <c r="AH747" s="766"/>
      <c r="AI747" s="766"/>
      <c r="AJ747" s="766"/>
      <c r="AK747" s="766"/>
      <c r="AL747" s="766"/>
      <c r="AM747" s="766"/>
      <c r="AN747" s="766"/>
      <c r="AO747" s="766"/>
      <c r="AP747" s="766"/>
      <c r="AQ747" s="766"/>
      <c r="AR747" s="766"/>
      <c r="AS747" s="766"/>
      <c r="AT747" s="766"/>
      <c r="AU747" s="766"/>
      <c r="AV747" s="766"/>
      <c r="AW747" s="766"/>
      <c r="AX747" s="766"/>
      <c r="AY747" s="383"/>
      <c r="AZ747" s="383"/>
      <c r="BA747" s="383"/>
      <c r="BB747" s="383"/>
      <c r="BC747" s="383"/>
      <c r="BD747" s="12"/>
      <c r="BE747" s="774"/>
      <c r="BF747" s="774"/>
      <c r="BG747" s="774"/>
      <c r="BH747" s="774"/>
      <c r="BI747" s="774"/>
      <c r="BJ747" s="774"/>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766"/>
      <c r="J748" s="766"/>
      <c r="K748" s="766"/>
      <c r="L748" s="766"/>
      <c r="M748" s="766"/>
      <c r="N748" s="766"/>
      <c r="O748" s="766"/>
      <c r="P748" s="766"/>
      <c r="Q748" s="766"/>
      <c r="R748" s="766"/>
      <c r="S748" s="766"/>
      <c r="T748" s="766"/>
      <c r="U748" s="766"/>
      <c r="V748" s="766"/>
      <c r="W748" s="766"/>
      <c r="X748" s="766"/>
      <c r="Y748" s="766"/>
      <c r="Z748" s="766"/>
      <c r="AA748" s="766"/>
      <c r="AB748" s="766"/>
      <c r="AC748" s="766"/>
      <c r="AD748" s="766"/>
      <c r="AE748" s="766"/>
      <c r="AF748" s="766"/>
      <c r="AG748" s="766"/>
      <c r="AH748" s="766"/>
      <c r="AI748" s="766"/>
      <c r="AJ748" s="766"/>
      <c r="AK748" s="766"/>
      <c r="AL748" s="766"/>
      <c r="AM748" s="766"/>
      <c r="AN748" s="766"/>
      <c r="AO748" s="766"/>
      <c r="AP748" s="766"/>
      <c r="AQ748" s="766"/>
      <c r="AR748" s="766"/>
      <c r="AS748" s="766"/>
      <c r="AT748" s="766"/>
      <c r="AU748" s="766"/>
      <c r="AV748" s="766"/>
      <c r="AW748" s="766"/>
      <c r="AX748" s="766"/>
      <c r="AY748" s="383"/>
      <c r="AZ748" s="383"/>
      <c r="BA748" s="383"/>
      <c r="BB748" s="383"/>
      <c r="BC748" s="383"/>
      <c r="BD748" s="12"/>
      <c r="BE748" s="774"/>
      <c r="BF748" s="774"/>
      <c r="BG748" s="774"/>
      <c r="BH748" s="774"/>
      <c r="BI748" s="774"/>
      <c r="BJ748" s="774"/>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79" t="s">
        <v>345</v>
      </c>
      <c r="I749" s="766" t="s">
        <v>346</v>
      </c>
      <c r="J749" s="766"/>
      <c r="K749" s="766"/>
      <c r="L749" s="766"/>
      <c r="M749" s="766"/>
      <c r="N749" s="766"/>
      <c r="O749" s="766"/>
      <c r="P749" s="766"/>
      <c r="Q749" s="766"/>
      <c r="R749" s="766"/>
      <c r="S749" s="766"/>
      <c r="T749" s="766"/>
      <c r="U749" s="766"/>
      <c r="V749" s="766"/>
      <c r="W749" s="766"/>
      <c r="X749" s="766"/>
      <c r="Y749" s="766"/>
      <c r="Z749" s="766"/>
      <c r="AA749" s="766"/>
      <c r="AB749" s="766"/>
      <c r="AC749" s="766"/>
      <c r="AD749" s="766"/>
      <c r="AE749" s="766"/>
      <c r="AF749" s="766"/>
      <c r="AG749" s="766"/>
      <c r="AH749" s="766"/>
      <c r="AI749" s="766"/>
      <c r="AJ749" s="766"/>
      <c r="AK749" s="766"/>
      <c r="AL749" s="766"/>
      <c r="AM749" s="766"/>
      <c r="AN749" s="766"/>
      <c r="AO749" s="766"/>
      <c r="AP749" s="766"/>
      <c r="AQ749" s="766"/>
      <c r="AR749" s="766"/>
      <c r="AS749" s="766"/>
      <c r="AT749" s="766"/>
      <c r="AU749" s="766"/>
      <c r="AV749" s="766"/>
      <c r="AW749" s="766"/>
      <c r="AX749" s="766"/>
      <c r="AY749" s="767" t="str">
        <f>[2]Triggers!F15</f>
        <v>No</v>
      </c>
      <c r="AZ749" s="767"/>
      <c r="BA749" s="767"/>
      <c r="BB749" s="767"/>
      <c r="BC749" s="767"/>
      <c r="BD749" s="12"/>
      <c r="BE749" s="777"/>
      <c r="BF749" s="777"/>
      <c r="BG749" s="777"/>
      <c r="BH749" s="777"/>
      <c r="BI749" s="777"/>
      <c r="BJ749" s="777"/>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766"/>
      <c r="J750" s="766"/>
      <c r="K750" s="766"/>
      <c r="L750" s="766"/>
      <c r="M750" s="766"/>
      <c r="N750" s="766"/>
      <c r="O750" s="766"/>
      <c r="P750" s="766"/>
      <c r="Q750" s="766"/>
      <c r="R750" s="766"/>
      <c r="S750" s="766"/>
      <c r="T750" s="766"/>
      <c r="U750" s="766"/>
      <c r="V750" s="766"/>
      <c r="W750" s="766"/>
      <c r="X750" s="766"/>
      <c r="Y750" s="766"/>
      <c r="Z750" s="766"/>
      <c r="AA750" s="766"/>
      <c r="AB750" s="766"/>
      <c r="AC750" s="766"/>
      <c r="AD750" s="766"/>
      <c r="AE750" s="766"/>
      <c r="AF750" s="766"/>
      <c r="AG750" s="766"/>
      <c r="AH750" s="766"/>
      <c r="AI750" s="766"/>
      <c r="AJ750" s="766"/>
      <c r="AK750" s="766"/>
      <c r="AL750" s="766"/>
      <c r="AM750" s="766"/>
      <c r="AN750" s="766"/>
      <c r="AO750" s="766"/>
      <c r="AP750" s="766"/>
      <c r="AQ750" s="766"/>
      <c r="AR750" s="766"/>
      <c r="AS750" s="766"/>
      <c r="AT750" s="766"/>
      <c r="AU750" s="766"/>
      <c r="AV750" s="766"/>
      <c r="AW750" s="766"/>
      <c r="AX750" s="766"/>
      <c r="AY750" s="384"/>
      <c r="AZ750" s="384"/>
      <c r="BA750" s="384"/>
      <c r="BB750" s="384"/>
      <c r="BC750" s="384"/>
      <c r="BD750" s="81"/>
      <c r="BE750" s="774"/>
      <c r="BF750" s="774"/>
      <c r="BG750" s="774"/>
      <c r="BH750" s="774"/>
      <c r="BI750" s="774"/>
      <c r="BJ750" s="774"/>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766"/>
      <c r="J751" s="766"/>
      <c r="K751" s="766"/>
      <c r="L751" s="766"/>
      <c r="M751" s="766"/>
      <c r="N751" s="766"/>
      <c r="O751" s="766"/>
      <c r="P751" s="766"/>
      <c r="Q751" s="766"/>
      <c r="R751" s="766"/>
      <c r="S751" s="766"/>
      <c r="T751" s="766"/>
      <c r="U751" s="766"/>
      <c r="V751" s="766"/>
      <c r="W751" s="766"/>
      <c r="X751" s="766"/>
      <c r="Y751" s="766"/>
      <c r="Z751" s="766"/>
      <c r="AA751" s="766"/>
      <c r="AB751" s="766"/>
      <c r="AC751" s="766"/>
      <c r="AD751" s="766"/>
      <c r="AE751" s="766"/>
      <c r="AF751" s="766"/>
      <c r="AG751" s="766"/>
      <c r="AH751" s="766"/>
      <c r="AI751" s="766"/>
      <c r="AJ751" s="766"/>
      <c r="AK751" s="766"/>
      <c r="AL751" s="766"/>
      <c r="AM751" s="766"/>
      <c r="AN751" s="766"/>
      <c r="AO751" s="766"/>
      <c r="AP751" s="766"/>
      <c r="AQ751" s="766"/>
      <c r="AR751" s="766"/>
      <c r="AS751" s="766"/>
      <c r="AT751" s="766"/>
      <c r="AU751" s="766"/>
      <c r="AV751" s="766"/>
      <c r="AW751" s="766"/>
      <c r="AX751" s="766"/>
      <c r="AY751" s="384"/>
      <c r="AZ751" s="384"/>
      <c r="BA751" s="384"/>
      <c r="BB751" s="384"/>
      <c r="BC751" s="384"/>
      <c r="BD751" s="81"/>
      <c r="BE751" s="774"/>
      <c r="BF751" s="774"/>
      <c r="BG751" s="774"/>
      <c r="BH751" s="774"/>
      <c r="BI751" s="774"/>
      <c r="BJ751" s="774"/>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766"/>
      <c r="J752" s="766"/>
      <c r="K752" s="766"/>
      <c r="L752" s="766"/>
      <c r="M752" s="766"/>
      <c r="N752" s="766"/>
      <c r="O752" s="766"/>
      <c r="P752" s="766"/>
      <c r="Q752" s="766"/>
      <c r="R752" s="766"/>
      <c r="S752" s="766"/>
      <c r="T752" s="766"/>
      <c r="U752" s="766"/>
      <c r="V752" s="766"/>
      <c r="W752" s="766"/>
      <c r="X752" s="766"/>
      <c r="Y752" s="766"/>
      <c r="Z752" s="766"/>
      <c r="AA752" s="766"/>
      <c r="AB752" s="766"/>
      <c r="AC752" s="766"/>
      <c r="AD752" s="766"/>
      <c r="AE752" s="766"/>
      <c r="AF752" s="766"/>
      <c r="AG752" s="766"/>
      <c r="AH752" s="766"/>
      <c r="AI752" s="766"/>
      <c r="AJ752" s="766"/>
      <c r="AK752" s="766"/>
      <c r="AL752" s="766"/>
      <c r="AM752" s="766"/>
      <c r="AN752" s="766"/>
      <c r="AO752" s="766"/>
      <c r="AP752" s="766"/>
      <c r="AQ752" s="766"/>
      <c r="AR752" s="766"/>
      <c r="AS752" s="766"/>
      <c r="AT752" s="766"/>
      <c r="AU752" s="766"/>
      <c r="AV752" s="766"/>
      <c r="AW752" s="766"/>
      <c r="AX752" s="766"/>
      <c r="AY752" s="9"/>
      <c r="AZ752" s="9"/>
      <c r="BA752" s="9"/>
      <c r="BB752" s="9"/>
      <c r="BC752" s="9"/>
      <c r="BD752" s="81"/>
      <c r="BE752" s="778"/>
      <c r="BF752" s="779"/>
      <c r="BG752" s="779"/>
      <c r="BH752" s="779"/>
      <c r="BI752" s="779"/>
      <c r="BJ752" s="779"/>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766"/>
      <c r="J753" s="766"/>
      <c r="K753" s="766"/>
      <c r="L753" s="766"/>
      <c r="M753" s="766"/>
      <c r="N753" s="766"/>
      <c r="O753" s="766"/>
      <c r="P753" s="766"/>
      <c r="Q753" s="766"/>
      <c r="R753" s="766"/>
      <c r="S753" s="766"/>
      <c r="T753" s="766"/>
      <c r="U753" s="766"/>
      <c r="V753" s="766"/>
      <c r="W753" s="766"/>
      <c r="X753" s="766"/>
      <c r="Y753" s="766"/>
      <c r="Z753" s="766"/>
      <c r="AA753" s="766"/>
      <c r="AB753" s="766"/>
      <c r="AC753" s="766"/>
      <c r="AD753" s="766"/>
      <c r="AE753" s="766"/>
      <c r="AF753" s="766"/>
      <c r="AG753" s="766"/>
      <c r="AH753" s="766"/>
      <c r="AI753" s="766"/>
      <c r="AJ753" s="766"/>
      <c r="AK753" s="766"/>
      <c r="AL753" s="766"/>
      <c r="AM753" s="766"/>
      <c r="AN753" s="766"/>
      <c r="AO753" s="766"/>
      <c r="AP753" s="766"/>
      <c r="AQ753" s="766"/>
      <c r="AR753" s="766"/>
      <c r="AS753" s="766"/>
      <c r="AT753" s="766"/>
      <c r="AU753" s="766"/>
      <c r="AV753" s="766"/>
      <c r="AW753" s="766"/>
      <c r="AX753" s="766"/>
      <c r="AY753" s="767"/>
      <c r="AZ753" s="767"/>
      <c r="BA753" s="767"/>
      <c r="BB753" s="767"/>
      <c r="BC753" s="767"/>
      <c r="BD753" s="81"/>
      <c r="BE753" s="780"/>
      <c r="BF753" s="780"/>
      <c r="BG753" s="780"/>
      <c r="BH753" s="780"/>
      <c r="BI753" s="780"/>
      <c r="BJ753" s="780"/>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50" t="str">
        <f>[2]Setup!$B$5</f>
        <v>Precise Mortgage Funding 2018-2B plc</v>
      </c>
      <c r="G755" s="550"/>
      <c r="H755" s="550"/>
      <c r="I755" s="550"/>
      <c r="J755" s="550"/>
      <c r="K755" s="550"/>
      <c r="L755" s="550"/>
      <c r="M755" s="550"/>
      <c r="N755" s="550"/>
      <c r="O755" s="550"/>
      <c r="P755" s="550"/>
      <c r="Q755" s="550"/>
      <c r="R755" s="550"/>
      <c r="S755" s="550"/>
      <c r="T755" s="550"/>
      <c r="U755" s="550"/>
      <c r="V755" s="550"/>
      <c r="W755" s="550"/>
      <c r="X755" s="550"/>
      <c r="Y755" s="550"/>
      <c r="Z755" s="550"/>
      <c r="AA755" s="550"/>
      <c r="AB755" s="550"/>
      <c r="AC755" s="550"/>
      <c r="AD755" s="550"/>
      <c r="AE755" s="550"/>
      <c r="AF755" s="550"/>
      <c r="AG755" s="550"/>
      <c r="AH755" s="550"/>
      <c r="AI755" s="550"/>
      <c r="AJ755" s="550"/>
      <c r="AK755" s="550"/>
      <c r="AL755" s="550"/>
      <c r="AM755" s="550"/>
      <c r="AN755" s="550"/>
      <c r="AO755" s="550"/>
      <c r="AP755" s="550"/>
      <c r="AQ755" s="550"/>
      <c r="AR755" s="550"/>
      <c r="AS755" s="550"/>
      <c r="AT755" s="550"/>
      <c r="AU755" s="550"/>
      <c r="AV755" s="550"/>
      <c r="AW755" s="550"/>
      <c r="AX755" s="550"/>
      <c r="AY755" s="550"/>
      <c r="AZ755" s="550"/>
      <c r="BA755" s="550"/>
      <c r="BB755" s="550"/>
      <c r="BC755" s="550"/>
      <c r="BD755" s="550"/>
      <c r="BE755" s="550"/>
      <c r="BF755" s="550"/>
      <c r="BG755" s="550"/>
      <c r="BH755" s="550"/>
      <c r="BI755" s="550"/>
      <c r="BJ755" s="550"/>
      <c r="BK755" s="550"/>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51" t="s">
        <v>1</v>
      </c>
      <c r="G756" s="551"/>
      <c r="H756" s="551"/>
      <c r="I756" s="551"/>
      <c r="J756" s="551"/>
      <c r="K756" s="551"/>
      <c r="L756" s="551"/>
      <c r="M756" s="551"/>
      <c r="N756" s="551"/>
      <c r="O756" s="551"/>
      <c r="P756" s="551"/>
      <c r="Q756" s="551"/>
      <c r="R756" s="551"/>
      <c r="S756" s="551"/>
      <c r="T756" s="551"/>
      <c r="U756" s="551"/>
      <c r="V756" s="551"/>
      <c r="W756" s="551"/>
      <c r="X756" s="551"/>
      <c r="Y756" s="551"/>
      <c r="Z756" s="551"/>
      <c r="AA756" s="551"/>
      <c r="AB756" s="551"/>
      <c r="AC756" s="551"/>
      <c r="AD756" s="551"/>
      <c r="AE756" s="551"/>
      <c r="AF756" s="551"/>
      <c r="AG756" s="551"/>
      <c r="AH756" s="551"/>
      <c r="AI756" s="551"/>
      <c r="AJ756" s="551"/>
      <c r="AK756" s="551"/>
      <c r="AL756" s="551"/>
      <c r="AM756" s="551"/>
      <c r="AN756" s="551"/>
      <c r="AO756" s="551"/>
      <c r="AP756" s="551"/>
      <c r="AQ756" s="551"/>
      <c r="AR756" s="551"/>
      <c r="AS756" s="551"/>
      <c r="AT756" s="551"/>
      <c r="AU756" s="551"/>
      <c r="AV756" s="551"/>
      <c r="AW756" s="551"/>
      <c r="AX756" s="551"/>
      <c r="AY756" s="551"/>
      <c r="AZ756" s="551"/>
      <c r="BA756" s="551"/>
      <c r="BB756" s="551"/>
      <c r="BC756" s="551"/>
      <c r="BD756" s="551"/>
      <c r="BE756" s="551"/>
      <c r="BF756" s="551"/>
      <c r="BG756" s="551"/>
      <c r="BH756" s="551"/>
      <c r="BI756" s="551"/>
      <c r="BJ756" s="551"/>
      <c r="BK756" s="551"/>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51" t="s">
        <v>2</v>
      </c>
      <c r="G757" s="551"/>
      <c r="H757" s="551"/>
      <c r="I757" s="551"/>
      <c r="J757" s="551"/>
      <c r="K757" s="551"/>
      <c r="L757" s="551"/>
      <c r="M757" s="551"/>
      <c r="N757" s="551"/>
      <c r="O757" s="551"/>
      <c r="P757" s="551"/>
      <c r="Q757" s="551"/>
      <c r="R757" s="551"/>
      <c r="S757" s="551"/>
      <c r="T757" s="551"/>
      <c r="U757" s="551"/>
      <c r="V757" s="551"/>
      <c r="W757" s="551"/>
      <c r="X757" s="551"/>
      <c r="Y757" s="551"/>
      <c r="Z757" s="551"/>
      <c r="AA757" s="551"/>
      <c r="AB757" s="551"/>
      <c r="AC757" s="551"/>
      <c r="AD757" s="551"/>
      <c r="AE757" s="551"/>
      <c r="AF757" s="551"/>
      <c r="AG757" s="551"/>
      <c r="AH757" s="551"/>
      <c r="AI757" s="551"/>
      <c r="AJ757" s="551"/>
      <c r="AK757" s="551"/>
      <c r="AL757" s="551"/>
      <c r="AM757" s="551"/>
      <c r="AN757" s="551"/>
      <c r="AO757" s="551"/>
      <c r="AP757" s="551"/>
      <c r="AQ757" s="551"/>
      <c r="AR757" s="551"/>
      <c r="AS757" s="551"/>
      <c r="AT757" s="551"/>
      <c r="AU757" s="551"/>
      <c r="AV757" s="551"/>
      <c r="AW757" s="551"/>
      <c r="AX757" s="551"/>
      <c r="AY757" s="551"/>
      <c r="AZ757" s="551"/>
      <c r="BA757" s="551"/>
      <c r="BB757" s="551"/>
      <c r="BC757" s="551"/>
      <c r="BD757" s="551"/>
      <c r="BE757" s="551"/>
      <c r="BF757" s="551"/>
      <c r="BG757" s="551"/>
      <c r="BH757" s="551"/>
      <c r="BI757" s="551"/>
      <c r="BJ757" s="551"/>
      <c r="BK757" s="551"/>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52">
        <f>[1]Input!$C$112</f>
        <v>43570</v>
      </c>
      <c r="G758" s="552"/>
      <c r="H758" s="552"/>
      <c r="I758" s="552"/>
      <c r="J758" s="552"/>
      <c r="K758" s="552"/>
      <c r="L758" s="552"/>
      <c r="M758" s="552"/>
      <c r="N758" s="552"/>
      <c r="O758" s="552"/>
      <c r="P758" s="552"/>
      <c r="Q758" s="552"/>
      <c r="R758" s="552"/>
      <c r="S758" s="552"/>
      <c r="T758" s="552"/>
      <c r="U758" s="552"/>
      <c r="V758" s="552"/>
      <c r="W758" s="552"/>
      <c r="X758" s="552"/>
      <c r="Y758" s="552"/>
      <c r="Z758" s="552"/>
      <c r="AA758" s="552"/>
      <c r="AB758" s="552"/>
      <c r="AC758" s="552"/>
      <c r="AD758" s="552"/>
      <c r="AE758" s="552"/>
      <c r="AF758" s="552"/>
      <c r="AG758" s="552"/>
      <c r="AH758" s="552"/>
      <c r="AI758" s="552"/>
      <c r="AJ758" s="552"/>
      <c r="AK758" s="552"/>
      <c r="AL758" s="552"/>
      <c r="AM758" s="552"/>
      <c r="AN758" s="552"/>
      <c r="AO758" s="552"/>
      <c r="AP758" s="552"/>
      <c r="AQ758" s="552"/>
      <c r="AR758" s="552"/>
      <c r="AS758" s="552"/>
      <c r="AT758" s="552"/>
      <c r="AU758" s="552"/>
      <c r="AV758" s="552"/>
      <c r="AW758" s="552"/>
      <c r="AX758" s="552"/>
      <c r="AY758" s="552"/>
      <c r="AZ758" s="552"/>
      <c r="BA758" s="552"/>
      <c r="BB758" s="552"/>
      <c r="BC758" s="552"/>
      <c r="BD758" s="552"/>
      <c r="BE758" s="552"/>
      <c r="BF758" s="552"/>
      <c r="BG758" s="552"/>
      <c r="BH758" s="552"/>
      <c r="BI758" s="552"/>
      <c r="BJ758" s="552"/>
      <c r="BK758" s="55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9" t="s">
        <v>347</v>
      </c>
      <c r="G760" s="579"/>
      <c r="H760" s="579"/>
      <c r="I760" s="579"/>
      <c r="J760" s="579"/>
      <c r="K760" s="579"/>
      <c r="L760" s="579"/>
      <c r="M760" s="579"/>
      <c r="N760" s="579"/>
      <c r="O760" s="579"/>
      <c r="P760" s="579"/>
      <c r="Q760" s="579"/>
      <c r="R760" s="579"/>
      <c r="S760" s="579"/>
      <c r="T760" s="579"/>
      <c r="U760" s="579"/>
      <c r="V760" s="579"/>
      <c r="W760" s="579"/>
      <c r="X760" s="579"/>
      <c r="Y760" s="579"/>
      <c r="Z760" s="579"/>
      <c r="AA760" s="579"/>
      <c r="AB760" s="579"/>
      <c r="AC760" s="579"/>
      <c r="AD760" s="579"/>
      <c r="AE760" s="579"/>
      <c r="AF760" s="579"/>
      <c r="AG760" s="579"/>
      <c r="AH760" s="579"/>
      <c r="AI760" s="579"/>
      <c r="AJ760" s="579"/>
      <c r="AK760" s="579"/>
      <c r="AL760" s="579"/>
      <c r="AM760" s="579"/>
      <c r="AN760" s="579"/>
      <c r="AO760" s="579"/>
      <c r="AP760" s="579"/>
      <c r="AQ760" s="579"/>
      <c r="AR760" s="579"/>
      <c r="AS760" s="579"/>
      <c r="AT760" s="579"/>
      <c r="AU760" s="579"/>
      <c r="AV760" s="579"/>
      <c r="AW760" s="579"/>
      <c r="AX760" s="579"/>
      <c r="AY760" s="579"/>
      <c r="AZ760" s="579"/>
      <c r="BA760" s="579"/>
      <c r="BB760" s="579"/>
      <c r="BC760" s="579"/>
      <c r="BD760" s="579"/>
      <c r="BE760" s="579"/>
      <c r="BF760" s="579"/>
      <c r="BG760" s="579"/>
      <c r="BH760" s="579"/>
      <c r="BI760" s="579"/>
      <c r="BJ760" s="579"/>
      <c r="BK760" s="579"/>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5"/>
      <c r="AU761" s="385"/>
      <c r="AV761" s="385"/>
      <c r="AW761" s="385"/>
      <c r="AX761" s="385"/>
      <c r="AY761" s="385"/>
      <c r="AZ761" s="385"/>
      <c r="BA761" s="385"/>
      <c r="BB761" s="385"/>
      <c r="BC761" s="385"/>
      <c r="BD761" s="385"/>
      <c r="BE761" s="385"/>
      <c r="BF761" s="385"/>
      <c r="BG761" s="385"/>
      <c r="BH761" s="385"/>
      <c r="BI761" s="385"/>
      <c r="BJ761" s="385"/>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5" t="s">
        <v>348</v>
      </c>
      <c r="H762" s="98"/>
      <c r="I762" s="98"/>
      <c r="J762" s="98"/>
      <c r="K762" s="386"/>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7"/>
      <c r="AV762" s="82"/>
      <c r="AW762" s="82"/>
      <c r="AX762" s="82"/>
      <c r="AY762" s="377"/>
      <c r="AZ762" s="377"/>
      <c r="BA762" s="377"/>
      <c r="BB762" s="377"/>
      <c r="BC762" s="377"/>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8"/>
      <c r="AV763" s="378"/>
      <c r="AW763" s="378"/>
      <c r="AX763" s="189"/>
      <c r="AY763" s="388"/>
      <c r="AZ763" s="388"/>
      <c r="BA763" s="388"/>
      <c r="BB763" s="388"/>
      <c r="BC763" s="388"/>
      <c r="BD763" s="268"/>
      <c r="BE763" s="363"/>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0"/>
      <c r="I764" s="379" t="str">
        <f>[2]Triggers!C44</f>
        <v>8.3 (a) Optional Purchase Price received</v>
      </c>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84"/>
      <c r="AZ764" s="384"/>
      <c r="BA764" s="389" t="str">
        <f>IF([2]Triggers!F44="NO","No","Yes")</f>
        <v>No</v>
      </c>
      <c r="BB764" s="381"/>
      <c r="BC764" s="384"/>
      <c r="BD764" s="268"/>
      <c r="BE764" s="363"/>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79"/>
      <c r="I765" s="379" t="str">
        <f>[2]Triggers!C45</f>
        <v>8.3 (b) Ten Per cent clean up call</v>
      </c>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84"/>
      <c r="AZ765" s="384"/>
      <c r="BA765" s="389" t="str">
        <f>IF([2]Triggers!F45="NO","No","Yes")</f>
        <v>No</v>
      </c>
      <c r="BB765" s="381"/>
      <c r="BC765" s="384"/>
      <c r="BD765" s="268"/>
      <c r="BE765" s="363"/>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90" t="s">
        <v>349</v>
      </c>
      <c r="AG766" s="379"/>
      <c r="AH766" s="379"/>
      <c r="AI766" s="379"/>
      <c r="AJ766" s="379"/>
      <c r="AK766" s="390" t="s">
        <v>350</v>
      </c>
      <c r="AL766" s="379"/>
      <c r="AM766" s="379"/>
      <c r="AN766" s="379"/>
      <c r="AO766" s="379"/>
      <c r="AP766" s="379"/>
      <c r="AQ766" s="379"/>
      <c r="AR766" s="379"/>
      <c r="AS766" s="379"/>
      <c r="AT766" s="379"/>
      <c r="AU766" s="379"/>
      <c r="AV766" s="379"/>
      <c r="AW766" s="379"/>
      <c r="AX766" s="379"/>
      <c r="AY766" s="384"/>
      <c r="AZ766" s="384"/>
      <c r="BA766" s="389"/>
      <c r="BB766" s="381"/>
      <c r="BC766" s="384"/>
      <c r="BD766" s="268"/>
      <c r="BE766" s="363"/>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776">
        <f>'[1]Monthly Report'!$C$10</f>
        <v>320704272.30000001</v>
      </c>
      <c r="AG767" s="776"/>
      <c r="AH767" s="776"/>
      <c r="AI767" s="776"/>
      <c r="AJ767" s="776"/>
      <c r="AK767" s="776">
        <f>0.1*SUM('[2]Note Calcs'!C19:C23)</f>
        <v>37447000</v>
      </c>
      <c r="AL767" s="776"/>
      <c r="AM767" s="776"/>
      <c r="AN767" s="776"/>
      <c r="AO767" s="776"/>
      <c r="AP767" s="776"/>
      <c r="AQ767" s="379"/>
      <c r="AR767" s="379"/>
      <c r="AS767" s="379"/>
      <c r="AT767" s="379"/>
      <c r="AU767" s="379"/>
      <c r="AV767" s="379"/>
      <c r="AW767" s="379"/>
      <c r="AX767" s="379"/>
      <c r="AY767" s="384"/>
      <c r="AZ767" s="384"/>
      <c r="BA767" s="389"/>
      <c r="BB767" s="381"/>
      <c r="BC767" s="384"/>
      <c r="BD767" s="268"/>
      <c r="BE767" s="363"/>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79"/>
      <c r="I768" s="379" t="str">
        <f>[2]Triggers!C46</f>
        <v>8.4 Taxation or Other Reasons</v>
      </c>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84"/>
      <c r="AZ768" s="384"/>
      <c r="BA768" s="389" t="str">
        <f>IF([2]Triggers!F48="NO","No","Yes")</f>
        <v>No</v>
      </c>
      <c r="BB768" s="381"/>
      <c r="BC768" s="384"/>
      <c r="BD768" s="268"/>
      <c r="BE768" s="363"/>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84"/>
      <c r="AZ769" s="384"/>
      <c r="BA769" s="391"/>
      <c r="BB769" s="384"/>
      <c r="BC769" s="384"/>
      <c r="BD769" s="268"/>
      <c r="BE769" s="363"/>
      <c r="BF769" s="366"/>
      <c r="BG769" s="366"/>
      <c r="BH769" s="366"/>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84"/>
      <c r="AZ770" s="384"/>
      <c r="BA770" s="391"/>
      <c r="BB770" s="384"/>
      <c r="BC770" s="384"/>
      <c r="BD770" s="268"/>
      <c r="BE770" s="363"/>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84"/>
      <c r="AZ771" s="384"/>
      <c r="BA771" s="391"/>
      <c r="BB771" s="384"/>
      <c r="BC771" s="384"/>
      <c r="BD771" s="268"/>
      <c r="BE771" s="363"/>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84"/>
      <c r="AZ772" s="384"/>
      <c r="BA772" s="391"/>
      <c r="BB772" s="384"/>
      <c r="BC772" s="384"/>
      <c r="BD772" s="268"/>
      <c r="BE772" s="363"/>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84"/>
      <c r="AZ773" s="384"/>
      <c r="BA773" s="391"/>
      <c r="BB773" s="384"/>
      <c r="BC773" s="384"/>
      <c r="BD773" s="268"/>
      <c r="BE773" s="363"/>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84"/>
      <c r="AZ774" s="384"/>
      <c r="BA774" s="384"/>
      <c r="BB774" s="384"/>
      <c r="BC774" s="384"/>
      <c r="BD774" s="268"/>
      <c r="BE774" s="363"/>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84"/>
      <c r="AZ775" s="384"/>
      <c r="BA775" s="384"/>
      <c r="BB775" s="384"/>
      <c r="BC775" s="384"/>
      <c r="BD775" s="268"/>
      <c r="BE775" s="363"/>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84"/>
      <c r="AZ776" s="384"/>
      <c r="BA776" s="384"/>
      <c r="BB776" s="384"/>
      <c r="BC776" s="384"/>
      <c r="BD776" s="268"/>
      <c r="BE776" s="363"/>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84"/>
      <c r="AZ777" s="384"/>
      <c r="BA777" s="384"/>
      <c r="BB777" s="384"/>
      <c r="BC777" s="384"/>
      <c r="BD777" s="268"/>
      <c r="BE777" s="363"/>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84"/>
      <c r="AZ778" s="384"/>
      <c r="BA778" s="384"/>
      <c r="BB778" s="384"/>
      <c r="BC778" s="384"/>
      <c r="BD778" s="268"/>
      <c r="BE778" s="363"/>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84"/>
      <c r="AZ779" s="384"/>
      <c r="BA779" s="384"/>
      <c r="BB779" s="384"/>
      <c r="BC779" s="384"/>
      <c r="BD779" s="268"/>
      <c r="BE779" s="363"/>
      <c r="BF779" s="366"/>
      <c r="BG779" s="366"/>
      <c r="BH779" s="366"/>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84"/>
      <c r="AZ780" s="384"/>
      <c r="BA780" s="384"/>
      <c r="BB780" s="384"/>
      <c r="BC780" s="384"/>
      <c r="BD780" s="268"/>
      <c r="BE780" s="363"/>
      <c r="BF780" s="392"/>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84"/>
      <c r="AZ781" s="384"/>
      <c r="BA781" s="384"/>
      <c r="BB781" s="384"/>
      <c r="BC781" s="384"/>
      <c r="BD781" s="393"/>
      <c r="BE781" s="363"/>
      <c r="BF781" s="392"/>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84"/>
      <c r="AZ782" s="384"/>
      <c r="BA782" s="384"/>
      <c r="BB782" s="384"/>
      <c r="BC782" s="384"/>
      <c r="BD782" s="393"/>
      <c r="BE782" s="363"/>
      <c r="BF782" s="392"/>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84"/>
      <c r="AZ783" s="384"/>
      <c r="BA783" s="384"/>
      <c r="BB783" s="384"/>
      <c r="BC783" s="384"/>
      <c r="BD783" s="371"/>
      <c r="BE783" s="363"/>
      <c r="BF783" s="392"/>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84"/>
      <c r="AZ784" s="384"/>
      <c r="BA784" s="384"/>
      <c r="BB784" s="384"/>
      <c r="BC784" s="384"/>
      <c r="BD784" s="268"/>
      <c r="BE784" s="268"/>
      <c r="BF784" s="392"/>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84"/>
      <c r="AZ785" s="384"/>
      <c r="BA785" s="384"/>
      <c r="BB785" s="384"/>
      <c r="BC785" s="384"/>
      <c r="BD785" s="18"/>
      <c r="BE785" s="82"/>
      <c r="BF785" s="392"/>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84"/>
      <c r="AZ786" s="384"/>
      <c r="BA786" s="384"/>
      <c r="BB786" s="384"/>
      <c r="BC786" s="384"/>
      <c r="BD786" s="18"/>
      <c r="BE786" s="82"/>
      <c r="BF786" s="392"/>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84"/>
      <c r="AZ787" s="384"/>
      <c r="BA787" s="384"/>
      <c r="BB787" s="384"/>
      <c r="BC787" s="384"/>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7"/>
      <c r="AZ788" s="377"/>
      <c r="BA788" s="377"/>
      <c r="BB788" s="377"/>
      <c r="BC788" s="377"/>
      <c r="BD788" s="161"/>
      <c r="BE788" s="394"/>
      <c r="BF788" s="394"/>
      <c r="BG788" s="394"/>
      <c r="BH788" s="394"/>
      <c r="BI788" s="394"/>
      <c r="BJ788" s="394"/>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7"/>
      <c r="AZ789" s="377"/>
      <c r="BA789" s="377"/>
      <c r="BB789" s="377"/>
      <c r="BC789" s="377"/>
      <c r="BD789" s="161"/>
      <c r="BE789" s="395"/>
      <c r="BF789" s="395"/>
      <c r="BG789" s="395"/>
      <c r="BH789" s="395"/>
      <c r="BI789" s="395"/>
      <c r="BJ789" s="395"/>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7"/>
      <c r="AZ790" s="377"/>
      <c r="BA790" s="377"/>
      <c r="BB790" s="377"/>
      <c r="BC790" s="377"/>
      <c r="BD790" s="161"/>
      <c r="BE790" s="395"/>
      <c r="BF790" s="395"/>
      <c r="BG790" s="395"/>
      <c r="BH790" s="395"/>
      <c r="BI790" s="395"/>
      <c r="BJ790" s="395"/>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84"/>
      <c r="AZ791" s="384"/>
      <c r="BA791" s="384"/>
      <c r="BB791" s="384"/>
      <c r="BC791" s="384"/>
      <c r="BD791" s="161"/>
      <c r="BE791" s="396"/>
      <c r="BF791" s="396"/>
      <c r="BG791" s="396"/>
      <c r="BH791" s="396"/>
      <c r="BI791" s="396"/>
      <c r="BJ791" s="396"/>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7"/>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84"/>
      <c r="AZ792" s="384"/>
      <c r="BA792" s="384"/>
      <c r="BB792" s="384"/>
      <c r="BC792" s="384"/>
      <c r="BD792" s="98"/>
      <c r="BE792" s="395"/>
      <c r="BF792" s="395"/>
      <c r="BG792" s="395"/>
      <c r="BH792" s="395"/>
      <c r="BI792" s="395"/>
      <c r="BJ792" s="395"/>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7"/>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84"/>
      <c r="AZ793" s="384"/>
      <c r="BA793" s="384"/>
      <c r="BB793" s="384"/>
      <c r="BC793" s="384"/>
      <c r="BD793" s="98"/>
      <c r="BE793" s="395"/>
      <c r="BF793" s="395"/>
      <c r="BG793" s="395"/>
      <c r="BH793" s="395"/>
      <c r="BI793" s="395"/>
      <c r="BJ793" s="395"/>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06"/>
      <c r="AZ794" s="306"/>
      <c r="BA794" s="306"/>
      <c r="BB794" s="306"/>
      <c r="BC794" s="306"/>
      <c r="BD794" s="98"/>
      <c r="BE794" s="398"/>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81"/>
      <c r="AZ795" s="381"/>
      <c r="BA795" s="381"/>
      <c r="BB795" s="381"/>
      <c r="BC795" s="381"/>
      <c r="BD795" s="98"/>
      <c r="BE795" s="399"/>
      <c r="BF795" s="399"/>
      <c r="BG795" s="399"/>
      <c r="BH795" s="399"/>
      <c r="BI795" s="399"/>
      <c r="BJ795" s="399"/>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50" t="str">
        <f>[2]Setup!$B$5</f>
        <v>Precise Mortgage Funding 2018-2B plc</v>
      </c>
      <c r="G797" s="550"/>
      <c r="H797" s="550"/>
      <c r="I797" s="550"/>
      <c r="J797" s="550"/>
      <c r="K797" s="550"/>
      <c r="L797" s="550"/>
      <c r="M797" s="550"/>
      <c r="N797" s="550"/>
      <c r="O797" s="550"/>
      <c r="P797" s="550"/>
      <c r="Q797" s="550"/>
      <c r="R797" s="550"/>
      <c r="S797" s="550"/>
      <c r="T797" s="550"/>
      <c r="U797" s="550"/>
      <c r="V797" s="550"/>
      <c r="W797" s="550"/>
      <c r="X797" s="550"/>
      <c r="Y797" s="550"/>
      <c r="Z797" s="550"/>
      <c r="AA797" s="550"/>
      <c r="AB797" s="550"/>
      <c r="AC797" s="550"/>
      <c r="AD797" s="550"/>
      <c r="AE797" s="550"/>
      <c r="AF797" s="550"/>
      <c r="AG797" s="550"/>
      <c r="AH797" s="550"/>
      <c r="AI797" s="550"/>
      <c r="AJ797" s="550"/>
      <c r="AK797" s="550"/>
      <c r="AL797" s="550"/>
      <c r="AM797" s="550"/>
      <c r="AN797" s="550"/>
      <c r="AO797" s="550"/>
      <c r="AP797" s="550"/>
      <c r="AQ797" s="550"/>
      <c r="AR797" s="550"/>
      <c r="AS797" s="550"/>
      <c r="AT797" s="550"/>
      <c r="AU797" s="550"/>
      <c r="AV797" s="550"/>
      <c r="AW797" s="550"/>
      <c r="AX797" s="550"/>
      <c r="AY797" s="550"/>
      <c r="AZ797" s="550"/>
      <c r="BA797" s="550"/>
      <c r="BB797" s="550"/>
      <c r="BC797" s="550"/>
      <c r="BD797" s="550"/>
      <c r="BE797" s="550"/>
      <c r="BF797" s="550"/>
      <c r="BG797" s="550"/>
      <c r="BH797" s="550"/>
      <c r="BI797" s="550"/>
      <c r="BJ797" s="550"/>
      <c r="BK797" s="550"/>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51" t="s">
        <v>1</v>
      </c>
      <c r="G798" s="551"/>
      <c r="H798" s="551"/>
      <c r="I798" s="551"/>
      <c r="J798" s="551"/>
      <c r="K798" s="551"/>
      <c r="L798" s="551"/>
      <c r="M798" s="551"/>
      <c r="N798" s="551"/>
      <c r="O798" s="551"/>
      <c r="P798" s="551"/>
      <c r="Q798" s="551"/>
      <c r="R798" s="551"/>
      <c r="S798" s="551"/>
      <c r="T798" s="551"/>
      <c r="U798" s="551"/>
      <c r="V798" s="551"/>
      <c r="W798" s="551"/>
      <c r="X798" s="551"/>
      <c r="Y798" s="551"/>
      <c r="Z798" s="551"/>
      <c r="AA798" s="551"/>
      <c r="AB798" s="551"/>
      <c r="AC798" s="551"/>
      <c r="AD798" s="551"/>
      <c r="AE798" s="551"/>
      <c r="AF798" s="551"/>
      <c r="AG798" s="551"/>
      <c r="AH798" s="551"/>
      <c r="AI798" s="551"/>
      <c r="AJ798" s="551"/>
      <c r="AK798" s="551"/>
      <c r="AL798" s="551"/>
      <c r="AM798" s="551"/>
      <c r="AN798" s="551"/>
      <c r="AO798" s="551"/>
      <c r="AP798" s="551"/>
      <c r="AQ798" s="551"/>
      <c r="AR798" s="551"/>
      <c r="AS798" s="551"/>
      <c r="AT798" s="551"/>
      <c r="AU798" s="551"/>
      <c r="AV798" s="551"/>
      <c r="AW798" s="551"/>
      <c r="AX798" s="551"/>
      <c r="AY798" s="551"/>
      <c r="AZ798" s="551"/>
      <c r="BA798" s="551"/>
      <c r="BB798" s="551"/>
      <c r="BC798" s="551"/>
      <c r="BD798" s="551"/>
      <c r="BE798" s="551"/>
      <c r="BF798" s="551"/>
      <c r="BG798" s="551"/>
      <c r="BH798" s="551"/>
      <c r="BI798" s="551"/>
      <c r="BJ798" s="551"/>
      <c r="BK798" s="551"/>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51" t="s">
        <v>2</v>
      </c>
      <c r="G799" s="551"/>
      <c r="H799" s="551"/>
      <c r="I799" s="551"/>
      <c r="J799" s="551"/>
      <c r="K799" s="551"/>
      <c r="L799" s="551"/>
      <c r="M799" s="551"/>
      <c r="N799" s="551"/>
      <c r="O799" s="551"/>
      <c r="P799" s="551"/>
      <c r="Q799" s="551"/>
      <c r="R799" s="551"/>
      <c r="S799" s="551"/>
      <c r="T799" s="551"/>
      <c r="U799" s="551"/>
      <c r="V799" s="551"/>
      <c r="W799" s="551"/>
      <c r="X799" s="551"/>
      <c r="Y799" s="551"/>
      <c r="Z799" s="551"/>
      <c r="AA799" s="551"/>
      <c r="AB799" s="551"/>
      <c r="AC799" s="551"/>
      <c r="AD799" s="551"/>
      <c r="AE799" s="551"/>
      <c r="AF799" s="551"/>
      <c r="AG799" s="551"/>
      <c r="AH799" s="551"/>
      <c r="AI799" s="551"/>
      <c r="AJ799" s="551"/>
      <c r="AK799" s="551"/>
      <c r="AL799" s="551"/>
      <c r="AM799" s="551"/>
      <c r="AN799" s="551"/>
      <c r="AO799" s="551"/>
      <c r="AP799" s="551"/>
      <c r="AQ799" s="551"/>
      <c r="AR799" s="551"/>
      <c r="AS799" s="551"/>
      <c r="AT799" s="551"/>
      <c r="AU799" s="551"/>
      <c r="AV799" s="551"/>
      <c r="AW799" s="551"/>
      <c r="AX799" s="551"/>
      <c r="AY799" s="551"/>
      <c r="AZ799" s="551"/>
      <c r="BA799" s="551"/>
      <c r="BB799" s="551"/>
      <c r="BC799" s="551"/>
      <c r="BD799" s="551"/>
      <c r="BE799" s="551"/>
      <c r="BF799" s="551"/>
      <c r="BG799" s="551"/>
      <c r="BH799" s="551"/>
      <c r="BI799" s="551"/>
      <c r="BJ799" s="551"/>
      <c r="BK799" s="551"/>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52">
        <f>[1]Input!$C$112</f>
        <v>43570</v>
      </c>
      <c r="G800" s="552"/>
      <c r="H800" s="552"/>
      <c r="I800" s="552"/>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2"/>
      <c r="AH800" s="552"/>
      <c r="AI800" s="552"/>
      <c r="AJ800" s="552"/>
      <c r="AK800" s="552"/>
      <c r="AL800" s="552"/>
      <c r="AM800" s="552"/>
      <c r="AN800" s="552"/>
      <c r="AO800" s="552"/>
      <c r="AP800" s="552"/>
      <c r="AQ800" s="552"/>
      <c r="AR800" s="552"/>
      <c r="AS800" s="552"/>
      <c r="AT800" s="552"/>
      <c r="AU800" s="552"/>
      <c r="AV800" s="552"/>
      <c r="AW800" s="552"/>
      <c r="AX800" s="552"/>
      <c r="AY800" s="552"/>
      <c r="AZ800" s="552"/>
      <c r="BA800" s="552"/>
      <c r="BB800" s="552"/>
      <c r="BC800" s="552"/>
      <c r="BD800" s="552"/>
      <c r="BE800" s="552"/>
      <c r="BF800" s="552"/>
      <c r="BG800" s="552"/>
      <c r="BH800" s="552"/>
      <c r="BI800" s="552"/>
      <c r="BJ800" s="552"/>
      <c r="BK800" s="55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9" t="s">
        <v>41</v>
      </c>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c r="AK802" s="579"/>
      <c r="AL802" s="579"/>
      <c r="AM802" s="579"/>
      <c r="AN802" s="579"/>
      <c r="AO802" s="579"/>
      <c r="AP802" s="579"/>
      <c r="AQ802" s="579"/>
      <c r="AR802" s="579"/>
      <c r="AS802" s="579"/>
      <c r="AT802" s="579"/>
      <c r="AU802" s="579"/>
      <c r="AV802" s="579"/>
      <c r="AW802" s="579"/>
      <c r="AX802" s="579"/>
      <c r="AY802" s="579"/>
      <c r="AZ802" s="579"/>
      <c r="BA802" s="579"/>
      <c r="BB802" s="579"/>
      <c r="BC802" s="579"/>
      <c r="BD802" s="579"/>
      <c r="BE802" s="579"/>
      <c r="BF802" s="579"/>
      <c r="BG802" s="579"/>
      <c r="BH802" s="579"/>
      <c r="BI802" s="579"/>
      <c r="BJ802" s="579"/>
      <c r="BK802" s="579"/>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0" t="s">
        <v>351</v>
      </c>
      <c r="G803" s="400"/>
      <c r="H803" s="618" t="str">
        <f>'[1]Strats Summary'!$N$8</f>
        <v>31-03-2019</v>
      </c>
      <c r="I803" s="618"/>
      <c r="J803" s="618"/>
      <c r="K803" s="775"/>
      <c r="L803" s="775"/>
      <c r="M803" s="401"/>
      <c r="N803" s="400"/>
      <c r="O803" s="400"/>
      <c r="P803" s="400"/>
      <c r="Q803" s="400"/>
      <c r="R803" s="400"/>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0"/>
      <c r="AO803" s="400"/>
      <c r="AP803" s="400"/>
      <c r="AQ803" s="400"/>
      <c r="AR803" s="400"/>
      <c r="AS803" s="400"/>
      <c r="AT803" s="400"/>
      <c r="AU803" s="400"/>
      <c r="AV803" s="400"/>
      <c r="AW803" s="400"/>
      <c r="AX803" s="400"/>
      <c r="AY803" s="400"/>
      <c r="AZ803" s="400"/>
      <c r="BA803" s="400"/>
      <c r="BB803" s="400"/>
      <c r="BC803" s="400"/>
      <c r="BD803" s="400"/>
      <c r="BE803" s="400"/>
      <c r="BF803" s="400"/>
      <c r="BG803" s="400"/>
      <c r="BH803" s="400"/>
      <c r="BI803" s="403"/>
      <c r="BJ803" s="403"/>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0"/>
      <c r="G804" s="400"/>
      <c r="H804" s="400"/>
      <c r="I804" s="400"/>
      <c r="J804" s="400"/>
      <c r="K804" s="400"/>
      <c r="L804" s="400"/>
      <c r="M804" s="400"/>
      <c r="N804" s="400"/>
      <c r="O804" s="400"/>
      <c r="P804" s="400"/>
      <c r="Q804" s="400"/>
      <c r="R804" s="400"/>
      <c r="S804" s="402"/>
      <c r="T804" s="402"/>
      <c r="U804" s="402"/>
      <c r="V804" s="402"/>
      <c r="W804" s="787">
        <f>F800-30</f>
        <v>43540</v>
      </c>
      <c r="X804" s="787"/>
      <c r="Y804" s="787"/>
      <c r="Z804" s="787"/>
      <c r="AA804" s="787"/>
      <c r="AB804" s="787"/>
      <c r="AC804" s="787"/>
      <c r="AD804" s="787"/>
      <c r="AE804" s="787"/>
      <c r="AF804" s="787"/>
      <c r="AG804" s="787"/>
      <c r="AH804" s="787"/>
      <c r="AI804" s="787"/>
      <c r="AJ804" s="402"/>
      <c r="AK804" s="402"/>
      <c r="AL804" s="402"/>
      <c r="AM804" s="402"/>
      <c r="AN804" s="400"/>
      <c r="AO804" s="400"/>
      <c r="AP804" s="400"/>
      <c r="AQ804" s="400"/>
      <c r="AR804" s="400"/>
      <c r="AS804" s="787">
        <f>IF([1]Input!$C$123=1,"Not Applicable",W804-30)</f>
        <v>43510</v>
      </c>
      <c r="AT804" s="787"/>
      <c r="AU804" s="787"/>
      <c r="AV804" s="787"/>
      <c r="AW804" s="787"/>
      <c r="AX804" s="787"/>
      <c r="AY804" s="787"/>
      <c r="AZ804" s="787"/>
      <c r="BA804" s="787"/>
      <c r="BB804" s="787"/>
      <c r="BC804" s="787"/>
      <c r="BD804" s="787"/>
      <c r="BE804" s="787"/>
      <c r="BF804" s="400"/>
      <c r="BG804" s="400"/>
      <c r="BH804" s="400"/>
      <c r="BI804" s="403"/>
      <c r="BJ804" s="403"/>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3"/>
      <c r="G805" s="403"/>
      <c r="H805" s="403"/>
      <c r="I805" s="403"/>
      <c r="J805" s="403"/>
      <c r="K805" s="400"/>
      <c r="L805" s="400"/>
      <c r="M805" s="400"/>
      <c r="N805" s="400"/>
      <c r="O805" s="400"/>
      <c r="P805" s="400"/>
      <c r="Q805" s="400"/>
      <c r="R805" s="403"/>
      <c r="S805" s="781" t="s">
        <v>294</v>
      </c>
      <c r="T805" s="781"/>
      <c r="U805" s="781"/>
      <c r="V805" s="404"/>
      <c r="W805" s="781" t="s">
        <v>352</v>
      </c>
      <c r="X805" s="781"/>
      <c r="Y805" s="781"/>
      <c r="Z805" s="781"/>
      <c r="AA805" s="781"/>
      <c r="AB805" s="781"/>
      <c r="AC805" s="400"/>
      <c r="AD805" s="781" t="s">
        <v>353</v>
      </c>
      <c r="AE805" s="781"/>
      <c r="AF805" s="781"/>
      <c r="AG805" s="781"/>
      <c r="AH805" s="781"/>
      <c r="AI805" s="781"/>
      <c r="AJ805" s="404"/>
      <c r="AK805" s="781" t="s">
        <v>354</v>
      </c>
      <c r="AL805" s="781"/>
      <c r="AM805" s="781"/>
      <c r="AN805" s="403"/>
      <c r="AO805" s="781" t="s">
        <v>294</v>
      </c>
      <c r="AP805" s="781"/>
      <c r="AQ805" s="781"/>
      <c r="AR805" s="404"/>
      <c r="AS805" s="781" t="s">
        <v>352</v>
      </c>
      <c r="AT805" s="781"/>
      <c r="AU805" s="781"/>
      <c r="AV805" s="781"/>
      <c r="AW805" s="781"/>
      <c r="AX805" s="781"/>
      <c r="AY805" s="404"/>
      <c r="AZ805" s="781" t="s">
        <v>353</v>
      </c>
      <c r="BA805" s="781"/>
      <c r="BB805" s="781"/>
      <c r="BC805" s="781"/>
      <c r="BD805" s="781"/>
      <c r="BE805" s="781"/>
      <c r="BF805" s="404"/>
      <c r="BG805" s="781" t="s">
        <v>354</v>
      </c>
      <c r="BH805" s="781"/>
      <c r="BI805" s="781"/>
      <c r="BJ805" s="403"/>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5" t="s">
        <v>278</v>
      </c>
      <c r="G806" s="403"/>
      <c r="H806" s="403"/>
      <c r="I806" s="403"/>
      <c r="J806" s="403"/>
      <c r="K806" s="403"/>
      <c r="L806" s="403"/>
      <c r="M806" s="400"/>
      <c r="N806" s="400"/>
      <c r="O806" s="400"/>
      <c r="P806" s="400"/>
      <c r="Q806" s="400"/>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0" t="s">
        <v>355</v>
      </c>
      <c r="G807" s="403"/>
      <c r="H807" s="403"/>
      <c r="I807" s="403"/>
      <c r="J807" s="403"/>
      <c r="K807" s="403"/>
      <c r="L807" s="403"/>
      <c r="M807" s="400"/>
      <c r="N807" s="400"/>
      <c r="O807" s="400"/>
      <c r="P807" s="400"/>
      <c r="Q807" s="400"/>
      <c r="R807" s="403"/>
      <c r="S807" s="782">
        <f>'[1]Monthly Report'!$B24</f>
        <v>2246</v>
      </c>
      <c r="T807" s="783"/>
      <c r="U807" s="783"/>
      <c r="V807" s="406"/>
      <c r="W807" s="784">
        <f>'[1]Monthly Report'!$C24</f>
        <v>319711188.12000006</v>
      </c>
      <c r="X807" s="784"/>
      <c r="Y807" s="784"/>
      <c r="Z807" s="784"/>
      <c r="AA807" s="784"/>
      <c r="AB807" s="784"/>
      <c r="AC807" s="406"/>
      <c r="AD807" s="784">
        <f>'[1]Monthly Report'!$D24</f>
        <v>1905.3</v>
      </c>
      <c r="AE807" s="784"/>
      <c r="AF807" s="784"/>
      <c r="AG807" s="784"/>
      <c r="AH807" s="784"/>
      <c r="AI807" s="784"/>
      <c r="AJ807" s="406"/>
      <c r="AK807" s="785">
        <f>'[1]Monthly Report'!$E24</f>
        <v>0.99690342703301738</v>
      </c>
      <c r="AL807" s="785"/>
      <c r="AM807" s="785"/>
      <c r="AN807" s="407"/>
      <c r="AO807" s="782">
        <f>'[1]Monthly Report'!$F24</f>
        <v>2289</v>
      </c>
      <c r="AP807" s="783"/>
      <c r="AQ807" s="783"/>
      <c r="AR807" s="406"/>
      <c r="AS807" s="784">
        <f>'[1]Monthly Report'!$G24</f>
        <v>326280649.95000005</v>
      </c>
      <c r="AT807" s="784"/>
      <c r="AU807" s="784"/>
      <c r="AV807" s="784"/>
      <c r="AW807" s="784"/>
      <c r="AX807" s="784"/>
      <c r="AY807" s="406"/>
      <c r="AZ807" s="784">
        <f>'[1]Monthly Report'!$H24</f>
        <v>2156.3000000000002</v>
      </c>
      <c r="BA807" s="784"/>
      <c r="BB807" s="784"/>
      <c r="BC807" s="784"/>
      <c r="BD807" s="784"/>
      <c r="BE807" s="784"/>
      <c r="BF807" s="406"/>
      <c r="BG807" s="786">
        <f>'[1]Monthly Report'!$I24</f>
        <v>1</v>
      </c>
      <c r="BH807" s="786"/>
      <c r="BI807" s="786"/>
      <c r="BJ807" s="403"/>
      <c r="BK807" s="408"/>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0" t="s">
        <v>356</v>
      </c>
      <c r="G808" s="403"/>
      <c r="H808" s="403"/>
      <c r="I808" s="403"/>
      <c r="J808" s="403"/>
      <c r="K808" s="403"/>
      <c r="L808" s="403"/>
      <c r="M808" s="400"/>
      <c r="N808" s="400"/>
      <c r="O808" s="400"/>
      <c r="P808" s="400"/>
      <c r="Q808" s="400"/>
      <c r="R808" s="403"/>
      <c r="S808" s="782">
        <f>'[1]Monthly Report'!$B25</f>
        <v>1</v>
      </c>
      <c r="T808" s="783"/>
      <c r="U808" s="783"/>
      <c r="V808" s="406"/>
      <c r="W808" s="784">
        <f>'[1]Monthly Report'!$C25</f>
        <v>766925.86</v>
      </c>
      <c r="X808" s="784"/>
      <c r="Y808" s="784"/>
      <c r="Z808" s="784"/>
      <c r="AA808" s="784"/>
      <c r="AB808" s="784"/>
      <c r="AC808" s="406"/>
      <c r="AD808" s="784">
        <f>'[1]Monthly Report'!$D25</f>
        <v>0</v>
      </c>
      <c r="AE808" s="784"/>
      <c r="AF808" s="784"/>
      <c r="AG808" s="784"/>
      <c r="AH808" s="784"/>
      <c r="AI808" s="784"/>
      <c r="AJ808" s="406"/>
      <c r="AK808" s="785">
        <f>'[1]Monthly Report'!$E25</f>
        <v>2.3913802410545555E-3</v>
      </c>
      <c r="AL808" s="785"/>
      <c r="AM808" s="785"/>
      <c r="AN808" s="407"/>
      <c r="AO808" s="782">
        <f>'[1]Monthly Report'!$F25</f>
        <v>0</v>
      </c>
      <c r="AP808" s="783"/>
      <c r="AQ808" s="783"/>
      <c r="AR808" s="406"/>
      <c r="AS808" s="784">
        <f>'[1]Monthly Report'!$G25</f>
        <v>0</v>
      </c>
      <c r="AT808" s="784"/>
      <c r="AU808" s="784"/>
      <c r="AV808" s="784"/>
      <c r="AW808" s="784"/>
      <c r="AX808" s="784"/>
      <c r="AY808" s="406"/>
      <c r="AZ808" s="784">
        <f>'[1]Monthly Report'!$H25</f>
        <v>0</v>
      </c>
      <c r="BA808" s="784"/>
      <c r="BB808" s="784"/>
      <c r="BC808" s="784"/>
      <c r="BD808" s="784"/>
      <c r="BE808" s="784"/>
      <c r="BF808" s="406"/>
      <c r="BG808" s="786">
        <f>'[1]Monthly Report'!$I25</f>
        <v>0</v>
      </c>
      <c r="BH808" s="786"/>
      <c r="BI808" s="786"/>
      <c r="BJ808" s="403"/>
      <c r="BK808" s="408"/>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0" t="s">
        <v>357</v>
      </c>
      <c r="G809" s="403"/>
      <c r="H809" s="403"/>
      <c r="I809" s="403"/>
      <c r="J809" s="403"/>
      <c r="K809" s="403"/>
      <c r="L809" s="403"/>
      <c r="M809" s="400"/>
      <c r="N809" s="400"/>
      <c r="O809" s="400"/>
      <c r="P809" s="400"/>
      <c r="Q809" s="400"/>
      <c r="R809" s="403"/>
      <c r="S809" s="782">
        <f>'[1]Monthly Report'!$B26</f>
        <v>0</v>
      </c>
      <c r="T809" s="783"/>
      <c r="U809" s="783"/>
      <c r="V809" s="406"/>
      <c r="W809" s="784">
        <f>'[1]Monthly Report'!$C26</f>
        <v>0</v>
      </c>
      <c r="X809" s="784"/>
      <c r="Y809" s="784"/>
      <c r="Z809" s="784"/>
      <c r="AA809" s="784"/>
      <c r="AB809" s="784"/>
      <c r="AC809" s="406"/>
      <c r="AD809" s="784">
        <f>'[1]Monthly Report'!$D26</f>
        <v>0</v>
      </c>
      <c r="AE809" s="784"/>
      <c r="AF809" s="784"/>
      <c r="AG809" s="784"/>
      <c r="AH809" s="784"/>
      <c r="AI809" s="784"/>
      <c r="AJ809" s="406"/>
      <c r="AK809" s="785">
        <f>'[1]Monthly Report'!$E26</f>
        <v>0</v>
      </c>
      <c r="AL809" s="785"/>
      <c r="AM809" s="785"/>
      <c r="AN809" s="407"/>
      <c r="AO809" s="782">
        <f>'[1]Monthly Report'!$F26</f>
        <v>0</v>
      </c>
      <c r="AP809" s="783"/>
      <c r="AQ809" s="783"/>
      <c r="AR809" s="406"/>
      <c r="AS809" s="784">
        <f>'[1]Monthly Report'!$G26</f>
        <v>0</v>
      </c>
      <c r="AT809" s="784"/>
      <c r="AU809" s="784"/>
      <c r="AV809" s="784"/>
      <c r="AW809" s="784"/>
      <c r="AX809" s="784"/>
      <c r="AY809" s="406"/>
      <c r="AZ809" s="784">
        <f>'[1]Monthly Report'!$H26</f>
        <v>0</v>
      </c>
      <c r="BA809" s="784"/>
      <c r="BB809" s="784"/>
      <c r="BC809" s="784"/>
      <c r="BD809" s="784"/>
      <c r="BE809" s="784"/>
      <c r="BF809" s="406"/>
      <c r="BG809" s="786">
        <f>'[1]Monthly Report'!$I26</f>
        <v>0</v>
      </c>
      <c r="BH809" s="786"/>
      <c r="BI809" s="786"/>
      <c r="BJ809" s="403"/>
      <c r="BK809" s="408"/>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0" t="s">
        <v>358</v>
      </c>
      <c r="G810" s="403"/>
      <c r="H810" s="403"/>
      <c r="I810" s="403"/>
      <c r="J810" s="403"/>
      <c r="K810" s="403"/>
      <c r="L810" s="403"/>
      <c r="M810" s="400"/>
      <c r="N810" s="400"/>
      <c r="O810" s="400"/>
      <c r="P810" s="400"/>
      <c r="Q810" s="400"/>
      <c r="R810" s="403"/>
      <c r="S810" s="782">
        <f>'[1]Monthly Report'!$B27</f>
        <v>2</v>
      </c>
      <c r="T810" s="783"/>
      <c r="U810" s="783"/>
      <c r="V810" s="406"/>
      <c r="W810" s="784">
        <f>'[1]Monthly Report'!$C27</f>
        <v>226158.31999999998</v>
      </c>
      <c r="X810" s="784"/>
      <c r="Y810" s="784"/>
      <c r="Z810" s="784"/>
      <c r="AA810" s="784"/>
      <c r="AB810" s="784"/>
      <c r="AC810" s="406"/>
      <c r="AD810" s="784">
        <f>'[1]Monthly Report'!$D27</f>
        <v>255.77</v>
      </c>
      <c r="AE810" s="784"/>
      <c r="AF810" s="784"/>
      <c r="AG810" s="784"/>
      <c r="AH810" s="784"/>
      <c r="AI810" s="784"/>
      <c r="AJ810" s="406"/>
      <c r="AK810" s="785">
        <f>'[1]Monthly Report'!$E27</f>
        <v>7.0519272592802287E-4</v>
      </c>
      <c r="AL810" s="785"/>
      <c r="AM810" s="785"/>
      <c r="AN810" s="407"/>
      <c r="AO810" s="782">
        <f>'[1]Monthly Report'!$F27</f>
        <v>0</v>
      </c>
      <c r="AP810" s="783"/>
      <c r="AQ810" s="783"/>
      <c r="AR810" s="406"/>
      <c r="AS810" s="784">
        <f>'[1]Monthly Report'!$G27</f>
        <v>0</v>
      </c>
      <c r="AT810" s="784"/>
      <c r="AU810" s="784"/>
      <c r="AV810" s="784"/>
      <c r="AW810" s="784"/>
      <c r="AX810" s="784"/>
      <c r="AY810" s="406"/>
      <c r="AZ810" s="784">
        <f>'[1]Monthly Report'!$H27</f>
        <v>0</v>
      </c>
      <c r="BA810" s="784"/>
      <c r="BB810" s="784"/>
      <c r="BC810" s="784"/>
      <c r="BD810" s="784"/>
      <c r="BE810" s="784"/>
      <c r="BF810" s="406"/>
      <c r="BG810" s="786">
        <f>'[1]Monthly Report'!$I27</f>
        <v>0</v>
      </c>
      <c r="BH810" s="786"/>
      <c r="BI810" s="786"/>
      <c r="BJ810" s="403"/>
      <c r="BK810" s="408"/>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09" t="s">
        <v>278</v>
      </c>
      <c r="G811" s="410"/>
      <c r="H811" s="410"/>
      <c r="I811" s="410"/>
      <c r="J811" s="410"/>
      <c r="K811" s="410"/>
      <c r="L811" s="410"/>
      <c r="M811" s="409"/>
      <c r="N811" s="409"/>
      <c r="O811" s="409"/>
      <c r="P811" s="409"/>
      <c r="Q811" s="409"/>
      <c r="R811" s="410"/>
      <c r="S811" s="782">
        <f>'[1]Monthly Report'!$B28</f>
        <v>2249</v>
      </c>
      <c r="T811" s="783"/>
      <c r="U811" s="783"/>
      <c r="V811" s="411"/>
      <c r="W811" s="784">
        <f>'[1]Monthly Report'!$C28</f>
        <v>320704272.30000007</v>
      </c>
      <c r="X811" s="784"/>
      <c r="Y811" s="784"/>
      <c r="Z811" s="784"/>
      <c r="AA811" s="784"/>
      <c r="AB811" s="784"/>
      <c r="AC811" s="411"/>
      <c r="AD811" s="784">
        <f>'[1]Monthly Report'!$D28</f>
        <v>2161.0700000000002</v>
      </c>
      <c r="AE811" s="784"/>
      <c r="AF811" s="784"/>
      <c r="AG811" s="784"/>
      <c r="AH811" s="784"/>
      <c r="AI811" s="784"/>
      <c r="AJ811" s="411"/>
      <c r="AK811" s="785">
        <f>'[1]Monthly Report'!$E28</f>
        <v>1</v>
      </c>
      <c r="AL811" s="785"/>
      <c r="AM811" s="785"/>
      <c r="AN811" s="412"/>
      <c r="AO811" s="782">
        <f>'[1]Monthly Report'!$F28</f>
        <v>2289</v>
      </c>
      <c r="AP811" s="783"/>
      <c r="AQ811" s="783"/>
      <c r="AR811" s="411"/>
      <c r="AS811" s="784">
        <f>'[1]Monthly Report'!$G28</f>
        <v>326280649.95000005</v>
      </c>
      <c r="AT811" s="784"/>
      <c r="AU811" s="784"/>
      <c r="AV811" s="784"/>
      <c r="AW811" s="784"/>
      <c r="AX811" s="784"/>
      <c r="AY811" s="411"/>
      <c r="AZ811" s="784">
        <f>'[1]Monthly Report'!$H28</f>
        <v>2156.3000000000002</v>
      </c>
      <c r="BA811" s="784"/>
      <c r="BB811" s="784"/>
      <c r="BC811" s="784"/>
      <c r="BD811" s="784"/>
      <c r="BE811" s="784"/>
      <c r="BF811" s="411"/>
      <c r="BG811" s="786">
        <f>'[1]Monthly Report'!$I28</f>
        <v>1</v>
      </c>
      <c r="BH811" s="786"/>
      <c r="BI811" s="786"/>
      <c r="BJ811" s="410"/>
      <c r="BK811" s="413"/>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0"/>
      <c r="G812" s="403"/>
      <c r="H812" s="403"/>
      <c r="I812" s="403"/>
      <c r="J812" s="403"/>
      <c r="K812" s="403"/>
      <c r="L812" s="403"/>
      <c r="M812" s="400"/>
      <c r="N812" s="400"/>
      <c r="O812" s="400"/>
      <c r="P812" s="400"/>
      <c r="Q812" s="400"/>
      <c r="R812" s="403"/>
      <c r="S812" s="406"/>
      <c r="T812" s="406"/>
      <c r="U812" s="406"/>
      <c r="V812" s="406"/>
      <c r="W812" s="406"/>
      <c r="X812" s="406"/>
      <c r="Y812" s="406"/>
      <c r="Z812" s="406"/>
      <c r="AA812" s="406"/>
      <c r="AB812" s="406"/>
      <c r="AC812" s="406"/>
      <c r="AD812" s="406"/>
      <c r="AE812" s="406"/>
      <c r="AF812" s="406"/>
      <c r="AG812" s="406"/>
      <c r="AH812" s="406"/>
      <c r="AI812" s="406"/>
      <c r="AJ812" s="406"/>
      <c r="AK812" s="414"/>
      <c r="AL812" s="414"/>
      <c r="AM812" s="414"/>
      <c r="AN812" s="407"/>
      <c r="AO812" s="406"/>
      <c r="AP812" s="406"/>
      <c r="AQ812" s="406"/>
      <c r="AR812" s="406"/>
      <c r="AS812" s="406"/>
      <c r="AT812" s="406"/>
      <c r="AU812" s="406"/>
      <c r="AV812" s="406"/>
      <c r="AW812" s="406"/>
      <c r="AX812" s="406"/>
      <c r="AY812" s="406"/>
      <c r="AZ812" s="406"/>
      <c r="BA812" s="406"/>
      <c r="BB812" s="406"/>
      <c r="BC812" s="406"/>
      <c r="BD812" s="406"/>
      <c r="BE812" s="406"/>
      <c r="BF812" s="406"/>
      <c r="BG812" s="415"/>
      <c r="BH812" s="415"/>
      <c r="BI812" s="415"/>
      <c r="BJ812" s="403"/>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0" t="s">
        <v>359</v>
      </c>
      <c r="G813" s="403"/>
      <c r="H813" s="403"/>
      <c r="I813" s="403"/>
      <c r="J813" s="403"/>
      <c r="K813" s="403"/>
      <c r="L813" s="403"/>
      <c r="M813" s="400"/>
      <c r="N813" s="400"/>
      <c r="O813" s="400"/>
      <c r="P813" s="400"/>
      <c r="Q813" s="400"/>
      <c r="R813" s="403"/>
      <c r="S813" s="406"/>
      <c r="T813" s="406"/>
      <c r="U813" s="406"/>
      <c r="V813" s="406"/>
      <c r="W813" s="406"/>
      <c r="X813" s="406"/>
      <c r="Y813" s="406"/>
      <c r="Z813" s="406"/>
      <c r="AA813" s="406"/>
      <c r="AB813" s="406"/>
      <c r="AC813" s="406"/>
      <c r="AD813" s="406"/>
      <c r="AE813" s="406"/>
      <c r="AF813" s="406"/>
      <c r="AG813" s="406"/>
      <c r="AH813" s="406"/>
      <c r="AI813" s="406"/>
      <c r="AJ813" s="406"/>
      <c r="AK813" s="785">
        <f>'[1]Monthly Report'!$C$30</f>
        <v>0.85376874089443167</v>
      </c>
      <c r="AL813" s="785"/>
      <c r="AM813" s="785"/>
      <c r="AN813" s="407"/>
      <c r="AO813" s="406"/>
      <c r="AP813" s="406"/>
      <c r="AQ813" s="406"/>
      <c r="AR813" s="406"/>
      <c r="AS813" s="406"/>
      <c r="AT813" s="406"/>
      <c r="AU813" s="406"/>
      <c r="AV813" s="406"/>
      <c r="AW813" s="406"/>
      <c r="AX813" s="406"/>
      <c r="AY813" s="406"/>
      <c r="AZ813" s="406"/>
      <c r="BA813" s="406"/>
      <c r="BB813" s="406"/>
      <c r="BC813" s="406"/>
      <c r="BD813" s="406"/>
      <c r="BE813" s="406"/>
      <c r="BF813" s="406"/>
      <c r="BG813" s="786">
        <f>'[1]Monthly Report'!$G$30</f>
        <v>0.8713120780167094</v>
      </c>
      <c r="BH813" s="786"/>
      <c r="BI813" s="786"/>
      <c r="BJ813" s="403"/>
      <c r="BK813" s="408"/>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0" t="s">
        <v>360</v>
      </c>
      <c r="G814" s="403"/>
      <c r="H814" s="403"/>
      <c r="I814" s="403"/>
      <c r="J814" s="403"/>
      <c r="K814" s="403"/>
      <c r="L814" s="403"/>
      <c r="M814" s="400"/>
      <c r="N814" s="400"/>
      <c r="O814" s="400"/>
      <c r="P814" s="400"/>
      <c r="Q814" s="400"/>
      <c r="R814" s="403"/>
      <c r="S814" s="406"/>
      <c r="T814" s="406"/>
      <c r="U814" s="406"/>
      <c r="V814" s="406"/>
      <c r="W814" s="406"/>
      <c r="X814" s="406"/>
      <c r="Y814" s="406"/>
      <c r="Z814" s="406"/>
      <c r="AA814" s="406"/>
      <c r="AB814" s="406"/>
      <c r="AC814" s="406"/>
      <c r="AD814" s="406"/>
      <c r="AE814" s="406"/>
      <c r="AF814" s="406"/>
      <c r="AG814" s="406"/>
      <c r="AH814" s="406"/>
      <c r="AI814" s="406"/>
      <c r="AJ814" s="406"/>
      <c r="AK814" s="785">
        <f>'[1]Monthly Report'!$C$31</f>
        <v>0.9969034270330176</v>
      </c>
      <c r="AL814" s="785"/>
      <c r="AM814" s="785"/>
      <c r="AN814" s="407"/>
      <c r="AO814" s="406"/>
      <c r="AP814" s="406"/>
      <c r="AQ814" s="406"/>
      <c r="AR814" s="406"/>
      <c r="AS814" s="406"/>
      <c r="AT814" s="406"/>
      <c r="AU814" s="406"/>
      <c r="AV814" s="406"/>
      <c r="AW814" s="406"/>
      <c r="AX814" s="406"/>
      <c r="AY814" s="406"/>
      <c r="AZ814" s="406"/>
      <c r="BA814" s="406"/>
      <c r="BB814" s="406"/>
      <c r="BC814" s="406"/>
      <c r="BD814" s="406"/>
      <c r="BE814" s="406"/>
      <c r="BF814" s="406"/>
      <c r="BG814" s="786">
        <f>'[1]Monthly Report'!$G$31</f>
        <v>1.0000000000000002</v>
      </c>
      <c r="BH814" s="786"/>
      <c r="BI814" s="786"/>
      <c r="BJ814" s="403"/>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3"/>
      <c r="G815" s="403"/>
      <c r="H815" s="403"/>
      <c r="I815" s="403"/>
      <c r="J815" s="403"/>
      <c r="K815" s="403"/>
      <c r="L815" s="403"/>
      <c r="M815" s="400"/>
      <c r="N815" s="400"/>
      <c r="O815" s="400"/>
      <c r="P815" s="400"/>
      <c r="Q815" s="400"/>
      <c r="R815" s="403"/>
      <c r="S815" s="406"/>
      <c r="T815" s="406"/>
      <c r="U815" s="406"/>
      <c r="V815" s="406"/>
      <c r="W815" s="406"/>
      <c r="X815" s="406"/>
      <c r="Y815" s="406"/>
      <c r="Z815" s="406"/>
      <c r="AA815" s="406"/>
      <c r="AB815" s="406"/>
      <c r="AC815" s="406"/>
      <c r="AD815" s="406"/>
      <c r="AE815" s="406"/>
      <c r="AF815" s="406"/>
      <c r="AG815" s="406"/>
      <c r="AH815" s="406"/>
      <c r="AI815" s="406"/>
      <c r="AJ815" s="406"/>
      <c r="AK815" s="406"/>
      <c r="AL815" s="406"/>
      <c r="AM815" s="406"/>
      <c r="AN815" s="407"/>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3"/>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3"/>
      <c r="G816" s="403"/>
      <c r="H816" s="403"/>
      <c r="I816" s="403"/>
      <c r="J816" s="403"/>
      <c r="K816" s="403"/>
      <c r="L816" s="403"/>
      <c r="M816" s="403"/>
      <c r="N816" s="403"/>
      <c r="O816" s="403"/>
      <c r="P816" s="403"/>
      <c r="Q816" s="403"/>
      <c r="R816" s="403"/>
      <c r="S816" s="407"/>
      <c r="T816" s="407"/>
      <c r="U816" s="407"/>
      <c r="V816" s="407"/>
      <c r="W816" s="407"/>
      <c r="X816" s="407"/>
      <c r="Y816" s="407"/>
      <c r="Z816" s="407"/>
      <c r="AA816" s="407"/>
      <c r="AB816" s="407"/>
      <c r="AC816" s="407"/>
      <c r="AD816" s="407"/>
      <c r="AE816" s="407"/>
      <c r="AF816" s="407"/>
      <c r="AG816" s="407"/>
      <c r="AH816" s="407"/>
      <c r="AI816" s="407"/>
      <c r="AJ816" s="407"/>
      <c r="AK816" s="407"/>
      <c r="AL816" s="406"/>
      <c r="AM816" s="406"/>
      <c r="AN816" s="407"/>
      <c r="AO816" s="407"/>
      <c r="AP816" s="407"/>
      <c r="AQ816" s="407"/>
      <c r="AR816" s="407"/>
      <c r="AS816" s="407"/>
      <c r="AT816" s="407"/>
      <c r="AU816" s="407"/>
      <c r="AV816" s="407"/>
      <c r="AW816" s="407"/>
      <c r="AX816" s="407"/>
      <c r="AY816" s="407"/>
      <c r="AZ816" s="407"/>
      <c r="BA816" s="407"/>
      <c r="BB816" s="407"/>
      <c r="BC816" s="407"/>
      <c r="BD816" s="407"/>
      <c r="BE816" s="407"/>
      <c r="BF816" s="407"/>
      <c r="BG816" s="407"/>
      <c r="BH816" s="406"/>
      <c r="BI816" s="406"/>
      <c r="BJ816" s="403"/>
      <c r="BK816" s="408"/>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09" t="s">
        <v>361</v>
      </c>
      <c r="G817" s="403"/>
      <c r="H817" s="403"/>
      <c r="I817" s="403"/>
      <c r="J817" s="403"/>
      <c r="K817" s="403"/>
      <c r="L817" s="403"/>
      <c r="M817" s="400"/>
      <c r="N817" s="400"/>
      <c r="O817" s="400"/>
      <c r="P817" s="400"/>
      <c r="Q817" s="400"/>
      <c r="R817" s="403"/>
      <c r="S817" s="407"/>
      <c r="T817" s="407"/>
      <c r="U817" s="407"/>
      <c r="V817" s="407"/>
      <c r="W817" s="407"/>
      <c r="X817" s="407"/>
      <c r="Y817" s="407"/>
      <c r="Z817" s="407"/>
      <c r="AA817" s="407"/>
      <c r="AB817" s="407"/>
      <c r="AC817" s="407"/>
      <c r="AD817" s="407"/>
      <c r="AE817" s="407"/>
      <c r="AF817" s="407"/>
      <c r="AG817" s="407"/>
      <c r="AH817" s="407"/>
      <c r="AI817" s="407"/>
      <c r="AJ817" s="407"/>
      <c r="AK817" s="407"/>
      <c r="AL817" s="407"/>
      <c r="AM817" s="415"/>
      <c r="AN817" s="407"/>
      <c r="AO817" s="407"/>
      <c r="AP817" s="407"/>
      <c r="AQ817" s="407"/>
      <c r="AR817" s="407"/>
      <c r="AS817" s="407"/>
      <c r="AT817" s="407"/>
      <c r="AU817" s="407"/>
      <c r="AV817" s="407"/>
      <c r="AW817" s="407"/>
      <c r="AX817" s="407"/>
      <c r="AY817" s="407"/>
      <c r="AZ817" s="407"/>
      <c r="BA817" s="407"/>
      <c r="BB817" s="407"/>
      <c r="BC817" s="407"/>
      <c r="BD817" s="407"/>
      <c r="BE817" s="407"/>
      <c r="BF817" s="407"/>
      <c r="BG817" s="407"/>
      <c r="BH817" s="407"/>
      <c r="BI817" s="415"/>
      <c r="BJ817" s="403"/>
      <c r="BK817" s="408"/>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0" t="s">
        <v>355</v>
      </c>
      <c r="G818" s="403"/>
      <c r="H818" s="403"/>
      <c r="I818" s="403"/>
      <c r="J818" s="403"/>
      <c r="K818" s="403"/>
      <c r="L818" s="403"/>
      <c r="M818" s="400"/>
      <c r="N818" s="400"/>
      <c r="O818" s="400"/>
      <c r="P818" s="400"/>
      <c r="Q818" s="400"/>
      <c r="R818" s="403"/>
      <c r="S818" s="782">
        <f>'[1]Monthly Report'!$B34</f>
        <v>1</v>
      </c>
      <c r="T818" s="783"/>
      <c r="U818" s="783"/>
      <c r="V818" s="406"/>
      <c r="W818" s="784">
        <f>'[1]Monthly Report'!$C34</f>
        <v>324572.78999999998</v>
      </c>
      <c r="X818" s="784"/>
      <c r="Y818" s="784"/>
      <c r="Z818" s="784"/>
      <c r="AA818" s="784"/>
      <c r="AB818" s="784"/>
      <c r="AC818" s="406"/>
      <c r="AD818" s="784">
        <f>'[1]Monthly Report'!$D34</f>
        <v>1904.48</v>
      </c>
      <c r="AE818" s="784"/>
      <c r="AF818" s="784"/>
      <c r="AG818" s="784"/>
      <c r="AH818" s="784"/>
      <c r="AI818" s="784"/>
      <c r="AJ818" s="406"/>
      <c r="AK818" s="786">
        <f>'[1]Monthly Report'!$E34</f>
        <v>1.0120625698942392E-3</v>
      </c>
      <c r="AL818" s="786"/>
      <c r="AM818" s="786"/>
      <c r="AN818" s="407"/>
      <c r="AO818" s="782">
        <f>'[1]Monthly Report'!$F34</f>
        <v>0</v>
      </c>
      <c r="AP818" s="783"/>
      <c r="AQ818" s="783"/>
      <c r="AR818" s="406"/>
      <c r="AS818" s="784">
        <f>'[1]Monthly Report'!$G34</f>
        <v>0</v>
      </c>
      <c r="AT818" s="784"/>
      <c r="AU818" s="784"/>
      <c r="AV818" s="784"/>
      <c r="AW818" s="784"/>
      <c r="AX818" s="784"/>
      <c r="AY818" s="406"/>
      <c r="AZ818" s="784">
        <f>'[1]Monthly Report'!$H34</f>
        <v>0</v>
      </c>
      <c r="BA818" s="784"/>
      <c r="BB818" s="784"/>
      <c r="BC818" s="784"/>
      <c r="BD818" s="784"/>
      <c r="BE818" s="784"/>
      <c r="BF818" s="406"/>
      <c r="BG818" s="786">
        <f>'[1]Monthly Report'!$I34</f>
        <v>0</v>
      </c>
      <c r="BH818" s="786"/>
      <c r="BI818" s="786"/>
      <c r="BJ818" s="403"/>
      <c r="BK818" s="408"/>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0" t="s">
        <v>356</v>
      </c>
      <c r="G819" s="403"/>
      <c r="H819" s="403"/>
      <c r="I819" s="403"/>
      <c r="J819" s="403"/>
      <c r="K819" s="403"/>
      <c r="L819" s="403"/>
      <c r="M819" s="400"/>
      <c r="N819" s="400"/>
      <c r="O819" s="400"/>
      <c r="P819" s="400"/>
      <c r="Q819" s="400"/>
      <c r="R819" s="403"/>
      <c r="S819" s="782">
        <f>'[1]Monthly Report'!$B35</f>
        <v>0</v>
      </c>
      <c r="T819" s="783"/>
      <c r="U819" s="783"/>
      <c r="V819" s="406"/>
      <c r="W819" s="784">
        <f>'[1]Monthly Report'!$C35</f>
        <v>0</v>
      </c>
      <c r="X819" s="784"/>
      <c r="Y819" s="784"/>
      <c r="Z819" s="784"/>
      <c r="AA819" s="784"/>
      <c r="AB819" s="784"/>
      <c r="AC819" s="406"/>
      <c r="AD819" s="784">
        <f>'[1]Monthly Report'!$D35</f>
        <v>0</v>
      </c>
      <c r="AE819" s="784"/>
      <c r="AF819" s="784"/>
      <c r="AG819" s="784"/>
      <c r="AH819" s="784"/>
      <c r="AI819" s="784"/>
      <c r="AJ819" s="406"/>
      <c r="AK819" s="786">
        <f>'[1]Monthly Report'!$E35</f>
        <v>0</v>
      </c>
      <c r="AL819" s="786"/>
      <c r="AM819" s="786"/>
      <c r="AN819" s="407"/>
      <c r="AO819" s="782">
        <f>'[1]Monthly Report'!$F35</f>
        <v>0</v>
      </c>
      <c r="AP819" s="783"/>
      <c r="AQ819" s="783"/>
      <c r="AR819" s="406"/>
      <c r="AS819" s="784">
        <f>'[1]Monthly Report'!$G35</f>
        <v>0</v>
      </c>
      <c r="AT819" s="784"/>
      <c r="AU819" s="784"/>
      <c r="AV819" s="784"/>
      <c r="AW819" s="784"/>
      <c r="AX819" s="784"/>
      <c r="AY819" s="406"/>
      <c r="AZ819" s="784">
        <f>'[1]Monthly Report'!$H35</f>
        <v>0</v>
      </c>
      <c r="BA819" s="784"/>
      <c r="BB819" s="784"/>
      <c r="BC819" s="784"/>
      <c r="BD819" s="784"/>
      <c r="BE819" s="784"/>
      <c r="BF819" s="406"/>
      <c r="BG819" s="786">
        <f>'[1]Monthly Report'!$I35</f>
        <v>0</v>
      </c>
      <c r="BH819" s="786"/>
      <c r="BI819" s="786"/>
      <c r="BJ819" s="403"/>
      <c r="BK819" s="408"/>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0" t="s">
        <v>357</v>
      </c>
      <c r="G820" s="403"/>
      <c r="H820" s="403"/>
      <c r="I820" s="403"/>
      <c r="J820" s="403"/>
      <c r="K820" s="403"/>
      <c r="L820" s="403"/>
      <c r="M820" s="400"/>
      <c r="N820" s="400"/>
      <c r="O820" s="400"/>
      <c r="P820" s="400"/>
      <c r="Q820" s="400"/>
      <c r="R820" s="403"/>
      <c r="S820" s="782">
        <f>'[1]Monthly Report'!$B36</f>
        <v>0</v>
      </c>
      <c r="T820" s="783"/>
      <c r="U820" s="783"/>
      <c r="V820" s="406"/>
      <c r="W820" s="784">
        <f>'[1]Monthly Report'!$C36</f>
        <v>0</v>
      </c>
      <c r="X820" s="784"/>
      <c r="Y820" s="784"/>
      <c r="Z820" s="784"/>
      <c r="AA820" s="784"/>
      <c r="AB820" s="784"/>
      <c r="AC820" s="406"/>
      <c r="AD820" s="784">
        <f>'[1]Monthly Report'!$D36</f>
        <v>0</v>
      </c>
      <c r="AE820" s="784"/>
      <c r="AF820" s="784"/>
      <c r="AG820" s="784"/>
      <c r="AH820" s="784"/>
      <c r="AI820" s="784"/>
      <c r="AJ820" s="406"/>
      <c r="AK820" s="786">
        <f>'[1]Monthly Report'!$E36</f>
        <v>0</v>
      </c>
      <c r="AL820" s="786"/>
      <c r="AM820" s="786"/>
      <c r="AN820" s="407"/>
      <c r="AO820" s="782">
        <f>'[1]Monthly Report'!$F36</f>
        <v>0</v>
      </c>
      <c r="AP820" s="783"/>
      <c r="AQ820" s="783"/>
      <c r="AR820" s="406"/>
      <c r="AS820" s="784">
        <f>'[1]Monthly Report'!$G36</f>
        <v>0</v>
      </c>
      <c r="AT820" s="784"/>
      <c r="AU820" s="784"/>
      <c r="AV820" s="784"/>
      <c r="AW820" s="784"/>
      <c r="AX820" s="784"/>
      <c r="AY820" s="406"/>
      <c r="AZ820" s="784">
        <f>'[1]Monthly Report'!$H36</f>
        <v>0</v>
      </c>
      <c r="BA820" s="784"/>
      <c r="BB820" s="784"/>
      <c r="BC820" s="784"/>
      <c r="BD820" s="784"/>
      <c r="BE820" s="784"/>
      <c r="BF820" s="406"/>
      <c r="BG820" s="786">
        <f>'[1]Monthly Report'!$I36</f>
        <v>0</v>
      </c>
      <c r="BH820" s="786"/>
      <c r="BI820" s="786"/>
      <c r="BJ820" s="403"/>
      <c r="BK820" s="413"/>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0" t="s">
        <v>358</v>
      </c>
      <c r="G821" s="403"/>
      <c r="H821" s="403"/>
      <c r="I821" s="403"/>
      <c r="J821" s="403"/>
      <c r="K821" s="403"/>
      <c r="L821" s="403"/>
      <c r="M821" s="400"/>
      <c r="N821" s="400"/>
      <c r="O821" s="400"/>
      <c r="P821" s="400"/>
      <c r="Q821" s="400"/>
      <c r="R821" s="403"/>
      <c r="S821" s="782">
        <f>'[1]Monthly Report'!$B37</f>
        <v>1</v>
      </c>
      <c r="T821" s="783"/>
      <c r="U821" s="783"/>
      <c r="V821" s="406"/>
      <c r="W821" s="784">
        <f>'[1]Monthly Report'!$C37</f>
        <v>60117.02</v>
      </c>
      <c r="X821" s="784"/>
      <c r="Y821" s="784"/>
      <c r="Z821" s="784"/>
      <c r="AA821" s="784"/>
      <c r="AB821" s="784"/>
      <c r="AC821" s="406"/>
      <c r="AD821" s="784">
        <f>'[1]Monthly Report'!$D37</f>
        <v>255.77</v>
      </c>
      <c r="AE821" s="784"/>
      <c r="AF821" s="784"/>
      <c r="AG821" s="784"/>
      <c r="AH821" s="784"/>
      <c r="AI821" s="784"/>
      <c r="AJ821" s="406"/>
      <c r="AK821" s="786">
        <f>'[1]Monthly Report'!$E37</f>
        <v>1.8745313110067971E-4</v>
      </c>
      <c r="AL821" s="786"/>
      <c r="AM821" s="786"/>
      <c r="AN821" s="407"/>
      <c r="AO821" s="782">
        <f>'[1]Monthly Report'!$F37</f>
        <v>0</v>
      </c>
      <c r="AP821" s="783"/>
      <c r="AQ821" s="783"/>
      <c r="AR821" s="406"/>
      <c r="AS821" s="784">
        <f>'[1]Monthly Report'!$G37</f>
        <v>0</v>
      </c>
      <c r="AT821" s="784"/>
      <c r="AU821" s="784"/>
      <c r="AV821" s="784"/>
      <c r="AW821" s="784"/>
      <c r="AX821" s="784"/>
      <c r="AY821" s="406"/>
      <c r="AZ821" s="784">
        <f>'[1]Monthly Report'!$H37</f>
        <v>0</v>
      </c>
      <c r="BA821" s="784"/>
      <c r="BB821" s="784"/>
      <c r="BC821" s="784"/>
      <c r="BD821" s="784"/>
      <c r="BE821" s="784"/>
      <c r="BF821" s="406"/>
      <c r="BG821" s="786">
        <f>'[1]Monthly Report'!$I37</f>
        <v>0</v>
      </c>
      <c r="BH821" s="786"/>
      <c r="BI821" s="786"/>
      <c r="BJ821" s="403"/>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09" t="s">
        <v>278</v>
      </c>
      <c r="G822" s="410"/>
      <c r="H822" s="410"/>
      <c r="I822" s="410"/>
      <c r="J822" s="410"/>
      <c r="K822" s="410"/>
      <c r="L822" s="410"/>
      <c r="M822" s="409"/>
      <c r="N822" s="409"/>
      <c r="O822" s="409"/>
      <c r="P822" s="409"/>
      <c r="Q822" s="409"/>
      <c r="R822" s="410"/>
      <c r="S822" s="782">
        <f>'[1]Monthly Report'!$B38</f>
        <v>2</v>
      </c>
      <c r="T822" s="783"/>
      <c r="U822" s="783"/>
      <c r="V822" s="411"/>
      <c r="W822" s="784">
        <f>'[1]Monthly Report'!$C38</f>
        <v>384689.81</v>
      </c>
      <c r="X822" s="784"/>
      <c r="Y822" s="784"/>
      <c r="Z822" s="784"/>
      <c r="AA822" s="784"/>
      <c r="AB822" s="784"/>
      <c r="AC822" s="411"/>
      <c r="AD822" s="784">
        <f>'[1]Monthly Report'!$D38</f>
        <v>2160.25</v>
      </c>
      <c r="AE822" s="784"/>
      <c r="AF822" s="784"/>
      <c r="AG822" s="784"/>
      <c r="AH822" s="784"/>
      <c r="AI822" s="784"/>
      <c r="AJ822" s="411"/>
      <c r="AK822" s="786">
        <f>'[1]Monthly Report'!$E38</f>
        <v>1.199515700994919E-3</v>
      </c>
      <c r="AL822" s="786"/>
      <c r="AM822" s="786"/>
      <c r="AN822" s="412"/>
      <c r="AO822" s="782">
        <f>'[1]Monthly Report'!$F38</f>
        <v>0</v>
      </c>
      <c r="AP822" s="783"/>
      <c r="AQ822" s="783"/>
      <c r="AR822" s="411"/>
      <c r="AS822" s="784">
        <f>'[1]Monthly Report'!$G38</f>
        <v>0</v>
      </c>
      <c r="AT822" s="784"/>
      <c r="AU822" s="784"/>
      <c r="AV822" s="784"/>
      <c r="AW822" s="784"/>
      <c r="AX822" s="784"/>
      <c r="AY822" s="411"/>
      <c r="AZ822" s="784">
        <f>'[1]Monthly Report'!$H38</f>
        <v>0</v>
      </c>
      <c r="BA822" s="784"/>
      <c r="BB822" s="784"/>
      <c r="BC822" s="784"/>
      <c r="BD822" s="784"/>
      <c r="BE822" s="784"/>
      <c r="BF822" s="411"/>
      <c r="BG822" s="786">
        <f>'[1]Monthly Report'!$I38</f>
        <v>0</v>
      </c>
      <c r="BH822" s="786"/>
      <c r="BI822" s="786"/>
      <c r="BJ822" s="410"/>
      <c r="BK822" s="408"/>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0"/>
      <c r="G823" s="403"/>
      <c r="H823" s="403"/>
      <c r="I823" s="403"/>
      <c r="J823" s="403"/>
      <c r="K823" s="403"/>
      <c r="L823" s="403"/>
      <c r="M823" s="400"/>
      <c r="N823" s="400"/>
      <c r="O823" s="400"/>
      <c r="P823" s="400"/>
      <c r="Q823" s="400"/>
      <c r="R823" s="403"/>
      <c r="S823" s="406"/>
      <c r="T823" s="406"/>
      <c r="U823" s="406"/>
      <c r="V823" s="406"/>
      <c r="W823" s="406"/>
      <c r="X823" s="406"/>
      <c r="Y823" s="406"/>
      <c r="Z823" s="406"/>
      <c r="AA823" s="406"/>
      <c r="AB823" s="406"/>
      <c r="AC823" s="406"/>
      <c r="AD823" s="406"/>
      <c r="AE823" s="406"/>
      <c r="AF823" s="406"/>
      <c r="AG823" s="406"/>
      <c r="AH823" s="406"/>
      <c r="AI823" s="406"/>
      <c r="AJ823" s="406"/>
      <c r="AK823" s="415"/>
      <c r="AL823" s="415"/>
      <c r="AM823" s="415"/>
      <c r="AN823" s="407"/>
      <c r="AO823" s="406"/>
      <c r="AP823" s="406"/>
      <c r="AQ823" s="406"/>
      <c r="AR823" s="406"/>
      <c r="AS823" s="406"/>
      <c r="AT823" s="406"/>
      <c r="AU823" s="406"/>
      <c r="AV823" s="406"/>
      <c r="AW823" s="406"/>
      <c r="AX823" s="406"/>
      <c r="AY823" s="406"/>
      <c r="AZ823" s="406"/>
      <c r="BA823" s="406"/>
      <c r="BB823" s="406"/>
      <c r="BC823" s="406"/>
      <c r="BD823" s="406"/>
      <c r="BE823" s="406"/>
      <c r="BF823" s="406"/>
      <c r="BG823" s="415"/>
      <c r="BH823" s="415"/>
      <c r="BI823" s="415"/>
      <c r="BJ823" s="403"/>
      <c r="BK823" s="408"/>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0" t="s">
        <v>362</v>
      </c>
      <c r="G824" s="403"/>
      <c r="H824" s="403"/>
      <c r="I824" s="403"/>
      <c r="J824" s="403"/>
      <c r="K824" s="403"/>
      <c r="L824" s="403"/>
      <c r="M824" s="400"/>
      <c r="N824" s="400"/>
      <c r="O824" s="400"/>
      <c r="P824" s="400"/>
      <c r="Q824" s="400"/>
      <c r="R824" s="403"/>
      <c r="S824" s="406"/>
      <c r="T824" s="406"/>
      <c r="U824" s="406"/>
      <c r="V824" s="406"/>
      <c r="W824" s="406"/>
      <c r="X824" s="406"/>
      <c r="Y824" s="406"/>
      <c r="Z824" s="406"/>
      <c r="AA824" s="406"/>
      <c r="AB824" s="406"/>
      <c r="AC824" s="406"/>
      <c r="AD824" s="406"/>
      <c r="AE824" s="406"/>
      <c r="AF824" s="406"/>
      <c r="AG824" s="406"/>
      <c r="AH824" s="406"/>
      <c r="AI824" s="406"/>
      <c r="AJ824" s="406"/>
      <c r="AK824" s="786">
        <f>'[1]Monthly Report'!$C$40</f>
        <v>1.027290088438642E-3</v>
      </c>
      <c r="AL824" s="786"/>
      <c r="AM824" s="786"/>
      <c r="AN824" s="407"/>
      <c r="AO824" s="406"/>
      <c r="AP824" s="406"/>
      <c r="AQ824" s="406"/>
      <c r="AR824" s="406"/>
      <c r="AS824" s="406"/>
      <c r="AT824" s="406"/>
      <c r="AU824" s="406"/>
      <c r="AV824" s="406"/>
      <c r="AW824" s="406"/>
      <c r="AX824" s="406"/>
      <c r="AY824" s="406"/>
      <c r="AZ824" s="406"/>
      <c r="BA824" s="406"/>
      <c r="BB824" s="406"/>
      <c r="BC824" s="406"/>
      <c r="BD824" s="406"/>
      <c r="BE824" s="406"/>
      <c r="BF824" s="406"/>
      <c r="BG824" s="786">
        <f>'[1]Monthly Report'!$G$40</f>
        <v>0</v>
      </c>
      <c r="BH824" s="786"/>
      <c r="BI824" s="786"/>
      <c r="BJ824" s="403"/>
      <c r="BK824" s="408"/>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0" t="s">
        <v>363</v>
      </c>
      <c r="G825" s="403"/>
      <c r="H825" s="403"/>
      <c r="I825" s="403"/>
      <c r="J825" s="403"/>
      <c r="K825" s="403"/>
      <c r="L825" s="403"/>
      <c r="M825" s="400"/>
      <c r="N825" s="400"/>
      <c r="O825" s="400"/>
      <c r="P825" s="400"/>
      <c r="Q825" s="400"/>
      <c r="R825" s="403"/>
      <c r="S825" s="406"/>
      <c r="T825" s="406"/>
      <c r="U825" s="406"/>
      <c r="V825" s="406"/>
      <c r="W825" s="406"/>
      <c r="X825" s="406"/>
      <c r="Y825" s="406"/>
      <c r="Z825" s="406"/>
      <c r="AA825" s="406"/>
      <c r="AB825" s="406"/>
      <c r="AC825" s="406"/>
      <c r="AD825" s="406"/>
      <c r="AE825" s="406"/>
      <c r="AF825" s="406"/>
      <c r="AG825" s="406"/>
      <c r="AH825" s="406"/>
      <c r="AI825" s="406"/>
      <c r="AJ825" s="406"/>
      <c r="AK825" s="786">
        <f>'[1]Monthly Report'!$C$41</f>
        <v>1.1995157009949194E-3</v>
      </c>
      <c r="AL825" s="786"/>
      <c r="AM825" s="786"/>
      <c r="AN825" s="407"/>
      <c r="AO825" s="406"/>
      <c r="AP825" s="406"/>
      <c r="AQ825" s="406"/>
      <c r="AR825" s="406"/>
      <c r="AS825" s="406"/>
      <c r="AT825" s="406"/>
      <c r="AU825" s="406"/>
      <c r="AV825" s="406"/>
      <c r="AW825" s="406"/>
      <c r="AX825" s="406"/>
      <c r="AY825" s="406"/>
      <c r="AZ825" s="406"/>
      <c r="BA825" s="406"/>
      <c r="BB825" s="406"/>
      <c r="BC825" s="406"/>
      <c r="BD825" s="406"/>
      <c r="BE825" s="406"/>
      <c r="BF825" s="406"/>
      <c r="BG825" s="786">
        <f>'[1]Monthly Report'!$G$41</f>
        <v>0</v>
      </c>
      <c r="BH825" s="786"/>
      <c r="BI825" s="786"/>
      <c r="BJ825" s="403"/>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3"/>
      <c r="G826" s="403"/>
      <c r="H826" s="403"/>
      <c r="I826" s="403"/>
      <c r="J826" s="403"/>
      <c r="K826" s="403"/>
      <c r="L826" s="403"/>
      <c r="M826" s="403"/>
      <c r="N826" s="403"/>
      <c r="O826" s="403"/>
      <c r="P826" s="403"/>
      <c r="Q826" s="403"/>
      <c r="R826" s="403"/>
      <c r="S826" s="407"/>
      <c r="T826" s="407"/>
      <c r="U826" s="407"/>
      <c r="V826" s="407"/>
      <c r="W826" s="407"/>
      <c r="X826" s="407"/>
      <c r="Y826" s="407"/>
      <c r="Z826" s="407"/>
      <c r="AA826" s="407"/>
      <c r="AB826" s="407"/>
      <c r="AC826" s="407"/>
      <c r="AD826" s="407"/>
      <c r="AE826" s="407"/>
      <c r="AF826" s="407"/>
      <c r="AG826" s="407"/>
      <c r="AH826" s="407"/>
      <c r="AI826" s="407"/>
      <c r="AJ826" s="407"/>
      <c r="AK826" s="407"/>
      <c r="AL826" s="407"/>
      <c r="AM826" s="407"/>
      <c r="AN826" s="407"/>
      <c r="AO826" s="407"/>
      <c r="AP826" s="407"/>
      <c r="AQ826" s="407"/>
      <c r="AR826" s="407"/>
      <c r="AS826" s="407"/>
      <c r="AT826" s="407"/>
      <c r="AU826" s="407"/>
      <c r="AV826" s="407"/>
      <c r="AW826" s="407"/>
      <c r="AX826" s="407"/>
      <c r="AY826" s="407"/>
      <c r="AZ826" s="407"/>
      <c r="BA826" s="407"/>
      <c r="BB826" s="407"/>
      <c r="BC826" s="407"/>
      <c r="BD826" s="407"/>
      <c r="BE826" s="407"/>
      <c r="BF826" s="407"/>
      <c r="BG826" s="407"/>
      <c r="BH826" s="407"/>
      <c r="BI826" s="407"/>
      <c r="BJ826" s="403"/>
      <c r="BK826" s="408"/>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3"/>
      <c r="G827" s="403"/>
      <c r="H827" s="403"/>
      <c r="I827" s="403"/>
      <c r="J827" s="403"/>
      <c r="K827" s="403"/>
      <c r="L827" s="403"/>
      <c r="M827" s="403"/>
      <c r="N827" s="403"/>
      <c r="O827" s="403"/>
      <c r="P827" s="403"/>
      <c r="Q827" s="403"/>
      <c r="R827" s="403"/>
      <c r="S827" s="407"/>
      <c r="T827" s="407"/>
      <c r="U827" s="407"/>
      <c r="V827" s="407"/>
      <c r="W827" s="407"/>
      <c r="X827" s="407"/>
      <c r="Y827" s="407"/>
      <c r="Z827" s="407"/>
      <c r="AA827" s="407"/>
      <c r="AB827" s="407"/>
      <c r="AC827" s="407"/>
      <c r="AD827" s="407"/>
      <c r="AE827" s="407"/>
      <c r="AF827" s="407"/>
      <c r="AG827" s="407"/>
      <c r="AH827" s="407"/>
      <c r="AI827" s="407"/>
      <c r="AJ827" s="407"/>
      <c r="AK827" s="407"/>
      <c r="AL827" s="407"/>
      <c r="AM827" s="407"/>
      <c r="AN827" s="407"/>
      <c r="AO827" s="407"/>
      <c r="AP827" s="407"/>
      <c r="AQ827" s="407"/>
      <c r="AR827" s="407"/>
      <c r="AS827" s="407"/>
      <c r="AT827" s="407"/>
      <c r="AU827" s="407"/>
      <c r="AV827" s="407"/>
      <c r="AW827" s="407"/>
      <c r="AX827" s="407"/>
      <c r="AY827" s="407"/>
      <c r="AZ827" s="407"/>
      <c r="BA827" s="407"/>
      <c r="BB827" s="407"/>
      <c r="BC827" s="407"/>
      <c r="BD827" s="407"/>
      <c r="BE827" s="407"/>
      <c r="BF827" s="407"/>
      <c r="BG827" s="407"/>
      <c r="BH827" s="407"/>
      <c r="BI827" s="407"/>
      <c r="BJ827" s="403"/>
      <c r="BK827" s="408"/>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09" t="s">
        <v>364</v>
      </c>
      <c r="G828" s="403"/>
      <c r="H828" s="403"/>
      <c r="I828" s="403"/>
      <c r="J828" s="403"/>
      <c r="K828" s="403"/>
      <c r="L828" s="403"/>
      <c r="M828" s="400"/>
      <c r="N828" s="400"/>
      <c r="O828" s="400"/>
      <c r="P828" s="400"/>
      <c r="Q828" s="400"/>
      <c r="R828" s="403"/>
      <c r="S828" s="407"/>
      <c r="T828" s="407"/>
      <c r="U828" s="407"/>
      <c r="V828" s="407"/>
      <c r="W828" s="407"/>
      <c r="X828" s="407"/>
      <c r="Y828" s="407"/>
      <c r="Z828" s="407"/>
      <c r="AA828" s="407"/>
      <c r="AB828" s="407"/>
      <c r="AC828" s="407"/>
      <c r="AD828" s="407"/>
      <c r="AE828" s="407"/>
      <c r="AF828" s="407"/>
      <c r="AG828" s="407"/>
      <c r="AH828" s="407"/>
      <c r="AI828" s="407"/>
      <c r="AJ828" s="407"/>
      <c r="AK828" s="407"/>
      <c r="AL828" s="407"/>
      <c r="AM828" s="407"/>
      <c r="AN828" s="407"/>
      <c r="AO828" s="407"/>
      <c r="AP828" s="407"/>
      <c r="AQ828" s="407"/>
      <c r="AR828" s="407"/>
      <c r="AS828" s="407"/>
      <c r="AT828" s="407"/>
      <c r="AU828" s="407"/>
      <c r="AV828" s="407"/>
      <c r="AW828" s="407"/>
      <c r="AX828" s="407"/>
      <c r="AY828" s="407"/>
      <c r="AZ828" s="407"/>
      <c r="BA828" s="407"/>
      <c r="BB828" s="407"/>
      <c r="BC828" s="407"/>
      <c r="BD828" s="407"/>
      <c r="BE828" s="407"/>
      <c r="BF828" s="407"/>
      <c r="BG828" s="407"/>
      <c r="BH828" s="407"/>
      <c r="BI828" s="407"/>
      <c r="BJ828" s="403"/>
      <c r="BK828" s="408"/>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0" t="s">
        <v>355</v>
      </c>
      <c r="G829" s="403"/>
      <c r="H829" s="403"/>
      <c r="I829" s="403"/>
      <c r="J829" s="403"/>
      <c r="K829" s="403"/>
      <c r="L829" s="403"/>
      <c r="M829" s="400"/>
      <c r="N829" s="400"/>
      <c r="O829" s="400"/>
      <c r="P829" s="400"/>
      <c r="Q829" s="400"/>
      <c r="R829" s="403"/>
      <c r="S829" s="782">
        <f>'[1]Monthly Report'!$B45</f>
        <v>0</v>
      </c>
      <c r="T829" s="783"/>
      <c r="U829" s="783"/>
      <c r="V829" s="406"/>
      <c r="W829" s="784">
        <f>'[1]Monthly Report'!$C45</f>
        <v>0</v>
      </c>
      <c r="X829" s="784"/>
      <c r="Y829" s="784"/>
      <c r="Z829" s="784"/>
      <c r="AA829" s="784"/>
      <c r="AB829" s="784"/>
      <c r="AC829" s="406"/>
      <c r="AD829" s="784">
        <f>'[1]Monthly Report'!$D45</f>
        <v>0</v>
      </c>
      <c r="AE829" s="784"/>
      <c r="AF829" s="784"/>
      <c r="AG829" s="784"/>
      <c r="AH829" s="784"/>
      <c r="AI829" s="784"/>
      <c r="AJ829" s="406"/>
      <c r="AK829" s="786">
        <f>'[1]Monthly Report'!$E45</f>
        <v>0</v>
      </c>
      <c r="AL829" s="786"/>
      <c r="AM829" s="786"/>
      <c r="AN829" s="407"/>
      <c r="AO829" s="782">
        <f>'[1]Monthly Report'!$F45</f>
        <v>1</v>
      </c>
      <c r="AP829" s="783"/>
      <c r="AQ829" s="783"/>
      <c r="AR829" s="406"/>
      <c r="AS829" s="784">
        <f>'[1]Monthly Report'!$G45</f>
        <v>324572.78999999998</v>
      </c>
      <c r="AT829" s="784"/>
      <c r="AU829" s="784"/>
      <c r="AV829" s="784"/>
      <c r="AW829" s="784"/>
      <c r="AX829" s="784"/>
      <c r="AY829" s="406"/>
      <c r="AZ829" s="784">
        <f>'[1]Monthly Report'!$H45</f>
        <v>2155.48</v>
      </c>
      <c r="BA829" s="784"/>
      <c r="BB829" s="784"/>
      <c r="BC829" s="784"/>
      <c r="BD829" s="784"/>
      <c r="BE829" s="784"/>
      <c r="BF829" s="406"/>
      <c r="BG829" s="786">
        <f>'[1]Monthly Report'!$I45</f>
        <v>9.9476567197514837E-4</v>
      </c>
      <c r="BH829" s="786"/>
      <c r="BI829" s="786"/>
      <c r="BJ829" s="403"/>
      <c r="BK829" s="408"/>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0" t="s">
        <v>356</v>
      </c>
      <c r="G830" s="403"/>
      <c r="H830" s="403"/>
      <c r="I830" s="403"/>
      <c r="J830" s="403"/>
      <c r="K830" s="403"/>
      <c r="L830" s="403"/>
      <c r="M830" s="400"/>
      <c r="N830" s="400"/>
      <c r="O830" s="400"/>
      <c r="P830" s="400"/>
      <c r="Q830" s="400"/>
      <c r="R830" s="403"/>
      <c r="S830" s="782">
        <f>'[1]Monthly Report'!$B46</f>
        <v>0</v>
      </c>
      <c r="T830" s="783"/>
      <c r="U830" s="783"/>
      <c r="V830" s="406"/>
      <c r="W830" s="784">
        <f>'[1]Monthly Report'!$C46</f>
        <v>0</v>
      </c>
      <c r="X830" s="784"/>
      <c r="Y830" s="784"/>
      <c r="Z830" s="784"/>
      <c r="AA830" s="784"/>
      <c r="AB830" s="784"/>
      <c r="AC830" s="406"/>
      <c r="AD830" s="784">
        <f>'[1]Monthly Report'!$D46</f>
        <v>0</v>
      </c>
      <c r="AE830" s="784"/>
      <c r="AF830" s="784"/>
      <c r="AG830" s="784"/>
      <c r="AH830" s="784"/>
      <c r="AI830" s="784"/>
      <c r="AJ830" s="406"/>
      <c r="AK830" s="786">
        <f>'[1]Monthly Report'!$E46</f>
        <v>0</v>
      </c>
      <c r="AL830" s="786"/>
      <c r="AM830" s="786"/>
      <c r="AN830" s="407"/>
      <c r="AO830" s="782">
        <f>'[1]Monthly Report'!$F46</f>
        <v>0</v>
      </c>
      <c r="AP830" s="783"/>
      <c r="AQ830" s="783"/>
      <c r="AR830" s="406"/>
      <c r="AS830" s="784">
        <f>'[1]Monthly Report'!$G46</f>
        <v>0</v>
      </c>
      <c r="AT830" s="784"/>
      <c r="AU830" s="784"/>
      <c r="AV830" s="784"/>
      <c r="AW830" s="784"/>
      <c r="AX830" s="784"/>
      <c r="AY830" s="406"/>
      <c r="AZ830" s="784">
        <f>'[1]Monthly Report'!$H46</f>
        <v>0</v>
      </c>
      <c r="BA830" s="784"/>
      <c r="BB830" s="784"/>
      <c r="BC830" s="784"/>
      <c r="BD830" s="784"/>
      <c r="BE830" s="784"/>
      <c r="BF830" s="406"/>
      <c r="BG830" s="786">
        <f>'[1]Monthly Report'!$I46</f>
        <v>0</v>
      </c>
      <c r="BH830" s="786"/>
      <c r="BI830" s="786"/>
      <c r="BJ830" s="403"/>
      <c r="BK830" s="413"/>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0" t="s">
        <v>357</v>
      </c>
      <c r="G831" s="403"/>
      <c r="H831" s="403"/>
      <c r="I831" s="403"/>
      <c r="J831" s="403"/>
      <c r="K831" s="403"/>
      <c r="L831" s="403"/>
      <c r="M831" s="400"/>
      <c r="N831" s="400"/>
      <c r="O831" s="400"/>
      <c r="P831" s="400"/>
      <c r="Q831" s="400"/>
      <c r="R831" s="403"/>
      <c r="S831" s="782">
        <f>'[1]Monthly Report'!$B47</f>
        <v>0</v>
      </c>
      <c r="T831" s="783"/>
      <c r="U831" s="783"/>
      <c r="V831" s="406"/>
      <c r="W831" s="784">
        <f>'[1]Monthly Report'!$C47</f>
        <v>0</v>
      </c>
      <c r="X831" s="784"/>
      <c r="Y831" s="784"/>
      <c r="Z831" s="784"/>
      <c r="AA831" s="784"/>
      <c r="AB831" s="784"/>
      <c r="AC831" s="406"/>
      <c r="AD831" s="784">
        <f>'[1]Monthly Report'!$D47</f>
        <v>0</v>
      </c>
      <c r="AE831" s="784"/>
      <c r="AF831" s="784"/>
      <c r="AG831" s="784"/>
      <c r="AH831" s="784"/>
      <c r="AI831" s="784"/>
      <c r="AJ831" s="406"/>
      <c r="AK831" s="786">
        <f>'[1]Monthly Report'!$E47</f>
        <v>0</v>
      </c>
      <c r="AL831" s="786"/>
      <c r="AM831" s="786"/>
      <c r="AN831" s="407"/>
      <c r="AO831" s="782">
        <f>'[1]Monthly Report'!$F47</f>
        <v>0</v>
      </c>
      <c r="AP831" s="783"/>
      <c r="AQ831" s="783"/>
      <c r="AR831" s="406"/>
      <c r="AS831" s="784">
        <f>'[1]Monthly Report'!$G47</f>
        <v>0</v>
      </c>
      <c r="AT831" s="784"/>
      <c r="AU831" s="784"/>
      <c r="AV831" s="784"/>
      <c r="AW831" s="784"/>
      <c r="AX831" s="784"/>
      <c r="AY831" s="406"/>
      <c r="AZ831" s="784">
        <f>'[1]Monthly Report'!$H47</f>
        <v>0</v>
      </c>
      <c r="BA831" s="784"/>
      <c r="BB831" s="784"/>
      <c r="BC831" s="784"/>
      <c r="BD831" s="784"/>
      <c r="BE831" s="784"/>
      <c r="BF831" s="406"/>
      <c r="BG831" s="786">
        <f>'[1]Monthly Report'!$I47</f>
        <v>0</v>
      </c>
      <c r="BH831" s="786"/>
      <c r="BI831" s="786"/>
      <c r="BJ831" s="403"/>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0" t="s">
        <v>358</v>
      </c>
      <c r="G832" s="403"/>
      <c r="H832" s="403"/>
      <c r="I832" s="403"/>
      <c r="J832" s="403"/>
      <c r="K832" s="403"/>
      <c r="L832" s="403"/>
      <c r="M832" s="400"/>
      <c r="N832" s="400"/>
      <c r="O832" s="400"/>
      <c r="P832" s="400"/>
      <c r="Q832" s="400"/>
      <c r="R832" s="403"/>
      <c r="S832" s="782">
        <f>'[1]Monthly Report'!$B48</f>
        <v>0</v>
      </c>
      <c r="T832" s="783"/>
      <c r="U832" s="783"/>
      <c r="V832" s="406"/>
      <c r="W832" s="784">
        <f>'[1]Monthly Report'!$C48</f>
        <v>0</v>
      </c>
      <c r="X832" s="784"/>
      <c r="Y832" s="784"/>
      <c r="Z832" s="784"/>
      <c r="AA832" s="784"/>
      <c r="AB832" s="784"/>
      <c r="AC832" s="406"/>
      <c r="AD832" s="784">
        <f>'[1]Monthly Report'!$D48</f>
        <v>0</v>
      </c>
      <c r="AE832" s="784"/>
      <c r="AF832" s="784"/>
      <c r="AG832" s="784"/>
      <c r="AH832" s="784"/>
      <c r="AI832" s="784"/>
      <c r="AJ832" s="406"/>
      <c r="AK832" s="786">
        <f>'[1]Monthly Report'!$E48</f>
        <v>0</v>
      </c>
      <c r="AL832" s="786"/>
      <c r="AM832" s="786"/>
      <c r="AN832" s="407"/>
      <c r="AO832" s="782">
        <f>'[1]Monthly Report'!$F48</f>
        <v>0</v>
      </c>
      <c r="AP832" s="783"/>
      <c r="AQ832" s="783"/>
      <c r="AR832" s="406"/>
      <c r="AS832" s="784">
        <f>'[1]Monthly Report'!$G48</f>
        <v>0</v>
      </c>
      <c r="AT832" s="784"/>
      <c r="AU832" s="784"/>
      <c r="AV832" s="784"/>
      <c r="AW832" s="784"/>
      <c r="AX832" s="784"/>
      <c r="AY832" s="406"/>
      <c r="AZ832" s="784">
        <f>'[1]Monthly Report'!$H48</f>
        <v>0</v>
      </c>
      <c r="BA832" s="784"/>
      <c r="BB832" s="784"/>
      <c r="BC832" s="784"/>
      <c r="BD832" s="784"/>
      <c r="BE832" s="784"/>
      <c r="BF832" s="406"/>
      <c r="BG832" s="786">
        <f>'[1]Monthly Report'!$I48</f>
        <v>0</v>
      </c>
      <c r="BH832" s="786"/>
      <c r="BI832" s="786"/>
      <c r="BJ832" s="403"/>
      <c r="BK832" s="408"/>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09" t="s">
        <v>278</v>
      </c>
      <c r="G833" s="410"/>
      <c r="H833" s="410"/>
      <c r="I833" s="410"/>
      <c r="J833" s="410"/>
      <c r="K833" s="410"/>
      <c r="L833" s="410"/>
      <c r="M833" s="409"/>
      <c r="N833" s="409"/>
      <c r="O833" s="409"/>
      <c r="P833" s="409"/>
      <c r="Q833" s="409"/>
      <c r="R833" s="410"/>
      <c r="S833" s="782">
        <f>'[1]Monthly Report'!$B49</f>
        <v>0</v>
      </c>
      <c r="T833" s="783"/>
      <c r="U833" s="783"/>
      <c r="V833" s="411"/>
      <c r="W833" s="784">
        <f>'[1]Monthly Report'!$C49</f>
        <v>0</v>
      </c>
      <c r="X833" s="784"/>
      <c r="Y833" s="784"/>
      <c r="Z833" s="784"/>
      <c r="AA833" s="784"/>
      <c r="AB833" s="784"/>
      <c r="AC833" s="411"/>
      <c r="AD833" s="784">
        <f>'[1]Monthly Report'!$D49</f>
        <v>0</v>
      </c>
      <c r="AE833" s="784"/>
      <c r="AF833" s="784"/>
      <c r="AG833" s="784"/>
      <c r="AH833" s="784"/>
      <c r="AI833" s="784"/>
      <c r="AJ833" s="411"/>
      <c r="AK833" s="786">
        <f>'[1]Monthly Report'!$E49</f>
        <v>0</v>
      </c>
      <c r="AL833" s="786"/>
      <c r="AM833" s="786"/>
      <c r="AN833" s="412"/>
      <c r="AO833" s="782">
        <f>'[1]Monthly Report'!$F49</f>
        <v>1</v>
      </c>
      <c r="AP833" s="783"/>
      <c r="AQ833" s="783"/>
      <c r="AR833" s="411"/>
      <c r="AS833" s="784">
        <f>'[1]Monthly Report'!$G49</f>
        <v>324572.78999999998</v>
      </c>
      <c r="AT833" s="784"/>
      <c r="AU833" s="784"/>
      <c r="AV833" s="784"/>
      <c r="AW833" s="784"/>
      <c r="AX833" s="784"/>
      <c r="AY833" s="411"/>
      <c r="AZ833" s="784">
        <f>'[1]Monthly Report'!$H49</f>
        <v>2155.48</v>
      </c>
      <c r="BA833" s="784"/>
      <c r="BB833" s="784"/>
      <c r="BC833" s="784"/>
      <c r="BD833" s="784"/>
      <c r="BE833" s="784"/>
      <c r="BF833" s="411"/>
      <c r="BG833" s="786">
        <f>'[1]Monthly Report'!$I49</f>
        <v>9.9476567197514837E-4</v>
      </c>
      <c r="BH833" s="786"/>
      <c r="BI833" s="786"/>
      <c r="BJ833" s="410"/>
      <c r="BK833" s="408"/>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0"/>
      <c r="G834" s="403"/>
      <c r="H834" s="403"/>
      <c r="I834" s="403"/>
      <c r="J834" s="403"/>
      <c r="K834" s="403"/>
      <c r="L834" s="403"/>
      <c r="M834" s="400"/>
      <c r="N834" s="400"/>
      <c r="O834" s="400"/>
      <c r="P834" s="400"/>
      <c r="Q834" s="400"/>
      <c r="R834" s="403"/>
      <c r="S834" s="406"/>
      <c r="T834" s="406"/>
      <c r="U834" s="406"/>
      <c r="V834" s="406"/>
      <c r="W834" s="406"/>
      <c r="X834" s="406"/>
      <c r="Y834" s="406"/>
      <c r="Z834" s="406"/>
      <c r="AA834" s="406"/>
      <c r="AB834" s="406"/>
      <c r="AC834" s="406"/>
      <c r="AD834" s="406"/>
      <c r="AE834" s="406"/>
      <c r="AF834" s="406"/>
      <c r="AG834" s="406"/>
      <c r="AH834" s="406"/>
      <c r="AI834" s="406"/>
      <c r="AJ834" s="406"/>
      <c r="AK834" s="415"/>
      <c r="AL834" s="415"/>
      <c r="AM834" s="415"/>
      <c r="AN834" s="407"/>
      <c r="AO834" s="406"/>
      <c r="AP834" s="406"/>
      <c r="AQ834" s="406"/>
      <c r="AR834" s="406"/>
      <c r="AS834" s="406"/>
      <c r="AT834" s="406"/>
      <c r="AU834" s="406"/>
      <c r="AV834" s="406"/>
      <c r="AW834" s="406"/>
      <c r="AX834" s="406"/>
      <c r="AY834" s="406"/>
      <c r="AZ834" s="406"/>
      <c r="BA834" s="406"/>
      <c r="BB834" s="406"/>
      <c r="BC834" s="406"/>
      <c r="BD834" s="406"/>
      <c r="BE834" s="406"/>
      <c r="BF834" s="406"/>
      <c r="BG834" s="415"/>
      <c r="BH834" s="415"/>
      <c r="BI834" s="415"/>
      <c r="BJ834" s="403"/>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0" t="s">
        <v>362</v>
      </c>
      <c r="G835" s="403"/>
      <c r="H835" s="403"/>
      <c r="I835" s="403"/>
      <c r="J835" s="403"/>
      <c r="K835" s="403"/>
      <c r="L835" s="403"/>
      <c r="M835" s="400"/>
      <c r="N835" s="400"/>
      <c r="O835" s="400"/>
      <c r="P835" s="400"/>
      <c r="Q835" s="400"/>
      <c r="R835" s="403"/>
      <c r="S835" s="406"/>
      <c r="T835" s="406"/>
      <c r="U835" s="406"/>
      <c r="V835" s="406"/>
      <c r="W835" s="406"/>
      <c r="X835" s="406"/>
      <c r="Y835" s="406"/>
      <c r="Z835" s="406"/>
      <c r="AA835" s="406"/>
      <c r="AB835" s="406"/>
      <c r="AC835" s="406"/>
      <c r="AD835" s="406"/>
      <c r="AE835" s="406"/>
      <c r="AF835" s="406"/>
      <c r="AG835" s="406"/>
      <c r="AH835" s="406"/>
      <c r="AI835" s="406"/>
      <c r="AJ835" s="406"/>
      <c r="AK835" s="786">
        <f>'[1]Monthly Report'!$C51</f>
        <v>0</v>
      </c>
      <c r="AL835" s="790"/>
      <c r="AM835" s="790"/>
      <c r="AN835" s="407"/>
      <c r="AO835" s="406"/>
      <c r="AP835" s="406"/>
      <c r="AQ835" s="406"/>
      <c r="AR835" s="406"/>
      <c r="AS835" s="406"/>
      <c r="AT835" s="406"/>
      <c r="AU835" s="406"/>
      <c r="AV835" s="406"/>
      <c r="AW835" s="406"/>
      <c r="AX835" s="406"/>
      <c r="AY835" s="406"/>
      <c r="AZ835" s="406"/>
      <c r="BA835" s="406"/>
      <c r="BB835" s="406"/>
      <c r="BC835" s="406"/>
      <c r="BD835" s="406"/>
      <c r="BE835" s="406"/>
      <c r="BF835" s="406"/>
      <c r="BG835" s="786">
        <f>'[1]Monthly Report'!$G51</f>
        <v>8.667513447883549E-4</v>
      </c>
      <c r="BH835" s="786"/>
      <c r="BI835" s="786"/>
      <c r="BJ835" s="403"/>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0" t="s">
        <v>363</v>
      </c>
      <c r="G836" s="416"/>
      <c r="H836" s="403"/>
      <c r="I836" s="416"/>
      <c r="J836" s="416"/>
      <c r="K836" s="403"/>
      <c r="L836" s="416"/>
      <c r="M836" s="400"/>
      <c r="N836" s="400"/>
      <c r="O836" s="400"/>
      <c r="P836" s="400"/>
      <c r="Q836" s="400"/>
      <c r="R836" s="403"/>
      <c r="S836" s="406"/>
      <c r="T836" s="406"/>
      <c r="U836" s="406"/>
      <c r="V836" s="406"/>
      <c r="W836" s="406"/>
      <c r="X836" s="406"/>
      <c r="Y836" s="406"/>
      <c r="Z836" s="406"/>
      <c r="AA836" s="406"/>
      <c r="AB836" s="406"/>
      <c r="AC836" s="406"/>
      <c r="AD836" s="406"/>
      <c r="AE836" s="406"/>
      <c r="AF836" s="406"/>
      <c r="AG836" s="406"/>
      <c r="AH836" s="406"/>
      <c r="AI836" s="406"/>
      <c r="AJ836" s="406"/>
      <c r="AK836" s="786">
        <f>'[1]Monthly Report'!$C52</f>
        <v>0</v>
      </c>
      <c r="AL836" s="790"/>
      <c r="AM836" s="790"/>
      <c r="AN836" s="407"/>
      <c r="AO836" s="406"/>
      <c r="AP836" s="406"/>
      <c r="AQ836" s="406"/>
      <c r="AR836" s="406"/>
      <c r="AS836" s="406"/>
      <c r="AT836" s="406"/>
      <c r="AU836" s="406"/>
      <c r="AV836" s="406"/>
      <c r="AW836" s="406"/>
      <c r="AX836" s="406"/>
      <c r="AY836" s="406"/>
      <c r="AZ836" s="406"/>
      <c r="BA836" s="406"/>
      <c r="BB836" s="406"/>
      <c r="BC836" s="406"/>
      <c r="BD836" s="406"/>
      <c r="BE836" s="406"/>
      <c r="BF836" s="406"/>
      <c r="BG836" s="786">
        <f>'[1]Monthly Report'!$G52</f>
        <v>9.9476567197514859E-4</v>
      </c>
      <c r="BH836" s="786"/>
      <c r="BI836" s="786"/>
      <c r="BJ836" s="416"/>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7"/>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9"/>
      <c r="BF837" s="419"/>
      <c r="BG837" s="419"/>
      <c r="BH837" s="419"/>
      <c r="BI837" s="418"/>
      <c r="BJ837" s="418"/>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50" t="str">
        <f>[2]Setup!$B$5</f>
        <v>Precise Mortgage Funding 2018-2B plc</v>
      </c>
      <c r="G838" s="550"/>
      <c r="H838" s="550"/>
      <c r="I838" s="550"/>
      <c r="J838" s="550"/>
      <c r="K838" s="550"/>
      <c r="L838" s="550"/>
      <c r="M838" s="550"/>
      <c r="N838" s="550"/>
      <c r="O838" s="550"/>
      <c r="P838" s="550"/>
      <c r="Q838" s="550"/>
      <c r="R838" s="550"/>
      <c r="S838" s="550"/>
      <c r="T838" s="550"/>
      <c r="U838" s="550"/>
      <c r="V838" s="550"/>
      <c r="W838" s="550"/>
      <c r="X838" s="550"/>
      <c r="Y838" s="550"/>
      <c r="Z838" s="550"/>
      <c r="AA838" s="550"/>
      <c r="AB838" s="550"/>
      <c r="AC838" s="550"/>
      <c r="AD838" s="550"/>
      <c r="AE838" s="550"/>
      <c r="AF838" s="550"/>
      <c r="AG838" s="550"/>
      <c r="AH838" s="550"/>
      <c r="AI838" s="550"/>
      <c r="AJ838" s="550"/>
      <c r="AK838" s="550"/>
      <c r="AL838" s="550"/>
      <c r="AM838" s="550"/>
      <c r="AN838" s="550"/>
      <c r="AO838" s="550"/>
      <c r="AP838" s="550"/>
      <c r="AQ838" s="550"/>
      <c r="AR838" s="550"/>
      <c r="AS838" s="550"/>
      <c r="AT838" s="550"/>
      <c r="AU838" s="550"/>
      <c r="AV838" s="550"/>
      <c r="AW838" s="550"/>
      <c r="AX838" s="550"/>
      <c r="AY838" s="550"/>
      <c r="AZ838" s="550"/>
      <c r="BA838" s="550"/>
      <c r="BB838" s="550"/>
      <c r="BC838" s="550"/>
      <c r="BD838" s="550"/>
      <c r="BE838" s="550"/>
      <c r="BF838" s="550"/>
      <c r="BG838" s="550"/>
      <c r="BH838" s="550"/>
      <c r="BI838" s="550"/>
      <c r="BJ838" s="550"/>
      <c r="BK838" s="550"/>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51" t="s">
        <v>1</v>
      </c>
      <c r="G839" s="551"/>
      <c r="H839" s="551"/>
      <c r="I839" s="551"/>
      <c r="J839" s="551"/>
      <c r="K839" s="551"/>
      <c r="L839" s="551"/>
      <c r="M839" s="551"/>
      <c r="N839" s="551"/>
      <c r="O839" s="551"/>
      <c r="P839" s="551"/>
      <c r="Q839" s="551"/>
      <c r="R839" s="551"/>
      <c r="S839" s="551"/>
      <c r="T839" s="551"/>
      <c r="U839" s="551"/>
      <c r="V839" s="551"/>
      <c r="W839" s="551"/>
      <c r="X839" s="551"/>
      <c r="Y839" s="551"/>
      <c r="Z839" s="551"/>
      <c r="AA839" s="551"/>
      <c r="AB839" s="551"/>
      <c r="AC839" s="551"/>
      <c r="AD839" s="551"/>
      <c r="AE839" s="551"/>
      <c r="AF839" s="551"/>
      <c r="AG839" s="551"/>
      <c r="AH839" s="551"/>
      <c r="AI839" s="551"/>
      <c r="AJ839" s="551"/>
      <c r="AK839" s="551"/>
      <c r="AL839" s="551"/>
      <c r="AM839" s="551"/>
      <c r="AN839" s="551"/>
      <c r="AO839" s="551"/>
      <c r="AP839" s="551"/>
      <c r="AQ839" s="551"/>
      <c r="AR839" s="551"/>
      <c r="AS839" s="551"/>
      <c r="AT839" s="551"/>
      <c r="AU839" s="551"/>
      <c r="AV839" s="551"/>
      <c r="AW839" s="551"/>
      <c r="AX839" s="551"/>
      <c r="AY839" s="551"/>
      <c r="AZ839" s="551"/>
      <c r="BA839" s="551"/>
      <c r="BB839" s="551"/>
      <c r="BC839" s="551"/>
      <c r="BD839" s="551"/>
      <c r="BE839" s="551"/>
      <c r="BF839" s="551"/>
      <c r="BG839" s="551"/>
      <c r="BH839" s="551"/>
      <c r="BI839" s="551"/>
      <c r="BJ839" s="551"/>
      <c r="BK839" s="551"/>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51" t="s">
        <v>2</v>
      </c>
      <c r="G840" s="551"/>
      <c r="H840" s="551"/>
      <c r="I840" s="551"/>
      <c r="J840" s="551"/>
      <c r="K840" s="551"/>
      <c r="L840" s="551"/>
      <c r="M840" s="551"/>
      <c r="N840" s="551"/>
      <c r="O840" s="551"/>
      <c r="P840" s="551"/>
      <c r="Q840" s="551"/>
      <c r="R840" s="551"/>
      <c r="S840" s="551"/>
      <c r="T840" s="551"/>
      <c r="U840" s="551"/>
      <c r="V840" s="551"/>
      <c r="W840" s="551"/>
      <c r="X840" s="551"/>
      <c r="Y840" s="551"/>
      <c r="Z840" s="551"/>
      <c r="AA840" s="551"/>
      <c r="AB840" s="551"/>
      <c r="AC840" s="551"/>
      <c r="AD840" s="551"/>
      <c r="AE840" s="551"/>
      <c r="AF840" s="551"/>
      <c r="AG840" s="551"/>
      <c r="AH840" s="551"/>
      <c r="AI840" s="551"/>
      <c r="AJ840" s="551"/>
      <c r="AK840" s="551"/>
      <c r="AL840" s="551"/>
      <c r="AM840" s="551"/>
      <c r="AN840" s="551"/>
      <c r="AO840" s="551"/>
      <c r="AP840" s="551"/>
      <c r="AQ840" s="551"/>
      <c r="AR840" s="551"/>
      <c r="AS840" s="551"/>
      <c r="AT840" s="551"/>
      <c r="AU840" s="551"/>
      <c r="AV840" s="551"/>
      <c r="AW840" s="551"/>
      <c r="AX840" s="551"/>
      <c r="AY840" s="551"/>
      <c r="AZ840" s="551"/>
      <c r="BA840" s="551"/>
      <c r="BB840" s="551"/>
      <c r="BC840" s="551"/>
      <c r="BD840" s="551"/>
      <c r="BE840" s="551"/>
      <c r="BF840" s="551"/>
      <c r="BG840" s="551"/>
      <c r="BH840" s="551"/>
      <c r="BI840" s="551"/>
      <c r="BJ840" s="551"/>
      <c r="BK840" s="551"/>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52">
        <f>[1]Input!$C$112</f>
        <v>43570</v>
      </c>
      <c r="G841" s="552"/>
      <c r="H841" s="552"/>
      <c r="I841" s="552"/>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2"/>
      <c r="AH841" s="552"/>
      <c r="AI841" s="552"/>
      <c r="AJ841" s="552"/>
      <c r="AK841" s="552"/>
      <c r="AL841" s="552"/>
      <c r="AM841" s="552"/>
      <c r="AN841" s="552"/>
      <c r="AO841" s="552"/>
      <c r="AP841" s="552"/>
      <c r="AQ841" s="552"/>
      <c r="AR841" s="552"/>
      <c r="AS841" s="552"/>
      <c r="AT841" s="552"/>
      <c r="AU841" s="552"/>
      <c r="AV841" s="552"/>
      <c r="AW841" s="552"/>
      <c r="AX841" s="552"/>
      <c r="AY841" s="552"/>
      <c r="AZ841" s="552"/>
      <c r="BA841" s="552"/>
      <c r="BB841" s="552"/>
      <c r="BC841" s="552"/>
      <c r="BD841" s="552"/>
      <c r="BE841" s="552"/>
      <c r="BF841" s="552"/>
      <c r="BG841" s="552"/>
      <c r="BH841" s="552"/>
      <c r="BI841" s="552"/>
      <c r="BJ841" s="552"/>
      <c r="BK841" s="55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9" t="s">
        <v>365</v>
      </c>
      <c r="G843" s="579"/>
      <c r="H843" s="579"/>
      <c r="I843" s="579"/>
      <c r="J843" s="579"/>
      <c r="K843" s="579"/>
      <c r="L843" s="579"/>
      <c r="M843" s="579"/>
      <c r="N843" s="579"/>
      <c r="O843" s="579"/>
      <c r="P843" s="579"/>
      <c r="Q843" s="579"/>
      <c r="R843" s="579"/>
      <c r="S843" s="579"/>
      <c r="T843" s="579"/>
      <c r="U843" s="579"/>
      <c r="V843" s="579"/>
      <c r="W843" s="579"/>
      <c r="X843" s="579"/>
      <c r="Y843" s="579"/>
      <c r="Z843" s="579"/>
      <c r="AA843" s="579"/>
      <c r="AB843" s="579"/>
      <c r="AC843" s="579"/>
      <c r="AD843" s="579"/>
      <c r="AE843" s="579"/>
      <c r="AF843" s="579"/>
      <c r="AG843" s="579"/>
      <c r="AH843" s="579"/>
      <c r="AI843" s="579"/>
      <c r="AJ843" s="579"/>
      <c r="AK843" s="579"/>
      <c r="AL843" s="579"/>
      <c r="AM843" s="579"/>
      <c r="AN843" s="579"/>
      <c r="AO843" s="579"/>
      <c r="AP843" s="579"/>
      <c r="AQ843" s="579"/>
      <c r="AR843" s="579"/>
      <c r="AS843" s="579"/>
      <c r="AT843" s="579"/>
      <c r="AU843" s="579"/>
      <c r="AV843" s="579"/>
      <c r="AW843" s="579"/>
      <c r="AX843" s="579"/>
      <c r="AY843" s="579"/>
      <c r="AZ843" s="579"/>
      <c r="BA843" s="579"/>
      <c r="BB843" s="579"/>
      <c r="BC843" s="579"/>
      <c r="BD843" s="579"/>
      <c r="BE843" s="579"/>
      <c r="BF843" s="579"/>
      <c r="BG843" s="579"/>
      <c r="BH843" s="579"/>
      <c r="BI843" s="579"/>
      <c r="BJ843" s="579"/>
      <c r="BK843" s="579"/>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0" t="s">
        <v>351</v>
      </c>
      <c r="G844" s="400"/>
      <c r="H844" s="789" t="str">
        <f>H803</f>
        <v>31-03-2019</v>
      </c>
      <c r="I844" s="789"/>
      <c r="J844" s="789"/>
      <c r="K844" s="775"/>
      <c r="L844" s="775"/>
      <c r="M844" s="401"/>
      <c r="N844" s="400"/>
      <c r="O844" s="400"/>
      <c r="P844" s="400"/>
      <c r="Q844" s="400"/>
      <c r="R844" s="400"/>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0"/>
      <c r="AO844" s="400"/>
      <c r="AP844" s="400"/>
      <c r="AQ844" s="400"/>
      <c r="AR844" s="400"/>
      <c r="AS844" s="400"/>
      <c r="AT844" s="400"/>
      <c r="AU844" s="400"/>
      <c r="AV844" s="400"/>
      <c r="AW844" s="400"/>
      <c r="AX844" s="400"/>
      <c r="AY844" s="400"/>
      <c r="AZ844" s="400"/>
      <c r="BA844" s="400"/>
      <c r="BB844" s="400"/>
      <c r="BC844" s="400"/>
      <c r="BD844" s="400"/>
      <c r="BE844" s="400"/>
      <c r="BF844" s="400"/>
      <c r="BG844" s="400"/>
      <c r="BH844" s="400"/>
      <c r="BI844" s="403"/>
      <c r="BJ844" s="403"/>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0"/>
      <c r="G845" s="400"/>
      <c r="H845" s="400"/>
      <c r="I845" s="400"/>
      <c r="J845" s="400"/>
      <c r="K845" s="400"/>
      <c r="L845" s="400"/>
      <c r="M845" s="400"/>
      <c r="N845" s="400"/>
      <c r="O845" s="400"/>
      <c r="P845" s="400"/>
      <c r="Q845" s="400"/>
      <c r="R845" s="400"/>
      <c r="S845" s="402"/>
      <c r="T845" s="402"/>
      <c r="U845" s="402"/>
      <c r="V845" s="402"/>
      <c r="W845" s="787">
        <f>W804</f>
        <v>43540</v>
      </c>
      <c r="X845" s="787"/>
      <c r="Y845" s="787"/>
      <c r="Z845" s="787"/>
      <c r="AA845" s="787"/>
      <c r="AB845" s="787"/>
      <c r="AC845" s="787"/>
      <c r="AD845" s="787"/>
      <c r="AE845" s="787"/>
      <c r="AF845" s="787"/>
      <c r="AG845" s="787"/>
      <c r="AH845" s="787"/>
      <c r="AI845" s="787"/>
      <c r="AJ845" s="402"/>
      <c r="AK845" s="420"/>
      <c r="AL845" s="420"/>
      <c r="AM845" s="420"/>
      <c r="AN845" s="400"/>
      <c r="AO845" s="400"/>
      <c r="AP845" s="400"/>
      <c r="AQ845" s="400"/>
      <c r="AR845" s="400"/>
      <c r="AS845" s="788">
        <f>AS804</f>
        <v>43510</v>
      </c>
      <c r="AT845" s="788"/>
      <c r="AU845" s="788"/>
      <c r="AV845" s="788"/>
      <c r="AW845" s="788"/>
      <c r="AX845" s="788"/>
      <c r="AY845" s="788"/>
      <c r="AZ845" s="788"/>
      <c r="BA845" s="788"/>
      <c r="BB845" s="788"/>
      <c r="BC845" s="788"/>
      <c r="BD845" s="788"/>
      <c r="BE845" s="788"/>
      <c r="BF845" s="400"/>
      <c r="BG845" s="400"/>
      <c r="BH845" s="400"/>
      <c r="BI845" s="403"/>
      <c r="BJ845" s="403"/>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3"/>
      <c r="G846" s="403"/>
      <c r="H846" s="403"/>
      <c r="I846" s="403"/>
      <c r="J846" s="403"/>
      <c r="K846" s="400"/>
      <c r="L846" s="400"/>
      <c r="M846" s="400"/>
      <c r="N846" s="400"/>
      <c r="O846" s="400"/>
      <c r="P846" s="400"/>
      <c r="Q846" s="400"/>
      <c r="R846" s="403"/>
      <c r="S846" s="781" t="s">
        <v>294</v>
      </c>
      <c r="T846" s="781"/>
      <c r="U846" s="781"/>
      <c r="V846" s="404"/>
      <c r="W846" s="781" t="s">
        <v>352</v>
      </c>
      <c r="X846" s="781"/>
      <c r="Y846" s="781"/>
      <c r="Z846" s="781"/>
      <c r="AA846" s="781"/>
      <c r="AB846" s="781"/>
      <c r="AC846" s="404"/>
      <c r="AD846" s="781" t="s">
        <v>353</v>
      </c>
      <c r="AE846" s="781"/>
      <c r="AF846" s="781"/>
      <c r="AG846" s="781"/>
      <c r="AH846" s="781"/>
      <c r="AI846" s="781"/>
      <c r="AJ846" s="404"/>
      <c r="AK846" s="781" t="s">
        <v>354</v>
      </c>
      <c r="AL846" s="781"/>
      <c r="AM846" s="781"/>
      <c r="AN846" s="403"/>
      <c r="AO846" s="781" t="s">
        <v>294</v>
      </c>
      <c r="AP846" s="781"/>
      <c r="AQ846" s="781"/>
      <c r="AR846" s="404"/>
      <c r="AS846" s="781" t="s">
        <v>352</v>
      </c>
      <c r="AT846" s="781"/>
      <c r="AU846" s="781"/>
      <c r="AV846" s="781"/>
      <c r="AW846" s="781"/>
      <c r="AX846" s="781"/>
      <c r="AY846" s="404"/>
      <c r="AZ846" s="781" t="s">
        <v>353</v>
      </c>
      <c r="BA846" s="781"/>
      <c r="BB846" s="781"/>
      <c r="BC846" s="781"/>
      <c r="BD846" s="781"/>
      <c r="BE846" s="781"/>
      <c r="BF846" s="404"/>
      <c r="BG846" s="781" t="s">
        <v>354</v>
      </c>
      <c r="BH846" s="781"/>
      <c r="BI846" s="781"/>
      <c r="BJ846" s="403"/>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09" t="s">
        <v>366</v>
      </c>
      <c r="G847" s="403"/>
      <c r="H847" s="403"/>
      <c r="I847" s="403"/>
      <c r="J847" s="403"/>
      <c r="K847" s="403"/>
      <c r="L847" s="400"/>
      <c r="M847" s="400"/>
      <c r="N847" s="400"/>
      <c r="O847" s="400"/>
      <c r="P847" s="400"/>
      <c r="Q847" s="400"/>
      <c r="R847" s="403"/>
      <c r="S847" s="791"/>
      <c r="T847" s="791"/>
      <c r="U847" s="791"/>
      <c r="V847" s="400"/>
      <c r="W847" s="400"/>
      <c r="X847" s="400"/>
      <c r="Y847" s="400"/>
      <c r="Z847" s="400"/>
      <c r="AA847" s="400"/>
      <c r="AB847" s="400"/>
      <c r="AC847" s="400"/>
      <c r="AD847" s="400"/>
      <c r="AE847" s="400"/>
      <c r="AF847" s="400"/>
      <c r="AG847" s="400"/>
      <c r="AH847" s="400"/>
      <c r="AI847" s="400"/>
      <c r="AJ847" s="400"/>
      <c r="AK847" s="400"/>
      <c r="AL847" s="400"/>
      <c r="AM847" s="400"/>
      <c r="AN847" s="403"/>
      <c r="AO847" s="400"/>
      <c r="AP847" s="400"/>
      <c r="AQ847" s="400"/>
      <c r="AR847" s="400"/>
      <c r="AS847" s="400"/>
      <c r="AT847" s="400"/>
      <c r="AU847" s="400"/>
      <c r="AV847" s="400"/>
      <c r="AW847" s="400"/>
      <c r="AX847" s="400"/>
      <c r="AY847" s="400"/>
      <c r="AZ847" s="400"/>
      <c r="BA847" s="400"/>
      <c r="BB847" s="400"/>
      <c r="BC847" s="400"/>
      <c r="BD847" s="400"/>
      <c r="BE847" s="400"/>
      <c r="BF847" s="400"/>
      <c r="BG847" s="400"/>
      <c r="BH847" s="400"/>
      <c r="BI847" s="400"/>
      <c r="BJ847" s="403"/>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0" t="s">
        <v>355</v>
      </c>
      <c r="G848" s="403"/>
      <c r="H848" s="403"/>
      <c r="I848" s="403"/>
      <c r="J848" s="403"/>
      <c r="K848" s="403"/>
      <c r="L848" s="400"/>
      <c r="M848" s="400"/>
      <c r="N848" s="400"/>
      <c r="O848" s="400"/>
      <c r="P848" s="400"/>
      <c r="Q848" s="400"/>
      <c r="R848" s="403"/>
      <c r="S848" s="782">
        <f>'[1]Monthly Report'!$B55</f>
        <v>0</v>
      </c>
      <c r="T848" s="783"/>
      <c r="U848" s="783"/>
      <c r="V848" s="406"/>
      <c r="W848" s="784">
        <f>'[1]Monthly Report'!$C55</f>
        <v>0</v>
      </c>
      <c r="X848" s="784"/>
      <c r="Y848" s="784"/>
      <c r="Z848" s="784"/>
      <c r="AA848" s="784"/>
      <c r="AB848" s="784"/>
      <c r="AC848" s="406"/>
      <c r="AD848" s="784">
        <f>'[1]Monthly Report'!$D55</f>
        <v>0</v>
      </c>
      <c r="AE848" s="784"/>
      <c r="AF848" s="784"/>
      <c r="AG848" s="784"/>
      <c r="AH848" s="784"/>
      <c r="AI848" s="784"/>
      <c r="AJ848" s="406"/>
      <c r="AK848" s="786">
        <f>'[1]Monthly Report'!$E55</f>
        <v>0</v>
      </c>
      <c r="AL848" s="786"/>
      <c r="AM848" s="786"/>
      <c r="AN848" s="407"/>
      <c r="AO848" s="782">
        <f>'[1]Monthly Report'!$F55</f>
        <v>0</v>
      </c>
      <c r="AP848" s="783"/>
      <c r="AQ848" s="783"/>
      <c r="AR848" s="406"/>
      <c r="AS848" s="784">
        <f>'[1]Monthly Report'!$G55</f>
        <v>0</v>
      </c>
      <c r="AT848" s="784"/>
      <c r="AU848" s="784"/>
      <c r="AV848" s="784"/>
      <c r="AW848" s="784"/>
      <c r="AX848" s="784"/>
      <c r="AY848" s="406"/>
      <c r="AZ848" s="784">
        <f>'[1]Monthly Report'!$H55</f>
        <v>0</v>
      </c>
      <c r="BA848" s="784"/>
      <c r="BB848" s="784"/>
      <c r="BC848" s="784"/>
      <c r="BD848" s="784"/>
      <c r="BE848" s="784"/>
      <c r="BF848" s="406"/>
      <c r="BG848" s="786">
        <f>'[1]Monthly Report'!$I55</f>
        <v>0</v>
      </c>
      <c r="BH848" s="786"/>
      <c r="BI848" s="786"/>
      <c r="BJ848" s="403"/>
      <c r="BK848" s="408"/>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0" t="s">
        <v>356</v>
      </c>
      <c r="G849" s="403"/>
      <c r="H849" s="403"/>
      <c r="I849" s="403"/>
      <c r="J849" s="403"/>
      <c r="K849" s="403"/>
      <c r="L849" s="400"/>
      <c r="M849" s="400"/>
      <c r="N849" s="400"/>
      <c r="O849" s="400"/>
      <c r="P849" s="400"/>
      <c r="Q849" s="400"/>
      <c r="R849" s="403"/>
      <c r="S849" s="782">
        <f>'[1]Monthly Report'!$B56</f>
        <v>0</v>
      </c>
      <c r="T849" s="783"/>
      <c r="U849" s="783"/>
      <c r="V849" s="406"/>
      <c r="W849" s="784">
        <f>'[1]Monthly Report'!$C56</f>
        <v>0</v>
      </c>
      <c r="X849" s="784"/>
      <c r="Y849" s="784"/>
      <c r="Z849" s="784"/>
      <c r="AA849" s="784"/>
      <c r="AB849" s="784"/>
      <c r="AC849" s="406"/>
      <c r="AD849" s="784">
        <f>'[1]Monthly Report'!$D56</f>
        <v>0</v>
      </c>
      <c r="AE849" s="784"/>
      <c r="AF849" s="784"/>
      <c r="AG849" s="784"/>
      <c r="AH849" s="784"/>
      <c r="AI849" s="784"/>
      <c r="AJ849" s="406"/>
      <c r="AK849" s="786">
        <f>'[1]Monthly Report'!$E56</f>
        <v>0</v>
      </c>
      <c r="AL849" s="786"/>
      <c r="AM849" s="786"/>
      <c r="AN849" s="407"/>
      <c r="AO849" s="782">
        <f>'[1]Monthly Report'!$F56</f>
        <v>0</v>
      </c>
      <c r="AP849" s="783"/>
      <c r="AQ849" s="783"/>
      <c r="AR849" s="406"/>
      <c r="AS849" s="784">
        <f>'[1]Monthly Report'!$G56</f>
        <v>0</v>
      </c>
      <c r="AT849" s="784"/>
      <c r="AU849" s="784"/>
      <c r="AV849" s="784"/>
      <c r="AW849" s="784"/>
      <c r="AX849" s="784"/>
      <c r="AY849" s="406"/>
      <c r="AZ849" s="784">
        <f>'[1]Monthly Report'!$H56</f>
        <v>0</v>
      </c>
      <c r="BA849" s="784"/>
      <c r="BB849" s="784"/>
      <c r="BC849" s="784"/>
      <c r="BD849" s="784"/>
      <c r="BE849" s="784"/>
      <c r="BF849" s="406"/>
      <c r="BG849" s="786">
        <f>'[1]Monthly Report'!$I56</f>
        <v>0</v>
      </c>
      <c r="BH849" s="786"/>
      <c r="BI849" s="786"/>
      <c r="BJ849" s="403"/>
      <c r="BK849" s="408"/>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0" t="s">
        <v>357</v>
      </c>
      <c r="G850" s="403"/>
      <c r="H850" s="403"/>
      <c r="I850" s="403"/>
      <c r="J850" s="403"/>
      <c r="K850" s="403"/>
      <c r="L850" s="400"/>
      <c r="M850" s="400"/>
      <c r="N850" s="400"/>
      <c r="O850" s="400"/>
      <c r="P850" s="400"/>
      <c r="Q850" s="400"/>
      <c r="R850" s="403"/>
      <c r="S850" s="782">
        <f>'[1]Monthly Report'!$B57</f>
        <v>0</v>
      </c>
      <c r="T850" s="783"/>
      <c r="U850" s="783"/>
      <c r="V850" s="406"/>
      <c r="W850" s="784">
        <f>'[1]Monthly Report'!$C57</f>
        <v>0</v>
      </c>
      <c r="X850" s="784"/>
      <c r="Y850" s="784"/>
      <c r="Z850" s="784"/>
      <c r="AA850" s="784"/>
      <c r="AB850" s="784"/>
      <c r="AC850" s="406"/>
      <c r="AD850" s="784">
        <f>'[1]Monthly Report'!$D57</f>
        <v>0</v>
      </c>
      <c r="AE850" s="784"/>
      <c r="AF850" s="784"/>
      <c r="AG850" s="784"/>
      <c r="AH850" s="784"/>
      <c r="AI850" s="784"/>
      <c r="AJ850" s="406"/>
      <c r="AK850" s="786">
        <f>'[1]Monthly Report'!$E57</f>
        <v>0</v>
      </c>
      <c r="AL850" s="786"/>
      <c r="AM850" s="786"/>
      <c r="AN850" s="407"/>
      <c r="AO850" s="782">
        <f>'[1]Monthly Report'!$F57</f>
        <v>0</v>
      </c>
      <c r="AP850" s="783"/>
      <c r="AQ850" s="783"/>
      <c r="AR850" s="406"/>
      <c r="AS850" s="784">
        <f>'[1]Monthly Report'!$G57</f>
        <v>0</v>
      </c>
      <c r="AT850" s="784"/>
      <c r="AU850" s="784"/>
      <c r="AV850" s="784"/>
      <c r="AW850" s="784"/>
      <c r="AX850" s="784"/>
      <c r="AY850" s="406"/>
      <c r="AZ850" s="784">
        <f>'[1]Monthly Report'!$H57</f>
        <v>0</v>
      </c>
      <c r="BA850" s="784"/>
      <c r="BB850" s="784"/>
      <c r="BC850" s="784"/>
      <c r="BD850" s="784"/>
      <c r="BE850" s="784"/>
      <c r="BF850" s="406"/>
      <c r="BG850" s="786">
        <f>'[1]Monthly Report'!$I57</f>
        <v>0</v>
      </c>
      <c r="BH850" s="786"/>
      <c r="BI850" s="786"/>
      <c r="BJ850" s="403"/>
      <c r="BK850" s="408"/>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0" t="s">
        <v>358</v>
      </c>
      <c r="G851" s="403"/>
      <c r="H851" s="403"/>
      <c r="I851" s="403"/>
      <c r="J851" s="403"/>
      <c r="K851" s="403"/>
      <c r="L851" s="400"/>
      <c r="M851" s="400"/>
      <c r="N851" s="400"/>
      <c r="O851" s="400"/>
      <c r="P851" s="400"/>
      <c r="Q851" s="400"/>
      <c r="R851" s="403"/>
      <c r="S851" s="782">
        <f>'[1]Monthly Report'!$B58</f>
        <v>0</v>
      </c>
      <c r="T851" s="783"/>
      <c r="U851" s="783"/>
      <c r="V851" s="406"/>
      <c r="W851" s="784">
        <f>'[1]Monthly Report'!$C58</f>
        <v>0</v>
      </c>
      <c r="X851" s="784"/>
      <c r="Y851" s="784"/>
      <c r="Z851" s="784"/>
      <c r="AA851" s="784"/>
      <c r="AB851" s="784"/>
      <c r="AC851" s="406"/>
      <c r="AD851" s="784">
        <f>'[1]Monthly Report'!$D58</f>
        <v>0</v>
      </c>
      <c r="AE851" s="784"/>
      <c r="AF851" s="784"/>
      <c r="AG851" s="784"/>
      <c r="AH851" s="784"/>
      <c r="AI851" s="784"/>
      <c r="AJ851" s="406"/>
      <c r="AK851" s="786">
        <f>'[1]Monthly Report'!$E58</f>
        <v>0</v>
      </c>
      <c r="AL851" s="786"/>
      <c r="AM851" s="786"/>
      <c r="AN851" s="407"/>
      <c r="AO851" s="782">
        <f>'[1]Monthly Report'!$F58</f>
        <v>0</v>
      </c>
      <c r="AP851" s="783"/>
      <c r="AQ851" s="783"/>
      <c r="AR851" s="406"/>
      <c r="AS851" s="784">
        <f>'[1]Monthly Report'!$G58</f>
        <v>0</v>
      </c>
      <c r="AT851" s="784"/>
      <c r="AU851" s="784"/>
      <c r="AV851" s="784"/>
      <c r="AW851" s="784"/>
      <c r="AX851" s="784"/>
      <c r="AY851" s="406"/>
      <c r="AZ851" s="784">
        <f>'[1]Monthly Report'!$H58</f>
        <v>0</v>
      </c>
      <c r="BA851" s="784"/>
      <c r="BB851" s="784"/>
      <c r="BC851" s="784"/>
      <c r="BD851" s="784"/>
      <c r="BE851" s="784"/>
      <c r="BF851" s="406"/>
      <c r="BG851" s="786">
        <f>'[1]Monthly Report'!$I58</f>
        <v>0</v>
      </c>
      <c r="BH851" s="786"/>
      <c r="BI851" s="786"/>
      <c r="BJ851" s="403"/>
      <c r="BK851" s="408"/>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09" t="s">
        <v>278</v>
      </c>
      <c r="G852" s="410"/>
      <c r="H852" s="410"/>
      <c r="I852" s="410"/>
      <c r="J852" s="410"/>
      <c r="K852" s="410"/>
      <c r="L852" s="409"/>
      <c r="M852" s="409"/>
      <c r="N852" s="409"/>
      <c r="O852" s="409"/>
      <c r="P852" s="409"/>
      <c r="Q852" s="409"/>
      <c r="R852" s="410"/>
      <c r="S852" s="782">
        <f>'[1]Monthly Report'!$B59</f>
        <v>0</v>
      </c>
      <c r="T852" s="783"/>
      <c r="U852" s="783"/>
      <c r="V852" s="411"/>
      <c r="W852" s="784">
        <f>'[1]Monthly Report'!$C59</f>
        <v>0</v>
      </c>
      <c r="X852" s="784"/>
      <c r="Y852" s="784"/>
      <c r="Z852" s="784"/>
      <c r="AA852" s="784"/>
      <c r="AB852" s="784"/>
      <c r="AC852" s="411"/>
      <c r="AD852" s="784">
        <f>'[1]Monthly Report'!$D59</f>
        <v>0</v>
      </c>
      <c r="AE852" s="784"/>
      <c r="AF852" s="784"/>
      <c r="AG852" s="784"/>
      <c r="AH852" s="784"/>
      <c r="AI852" s="784"/>
      <c r="AJ852" s="411"/>
      <c r="AK852" s="786">
        <f>'[1]Monthly Report'!$E59</f>
        <v>0</v>
      </c>
      <c r="AL852" s="786"/>
      <c r="AM852" s="786"/>
      <c r="AN852" s="412"/>
      <c r="AO852" s="782">
        <f>'[1]Monthly Report'!$F59</f>
        <v>0</v>
      </c>
      <c r="AP852" s="783"/>
      <c r="AQ852" s="783"/>
      <c r="AR852" s="411"/>
      <c r="AS852" s="784">
        <f>'[1]Monthly Report'!$G59</f>
        <v>0</v>
      </c>
      <c r="AT852" s="784"/>
      <c r="AU852" s="784"/>
      <c r="AV852" s="784"/>
      <c r="AW852" s="784"/>
      <c r="AX852" s="784"/>
      <c r="AY852" s="411"/>
      <c r="AZ852" s="784">
        <f>'[1]Monthly Report'!$H59</f>
        <v>0</v>
      </c>
      <c r="BA852" s="784"/>
      <c r="BB852" s="784"/>
      <c r="BC852" s="784"/>
      <c r="BD852" s="784"/>
      <c r="BE852" s="784"/>
      <c r="BF852" s="411"/>
      <c r="BG852" s="786">
        <f>'[1]Monthly Report'!$I59</f>
        <v>0</v>
      </c>
      <c r="BH852" s="786"/>
      <c r="BI852" s="786"/>
      <c r="BJ852" s="410"/>
      <c r="BK852" s="413"/>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0"/>
      <c r="G853" s="403"/>
      <c r="H853" s="403"/>
      <c r="I853" s="403"/>
      <c r="J853" s="403"/>
      <c r="K853" s="403"/>
      <c r="L853" s="400"/>
      <c r="M853" s="400"/>
      <c r="N853" s="400"/>
      <c r="O853" s="400"/>
      <c r="P853" s="400"/>
      <c r="Q853" s="400"/>
      <c r="R853" s="403"/>
      <c r="S853" s="407"/>
      <c r="T853" s="407"/>
      <c r="U853" s="407"/>
      <c r="V853" s="407"/>
      <c r="W853" s="407"/>
      <c r="X853" s="407"/>
      <c r="Y853" s="407"/>
      <c r="Z853" s="407"/>
      <c r="AA853" s="407"/>
      <c r="AB853" s="407"/>
      <c r="AC853" s="407"/>
      <c r="AD853" s="407"/>
      <c r="AE853" s="407"/>
      <c r="AF853" s="407"/>
      <c r="AG853" s="407"/>
      <c r="AH853" s="407"/>
      <c r="AI853" s="407"/>
      <c r="AJ853" s="407"/>
      <c r="AK853" s="407"/>
      <c r="AL853" s="407"/>
      <c r="AM853" s="407"/>
      <c r="AN853" s="407"/>
      <c r="AO853" s="407"/>
      <c r="AP853" s="407"/>
      <c r="AQ853" s="407"/>
      <c r="AR853" s="407"/>
      <c r="AS853" s="407"/>
      <c r="AT853" s="407"/>
      <c r="AU853" s="407"/>
      <c r="AV853" s="407"/>
      <c r="AW853" s="407"/>
      <c r="AX853" s="407"/>
      <c r="AY853" s="407"/>
      <c r="AZ853" s="407"/>
      <c r="BA853" s="407"/>
      <c r="BB853" s="407"/>
      <c r="BC853" s="407"/>
      <c r="BD853" s="407"/>
      <c r="BE853" s="407"/>
      <c r="BF853" s="407"/>
      <c r="BG853" s="407"/>
      <c r="BH853" s="407"/>
      <c r="BI853" s="407"/>
      <c r="BJ853" s="403"/>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0" t="s">
        <v>362</v>
      </c>
      <c r="G854" s="403"/>
      <c r="H854" s="403"/>
      <c r="I854" s="403"/>
      <c r="J854" s="403"/>
      <c r="K854" s="403"/>
      <c r="L854" s="400"/>
      <c r="M854" s="400"/>
      <c r="N854" s="400"/>
      <c r="O854" s="400"/>
      <c r="P854" s="400"/>
      <c r="Q854" s="400"/>
      <c r="R854" s="403"/>
      <c r="S854" s="406"/>
      <c r="T854" s="406"/>
      <c r="U854" s="406"/>
      <c r="V854" s="406"/>
      <c r="W854" s="406"/>
      <c r="X854" s="406"/>
      <c r="Y854" s="406"/>
      <c r="Z854" s="406"/>
      <c r="AA854" s="406"/>
      <c r="AB854" s="406"/>
      <c r="AC854" s="406"/>
      <c r="AD854" s="406"/>
      <c r="AE854" s="406"/>
      <c r="AF854" s="406"/>
      <c r="AG854" s="406"/>
      <c r="AH854" s="406"/>
      <c r="AI854" s="406"/>
      <c r="AJ854" s="406"/>
      <c r="AK854" s="786">
        <f>'[1]Monthly Report'!$C$61</f>
        <v>0</v>
      </c>
      <c r="AL854" s="786"/>
      <c r="AM854" s="786"/>
      <c r="AN854" s="407"/>
      <c r="AO854" s="406"/>
      <c r="AP854" s="406"/>
      <c r="AQ854" s="406"/>
      <c r="AR854" s="406"/>
      <c r="AS854" s="406"/>
      <c r="AT854" s="406"/>
      <c r="AU854" s="406"/>
      <c r="AV854" s="406"/>
      <c r="AW854" s="406"/>
      <c r="AX854" s="406"/>
      <c r="AY854" s="406"/>
      <c r="AZ854" s="406"/>
      <c r="BA854" s="406"/>
      <c r="BB854" s="406"/>
      <c r="BC854" s="406"/>
      <c r="BD854" s="406"/>
      <c r="BE854" s="406"/>
      <c r="BF854" s="406"/>
      <c r="BG854" s="786">
        <f>'[1]Monthly Report'!$G$61</f>
        <v>0</v>
      </c>
      <c r="BH854" s="786"/>
      <c r="BI854" s="786"/>
      <c r="BJ854" s="403"/>
      <c r="BK854" s="408"/>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0" t="s">
        <v>363</v>
      </c>
      <c r="G855" s="403"/>
      <c r="H855" s="403"/>
      <c r="I855" s="403"/>
      <c r="J855" s="403"/>
      <c r="K855" s="403"/>
      <c r="L855" s="400"/>
      <c r="M855" s="400"/>
      <c r="N855" s="400"/>
      <c r="O855" s="400"/>
      <c r="P855" s="400"/>
      <c r="Q855" s="400"/>
      <c r="R855" s="403"/>
      <c r="S855" s="406"/>
      <c r="T855" s="406"/>
      <c r="U855" s="406"/>
      <c r="V855" s="406"/>
      <c r="W855" s="406"/>
      <c r="X855" s="406"/>
      <c r="Y855" s="406"/>
      <c r="Z855" s="406"/>
      <c r="AA855" s="406"/>
      <c r="AB855" s="406"/>
      <c r="AC855" s="406"/>
      <c r="AD855" s="406"/>
      <c r="AE855" s="406"/>
      <c r="AF855" s="406"/>
      <c r="AG855" s="406"/>
      <c r="AH855" s="406"/>
      <c r="AI855" s="406"/>
      <c r="AJ855" s="406"/>
      <c r="AK855" s="786">
        <f>'[1]Monthly Report'!$C$62</f>
        <v>0</v>
      </c>
      <c r="AL855" s="786"/>
      <c r="AM855" s="786"/>
      <c r="AN855" s="407"/>
      <c r="AO855" s="406"/>
      <c r="AP855" s="406"/>
      <c r="AQ855" s="406"/>
      <c r="AR855" s="406"/>
      <c r="AS855" s="406"/>
      <c r="AT855" s="406"/>
      <c r="AU855" s="406"/>
      <c r="AV855" s="406"/>
      <c r="AW855" s="406"/>
      <c r="AX855" s="406"/>
      <c r="AY855" s="406"/>
      <c r="AZ855" s="406"/>
      <c r="BA855" s="406"/>
      <c r="BB855" s="406"/>
      <c r="BC855" s="406"/>
      <c r="BD855" s="406"/>
      <c r="BE855" s="406"/>
      <c r="BF855" s="406"/>
      <c r="BG855" s="786">
        <f>'[1]Monthly Report'!$G$62</f>
        <v>0</v>
      </c>
      <c r="BH855" s="786"/>
      <c r="BI855" s="786"/>
      <c r="BJ855" s="403"/>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3"/>
      <c r="G856" s="403"/>
      <c r="H856" s="403"/>
      <c r="I856" s="403"/>
      <c r="J856" s="403"/>
      <c r="K856" s="403"/>
      <c r="L856" s="400"/>
      <c r="M856" s="400"/>
      <c r="N856" s="400"/>
      <c r="O856" s="400"/>
      <c r="P856" s="400"/>
      <c r="Q856" s="400"/>
      <c r="R856" s="403"/>
      <c r="S856" s="406"/>
      <c r="T856" s="406"/>
      <c r="U856" s="406"/>
      <c r="V856" s="406"/>
      <c r="W856" s="406"/>
      <c r="X856" s="406"/>
      <c r="Y856" s="406"/>
      <c r="Z856" s="406"/>
      <c r="AA856" s="406"/>
      <c r="AB856" s="406"/>
      <c r="AC856" s="406"/>
      <c r="AD856" s="406"/>
      <c r="AE856" s="406"/>
      <c r="AF856" s="406"/>
      <c r="AG856" s="406"/>
      <c r="AH856" s="406"/>
      <c r="AI856" s="406"/>
      <c r="AJ856" s="406"/>
      <c r="AK856" s="406"/>
      <c r="AL856" s="406"/>
      <c r="AM856" s="406"/>
      <c r="AN856" s="407"/>
      <c r="AO856" s="406"/>
      <c r="AP856" s="406"/>
      <c r="AQ856" s="406"/>
      <c r="AR856" s="406"/>
      <c r="AS856" s="406"/>
      <c r="AT856" s="406"/>
      <c r="AU856" s="406"/>
      <c r="AV856" s="406"/>
      <c r="AW856" s="406"/>
      <c r="AX856" s="406"/>
      <c r="AY856" s="406"/>
      <c r="AZ856" s="406"/>
      <c r="BA856" s="406"/>
      <c r="BB856" s="406"/>
      <c r="BC856" s="406"/>
      <c r="BD856" s="406"/>
      <c r="BE856" s="406"/>
      <c r="BF856" s="406"/>
      <c r="BG856" s="406"/>
      <c r="BH856" s="406"/>
      <c r="BI856" s="406"/>
      <c r="BJ856" s="403"/>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3"/>
      <c r="G857" s="403"/>
      <c r="H857" s="403"/>
      <c r="I857" s="403"/>
      <c r="J857" s="403"/>
      <c r="K857" s="403"/>
      <c r="L857" s="403"/>
      <c r="M857" s="403"/>
      <c r="N857" s="403"/>
      <c r="O857" s="403"/>
      <c r="P857" s="403"/>
      <c r="Q857" s="403"/>
      <c r="R857" s="403"/>
      <c r="S857" s="407"/>
      <c r="T857" s="407"/>
      <c r="U857" s="407"/>
      <c r="V857" s="407"/>
      <c r="W857" s="407"/>
      <c r="X857" s="407"/>
      <c r="Y857" s="407"/>
      <c r="Z857" s="407"/>
      <c r="AA857" s="407"/>
      <c r="AB857" s="407"/>
      <c r="AC857" s="407"/>
      <c r="AD857" s="407"/>
      <c r="AE857" s="407"/>
      <c r="AF857" s="407"/>
      <c r="AG857" s="407"/>
      <c r="AH857" s="407"/>
      <c r="AI857" s="407"/>
      <c r="AJ857" s="407"/>
      <c r="AK857" s="407"/>
      <c r="AL857" s="407"/>
      <c r="AM857" s="407"/>
      <c r="AN857" s="407"/>
      <c r="AO857" s="407"/>
      <c r="AP857" s="407"/>
      <c r="AQ857" s="407"/>
      <c r="AR857" s="407"/>
      <c r="AS857" s="407"/>
      <c r="AT857" s="407"/>
      <c r="AU857" s="407"/>
      <c r="AV857" s="407"/>
      <c r="AW857" s="407"/>
      <c r="AX857" s="407"/>
      <c r="AY857" s="407"/>
      <c r="AZ857" s="407"/>
      <c r="BA857" s="407"/>
      <c r="BB857" s="407"/>
      <c r="BC857" s="407"/>
      <c r="BD857" s="407"/>
      <c r="BE857" s="407"/>
      <c r="BF857" s="407"/>
      <c r="BG857" s="407"/>
      <c r="BH857" s="407"/>
      <c r="BI857" s="407"/>
      <c r="BJ857" s="403"/>
      <c r="BK857" s="408"/>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09" t="s">
        <v>367</v>
      </c>
      <c r="G858" s="403"/>
      <c r="H858" s="403"/>
      <c r="I858" s="403"/>
      <c r="J858" s="403"/>
      <c r="K858" s="403"/>
      <c r="L858" s="400"/>
      <c r="M858" s="400"/>
      <c r="N858" s="400"/>
      <c r="O858" s="400"/>
      <c r="P858" s="400"/>
      <c r="Q858" s="400"/>
      <c r="R858" s="403"/>
      <c r="S858" s="407"/>
      <c r="T858" s="407"/>
      <c r="U858" s="407"/>
      <c r="V858" s="407"/>
      <c r="W858" s="407"/>
      <c r="X858" s="407"/>
      <c r="Y858" s="407"/>
      <c r="Z858" s="407"/>
      <c r="AA858" s="407"/>
      <c r="AB858" s="407"/>
      <c r="AC858" s="407"/>
      <c r="AD858" s="407"/>
      <c r="AE858" s="407"/>
      <c r="AF858" s="407"/>
      <c r="AG858" s="407"/>
      <c r="AH858" s="407"/>
      <c r="AI858" s="407"/>
      <c r="AJ858" s="407"/>
      <c r="AK858" s="407"/>
      <c r="AL858" s="407"/>
      <c r="AM858" s="407"/>
      <c r="AN858" s="407"/>
      <c r="AO858" s="407"/>
      <c r="AP858" s="407"/>
      <c r="AQ858" s="407"/>
      <c r="AR858" s="407"/>
      <c r="AS858" s="407"/>
      <c r="AT858" s="407"/>
      <c r="AU858" s="407"/>
      <c r="AV858" s="407"/>
      <c r="AW858" s="407"/>
      <c r="AX858" s="407"/>
      <c r="AY858" s="407"/>
      <c r="AZ858" s="407"/>
      <c r="BA858" s="407"/>
      <c r="BB858" s="407"/>
      <c r="BC858" s="407"/>
      <c r="BD858" s="407"/>
      <c r="BE858" s="407"/>
      <c r="BF858" s="407"/>
      <c r="BG858" s="407"/>
      <c r="BH858" s="407"/>
      <c r="BI858" s="407"/>
      <c r="BJ858" s="403"/>
      <c r="BK858" s="408"/>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0" t="s">
        <v>355</v>
      </c>
      <c r="G859" s="403"/>
      <c r="H859" s="403"/>
      <c r="I859" s="403"/>
      <c r="J859" s="403"/>
      <c r="K859" s="403"/>
      <c r="L859" s="400"/>
      <c r="M859" s="400"/>
      <c r="N859" s="400"/>
      <c r="O859" s="400"/>
      <c r="P859" s="400"/>
      <c r="Q859" s="400"/>
      <c r="R859" s="403"/>
      <c r="S859" s="782">
        <f>'[1]Monthly Report'!$B65</f>
        <v>0</v>
      </c>
      <c r="T859" s="783"/>
      <c r="U859" s="783"/>
      <c r="V859" s="406"/>
      <c r="W859" s="784">
        <f>'[1]Monthly Report'!$C65</f>
        <v>0</v>
      </c>
      <c r="X859" s="784"/>
      <c r="Y859" s="784"/>
      <c r="Z859" s="784"/>
      <c r="AA859" s="784"/>
      <c r="AB859" s="784"/>
      <c r="AC859" s="406"/>
      <c r="AD859" s="784">
        <f>'[1]Monthly Report'!$D65</f>
        <v>0</v>
      </c>
      <c r="AE859" s="784"/>
      <c r="AF859" s="784"/>
      <c r="AG859" s="784"/>
      <c r="AH859" s="784"/>
      <c r="AI859" s="784"/>
      <c r="AJ859" s="406"/>
      <c r="AK859" s="786">
        <f>'[1]Monthly Report'!$E65</f>
        <v>0</v>
      </c>
      <c r="AL859" s="786"/>
      <c r="AM859" s="786"/>
      <c r="AN859" s="407"/>
      <c r="AO859" s="782">
        <f>'[1]Monthly Report'!$F65</f>
        <v>0</v>
      </c>
      <c r="AP859" s="783"/>
      <c r="AQ859" s="783"/>
      <c r="AR859" s="406"/>
      <c r="AS859" s="784">
        <f>'[1]Monthly Report'!$G65</f>
        <v>0</v>
      </c>
      <c r="AT859" s="784"/>
      <c r="AU859" s="784"/>
      <c r="AV859" s="784"/>
      <c r="AW859" s="784"/>
      <c r="AX859" s="784"/>
      <c r="AY859" s="406"/>
      <c r="AZ859" s="784">
        <f>'[1]Monthly Report'!$H65</f>
        <v>0</v>
      </c>
      <c r="BA859" s="784"/>
      <c r="BB859" s="784"/>
      <c r="BC859" s="784"/>
      <c r="BD859" s="784"/>
      <c r="BE859" s="784"/>
      <c r="BF859" s="406"/>
      <c r="BG859" s="786">
        <f>'[1]Monthly Report'!$I65</f>
        <v>0</v>
      </c>
      <c r="BH859" s="786"/>
      <c r="BI859" s="786"/>
      <c r="BJ859" s="403"/>
      <c r="BK859" s="408"/>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0" t="s">
        <v>356</v>
      </c>
      <c r="G860" s="403"/>
      <c r="H860" s="403"/>
      <c r="I860" s="403"/>
      <c r="J860" s="403"/>
      <c r="K860" s="403"/>
      <c r="L860" s="400"/>
      <c r="M860" s="400"/>
      <c r="N860" s="400"/>
      <c r="O860" s="400"/>
      <c r="P860" s="400"/>
      <c r="Q860" s="400"/>
      <c r="R860" s="403"/>
      <c r="S860" s="782">
        <f>'[1]Monthly Report'!$B66</f>
        <v>0</v>
      </c>
      <c r="T860" s="783"/>
      <c r="U860" s="783"/>
      <c r="V860" s="406"/>
      <c r="W860" s="784">
        <f>'[1]Monthly Report'!$C66</f>
        <v>0</v>
      </c>
      <c r="X860" s="784"/>
      <c r="Y860" s="784"/>
      <c r="Z860" s="784"/>
      <c r="AA860" s="784"/>
      <c r="AB860" s="784"/>
      <c r="AC860" s="406"/>
      <c r="AD860" s="784">
        <f>'[1]Monthly Report'!$D66</f>
        <v>0</v>
      </c>
      <c r="AE860" s="784"/>
      <c r="AF860" s="784"/>
      <c r="AG860" s="784"/>
      <c r="AH860" s="784"/>
      <c r="AI860" s="784"/>
      <c r="AJ860" s="406"/>
      <c r="AK860" s="786">
        <f>'[1]Monthly Report'!$E66</f>
        <v>0</v>
      </c>
      <c r="AL860" s="786"/>
      <c r="AM860" s="786"/>
      <c r="AN860" s="407"/>
      <c r="AO860" s="782">
        <f>'[1]Monthly Report'!$F66</f>
        <v>0</v>
      </c>
      <c r="AP860" s="783"/>
      <c r="AQ860" s="783"/>
      <c r="AR860" s="406"/>
      <c r="AS860" s="784">
        <f>'[1]Monthly Report'!$G66</f>
        <v>0</v>
      </c>
      <c r="AT860" s="784"/>
      <c r="AU860" s="784"/>
      <c r="AV860" s="784"/>
      <c r="AW860" s="784"/>
      <c r="AX860" s="784"/>
      <c r="AY860" s="406"/>
      <c r="AZ860" s="784">
        <f>'[1]Monthly Report'!$H66</f>
        <v>0</v>
      </c>
      <c r="BA860" s="784"/>
      <c r="BB860" s="784"/>
      <c r="BC860" s="784"/>
      <c r="BD860" s="784"/>
      <c r="BE860" s="784"/>
      <c r="BF860" s="406"/>
      <c r="BG860" s="786">
        <f>'[1]Monthly Report'!$I66</f>
        <v>0</v>
      </c>
      <c r="BH860" s="786"/>
      <c r="BI860" s="786"/>
      <c r="BJ860" s="403"/>
      <c r="BK860" s="408"/>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0" t="s">
        <v>357</v>
      </c>
      <c r="G861" s="403"/>
      <c r="H861" s="403"/>
      <c r="I861" s="403"/>
      <c r="J861" s="403"/>
      <c r="K861" s="403"/>
      <c r="L861" s="400"/>
      <c r="M861" s="400"/>
      <c r="N861" s="400"/>
      <c r="O861" s="400"/>
      <c r="P861" s="400"/>
      <c r="Q861" s="400"/>
      <c r="R861" s="403"/>
      <c r="S861" s="782">
        <f>'[1]Monthly Report'!$B67</f>
        <v>0</v>
      </c>
      <c r="T861" s="783"/>
      <c r="U861" s="783"/>
      <c r="V861" s="406"/>
      <c r="W861" s="784">
        <f>'[1]Monthly Report'!$C67</f>
        <v>0</v>
      </c>
      <c r="X861" s="784"/>
      <c r="Y861" s="784"/>
      <c r="Z861" s="784"/>
      <c r="AA861" s="784"/>
      <c r="AB861" s="784"/>
      <c r="AC861" s="406"/>
      <c r="AD861" s="784">
        <f>'[1]Monthly Report'!$D67</f>
        <v>0</v>
      </c>
      <c r="AE861" s="784"/>
      <c r="AF861" s="784"/>
      <c r="AG861" s="784"/>
      <c r="AH861" s="784"/>
      <c r="AI861" s="784"/>
      <c r="AJ861" s="406"/>
      <c r="AK861" s="786">
        <f>'[1]Monthly Report'!$E67</f>
        <v>0</v>
      </c>
      <c r="AL861" s="786"/>
      <c r="AM861" s="786"/>
      <c r="AN861" s="407"/>
      <c r="AO861" s="782">
        <f>'[1]Monthly Report'!$F67</f>
        <v>0</v>
      </c>
      <c r="AP861" s="783"/>
      <c r="AQ861" s="783"/>
      <c r="AR861" s="406"/>
      <c r="AS861" s="784">
        <f>'[1]Monthly Report'!$G67</f>
        <v>0</v>
      </c>
      <c r="AT861" s="784"/>
      <c r="AU861" s="784"/>
      <c r="AV861" s="784"/>
      <c r="AW861" s="784"/>
      <c r="AX861" s="784"/>
      <c r="AY861" s="406"/>
      <c r="AZ861" s="784">
        <f>'[1]Monthly Report'!$H67</f>
        <v>0</v>
      </c>
      <c r="BA861" s="784"/>
      <c r="BB861" s="784"/>
      <c r="BC861" s="784"/>
      <c r="BD861" s="784"/>
      <c r="BE861" s="784"/>
      <c r="BF861" s="406"/>
      <c r="BG861" s="786">
        <f>'[1]Monthly Report'!$I67</f>
        <v>0</v>
      </c>
      <c r="BH861" s="786"/>
      <c r="BI861" s="786"/>
      <c r="BJ861" s="403"/>
      <c r="BK861" s="413"/>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0" t="s">
        <v>358</v>
      </c>
      <c r="G862" s="403"/>
      <c r="H862" s="403"/>
      <c r="I862" s="403"/>
      <c r="J862" s="403"/>
      <c r="K862" s="403"/>
      <c r="L862" s="400"/>
      <c r="M862" s="400"/>
      <c r="N862" s="400"/>
      <c r="O862" s="400"/>
      <c r="P862" s="400"/>
      <c r="Q862" s="400"/>
      <c r="R862" s="403"/>
      <c r="S862" s="782">
        <f>'[1]Monthly Report'!$B68</f>
        <v>0</v>
      </c>
      <c r="T862" s="783"/>
      <c r="U862" s="783"/>
      <c r="V862" s="406"/>
      <c r="W862" s="784">
        <f>'[1]Monthly Report'!$C68</f>
        <v>0</v>
      </c>
      <c r="X862" s="784"/>
      <c r="Y862" s="784"/>
      <c r="Z862" s="784"/>
      <c r="AA862" s="784"/>
      <c r="AB862" s="784"/>
      <c r="AC862" s="406"/>
      <c r="AD862" s="784">
        <f>'[1]Monthly Report'!$D68</f>
        <v>0</v>
      </c>
      <c r="AE862" s="784"/>
      <c r="AF862" s="784"/>
      <c r="AG862" s="784"/>
      <c r="AH862" s="784"/>
      <c r="AI862" s="784"/>
      <c r="AJ862" s="406"/>
      <c r="AK862" s="786">
        <f>'[1]Monthly Report'!$E68</f>
        <v>0</v>
      </c>
      <c r="AL862" s="786"/>
      <c r="AM862" s="786"/>
      <c r="AN862" s="407"/>
      <c r="AO862" s="782">
        <f>'[1]Monthly Report'!$F68</f>
        <v>0</v>
      </c>
      <c r="AP862" s="783"/>
      <c r="AQ862" s="783"/>
      <c r="AR862" s="406"/>
      <c r="AS862" s="784">
        <f>'[1]Monthly Report'!$G68</f>
        <v>0</v>
      </c>
      <c r="AT862" s="784"/>
      <c r="AU862" s="784"/>
      <c r="AV862" s="784"/>
      <c r="AW862" s="784"/>
      <c r="AX862" s="784"/>
      <c r="AY862" s="406"/>
      <c r="AZ862" s="784">
        <f>'[1]Monthly Report'!$H68</f>
        <v>0</v>
      </c>
      <c r="BA862" s="784"/>
      <c r="BB862" s="784"/>
      <c r="BC862" s="784"/>
      <c r="BD862" s="784"/>
      <c r="BE862" s="784"/>
      <c r="BF862" s="406"/>
      <c r="BG862" s="786">
        <f>'[1]Monthly Report'!$I68</f>
        <v>0</v>
      </c>
      <c r="BH862" s="786"/>
      <c r="BI862" s="786"/>
      <c r="BJ862" s="403"/>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09" t="s">
        <v>278</v>
      </c>
      <c r="G863" s="410"/>
      <c r="H863" s="410"/>
      <c r="I863" s="410"/>
      <c r="J863" s="410"/>
      <c r="K863" s="410"/>
      <c r="L863" s="409"/>
      <c r="M863" s="409"/>
      <c r="N863" s="409"/>
      <c r="O863" s="409"/>
      <c r="P863" s="409"/>
      <c r="Q863" s="409"/>
      <c r="R863" s="410"/>
      <c r="S863" s="782">
        <f>'[1]Monthly Report'!$B69</f>
        <v>0</v>
      </c>
      <c r="T863" s="783"/>
      <c r="U863" s="783"/>
      <c r="V863" s="411"/>
      <c r="W863" s="784">
        <f>'[1]Monthly Report'!$C69</f>
        <v>0</v>
      </c>
      <c r="X863" s="784"/>
      <c r="Y863" s="784"/>
      <c r="Z863" s="784"/>
      <c r="AA863" s="784"/>
      <c r="AB863" s="784"/>
      <c r="AC863" s="411"/>
      <c r="AD863" s="784">
        <f>'[1]Monthly Report'!$D69</f>
        <v>0</v>
      </c>
      <c r="AE863" s="784"/>
      <c r="AF863" s="784"/>
      <c r="AG863" s="784"/>
      <c r="AH863" s="784"/>
      <c r="AI863" s="784"/>
      <c r="AJ863" s="411"/>
      <c r="AK863" s="786">
        <f>'[1]Monthly Report'!$E69</f>
        <v>0</v>
      </c>
      <c r="AL863" s="786"/>
      <c r="AM863" s="786"/>
      <c r="AN863" s="412"/>
      <c r="AO863" s="782">
        <f>'[1]Monthly Report'!$F69</f>
        <v>0</v>
      </c>
      <c r="AP863" s="783"/>
      <c r="AQ863" s="783"/>
      <c r="AR863" s="411"/>
      <c r="AS863" s="784">
        <f>'[1]Monthly Report'!$G69</f>
        <v>0</v>
      </c>
      <c r="AT863" s="784"/>
      <c r="AU863" s="784"/>
      <c r="AV863" s="784"/>
      <c r="AW863" s="784"/>
      <c r="AX863" s="784"/>
      <c r="AY863" s="411"/>
      <c r="AZ863" s="784">
        <f>'[1]Monthly Report'!$H69</f>
        <v>0</v>
      </c>
      <c r="BA863" s="784"/>
      <c r="BB863" s="784"/>
      <c r="BC863" s="784"/>
      <c r="BD863" s="784"/>
      <c r="BE863" s="784"/>
      <c r="BF863" s="411"/>
      <c r="BG863" s="786">
        <f>'[1]Monthly Report'!$I69</f>
        <v>0</v>
      </c>
      <c r="BH863" s="786"/>
      <c r="BI863" s="786"/>
      <c r="BJ863" s="410"/>
      <c r="BK863" s="408"/>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0"/>
      <c r="G864" s="403"/>
      <c r="H864" s="403"/>
      <c r="I864" s="403"/>
      <c r="J864" s="403"/>
      <c r="K864" s="403"/>
      <c r="L864" s="400"/>
      <c r="M864" s="400"/>
      <c r="N864" s="400"/>
      <c r="O864" s="400"/>
      <c r="P864" s="400"/>
      <c r="Q864" s="400"/>
      <c r="R864" s="403"/>
      <c r="S864" s="406"/>
      <c r="T864" s="406"/>
      <c r="U864" s="406"/>
      <c r="V864" s="406"/>
      <c r="W864" s="406"/>
      <c r="X864" s="406"/>
      <c r="Y864" s="406"/>
      <c r="Z864" s="406"/>
      <c r="AA864" s="406"/>
      <c r="AB864" s="406"/>
      <c r="AC864" s="406"/>
      <c r="AD864" s="406"/>
      <c r="AE864" s="406"/>
      <c r="AF864" s="406"/>
      <c r="AG864" s="406"/>
      <c r="AH864" s="406"/>
      <c r="AI864" s="406"/>
      <c r="AJ864" s="406"/>
      <c r="AK864" s="415"/>
      <c r="AL864" s="415"/>
      <c r="AM864" s="415"/>
      <c r="AN864" s="407"/>
      <c r="AO864" s="406"/>
      <c r="AP864" s="406"/>
      <c r="AQ864" s="406"/>
      <c r="AR864" s="406"/>
      <c r="AS864" s="406"/>
      <c r="AT864" s="406"/>
      <c r="AU864" s="406"/>
      <c r="AV864" s="406"/>
      <c r="AW864" s="406"/>
      <c r="AX864" s="406"/>
      <c r="AY864" s="406"/>
      <c r="AZ864" s="406"/>
      <c r="BA864" s="406"/>
      <c r="BB864" s="406"/>
      <c r="BC864" s="406"/>
      <c r="BD864" s="406"/>
      <c r="BE864" s="406"/>
      <c r="BF864" s="406"/>
      <c r="BG864" s="415"/>
      <c r="BH864" s="415"/>
      <c r="BI864" s="415"/>
      <c r="BJ864" s="403"/>
      <c r="BK864" s="408"/>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0" t="s">
        <v>362</v>
      </c>
      <c r="G865" s="403"/>
      <c r="H865" s="403"/>
      <c r="I865" s="403"/>
      <c r="J865" s="403"/>
      <c r="K865" s="403"/>
      <c r="L865" s="400"/>
      <c r="M865" s="400"/>
      <c r="N865" s="400"/>
      <c r="O865" s="400"/>
      <c r="P865" s="400"/>
      <c r="Q865" s="400"/>
      <c r="R865" s="403"/>
      <c r="S865" s="406"/>
      <c r="T865" s="406"/>
      <c r="U865" s="406"/>
      <c r="V865" s="406"/>
      <c r="W865" s="406"/>
      <c r="X865" s="406"/>
      <c r="Y865" s="406"/>
      <c r="Z865" s="406"/>
      <c r="AA865" s="406"/>
      <c r="AB865" s="406"/>
      <c r="AC865" s="406"/>
      <c r="AD865" s="406"/>
      <c r="AE865" s="406"/>
      <c r="AF865" s="406"/>
      <c r="AG865" s="406"/>
      <c r="AH865" s="406"/>
      <c r="AI865" s="406"/>
      <c r="AJ865" s="406"/>
      <c r="AK865" s="786">
        <f>'[1]Monthly Report'!$C$71</f>
        <v>0</v>
      </c>
      <c r="AL865" s="786"/>
      <c r="AM865" s="786"/>
      <c r="AN865" s="407"/>
      <c r="AO865" s="406"/>
      <c r="AP865" s="406"/>
      <c r="AQ865" s="406"/>
      <c r="AR865" s="406"/>
      <c r="AS865" s="406"/>
      <c r="AT865" s="406"/>
      <c r="AU865" s="406"/>
      <c r="AV865" s="406"/>
      <c r="AW865" s="406"/>
      <c r="AX865" s="406"/>
      <c r="AY865" s="406"/>
      <c r="AZ865" s="406"/>
      <c r="BA865" s="406"/>
      <c r="BB865" s="406"/>
      <c r="BC865" s="406"/>
      <c r="BD865" s="406"/>
      <c r="BE865" s="406"/>
      <c r="BF865" s="406"/>
      <c r="BG865" s="786">
        <f>'[1]Monthly Report'!$G$71</f>
        <v>0</v>
      </c>
      <c r="BH865" s="786"/>
      <c r="BI865" s="786"/>
      <c r="BJ865" s="403"/>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0" t="s">
        <v>363</v>
      </c>
      <c r="G866" s="403"/>
      <c r="H866" s="403"/>
      <c r="I866" s="403"/>
      <c r="J866" s="403"/>
      <c r="K866" s="403"/>
      <c r="L866" s="400"/>
      <c r="M866" s="400"/>
      <c r="N866" s="400"/>
      <c r="O866" s="400"/>
      <c r="P866" s="400"/>
      <c r="Q866" s="400"/>
      <c r="R866" s="403"/>
      <c r="S866" s="406"/>
      <c r="T866" s="406"/>
      <c r="U866" s="406"/>
      <c r="V866" s="406"/>
      <c r="W866" s="406"/>
      <c r="X866" s="406"/>
      <c r="Y866" s="406"/>
      <c r="Z866" s="406"/>
      <c r="AA866" s="406"/>
      <c r="AB866" s="406"/>
      <c r="AC866" s="406"/>
      <c r="AD866" s="406"/>
      <c r="AE866" s="406"/>
      <c r="AF866" s="406"/>
      <c r="AG866" s="406"/>
      <c r="AH866" s="406"/>
      <c r="AI866" s="406"/>
      <c r="AJ866" s="406"/>
      <c r="AK866" s="786">
        <f>'[1]Monthly Report'!$C$72</f>
        <v>0</v>
      </c>
      <c r="AL866" s="786"/>
      <c r="AM866" s="786"/>
      <c r="AN866" s="407"/>
      <c r="AO866" s="406"/>
      <c r="AP866" s="406"/>
      <c r="AQ866" s="406"/>
      <c r="AR866" s="406"/>
      <c r="AS866" s="406"/>
      <c r="AT866" s="406"/>
      <c r="AU866" s="406"/>
      <c r="AV866" s="406"/>
      <c r="AW866" s="406"/>
      <c r="AX866" s="406"/>
      <c r="AY866" s="406"/>
      <c r="AZ866" s="406"/>
      <c r="BA866" s="406"/>
      <c r="BB866" s="406"/>
      <c r="BC866" s="406"/>
      <c r="BD866" s="406"/>
      <c r="BE866" s="406"/>
      <c r="BF866" s="406"/>
      <c r="BG866" s="786">
        <f>'[1]Monthly Report'!$G$72</f>
        <v>0</v>
      </c>
      <c r="BH866" s="786"/>
      <c r="BI866" s="786"/>
      <c r="BJ866" s="403"/>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8"/>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1"/>
      <c r="G868" s="421"/>
      <c r="H868" s="421"/>
      <c r="I868" s="421"/>
      <c r="J868" s="421"/>
      <c r="K868" s="421"/>
      <c r="L868" s="421"/>
      <c r="M868" s="421"/>
      <c r="N868" s="421"/>
      <c r="O868" s="421"/>
      <c r="P868" s="421"/>
      <c r="Q868" s="421"/>
      <c r="R868" s="421"/>
      <c r="S868" s="416"/>
      <c r="T868" s="416"/>
      <c r="U868" s="416"/>
      <c r="V868" s="416"/>
      <c r="W868" s="416"/>
      <c r="X868" s="416"/>
      <c r="Y868" s="416"/>
      <c r="Z868" s="416"/>
      <c r="AA868" s="422"/>
      <c r="AB868" s="416"/>
      <c r="AC868" s="416"/>
      <c r="AD868" s="416"/>
      <c r="AE868" s="416"/>
      <c r="AF868" s="416"/>
      <c r="AG868" s="416"/>
      <c r="AH868" s="416"/>
      <c r="AI868" s="416"/>
      <c r="AJ868" s="416"/>
      <c r="AK868" s="416"/>
      <c r="AL868" s="416"/>
      <c r="AM868" s="416"/>
      <c r="AN868" s="416"/>
      <c r="AO868" s="416"/>
      <c r="AP868" s="416"/>
      <c r="AQ868" s="416"/>
      <c r="AR868" s="416"/>
      <c r="AS868" s="416"/>
      <c r="AT868" s="416"/>
      <c r="AU868" s="416"/>
      <c r="AV868" s="416"/>
      <c r="AW868" s="422"/>
      <c r="AX868" s="416"/>
      <c r="AY868" s="416"/>
      <c r="AZ868" s="416"/>
      <c r="BA868" s="416"/>
      <c r="BB868" s="416"/>
      <c r="BC868" s="416"/>
      <c r="BD868" s="416"/>
      <c r="BE868" s="416"/>
      <c r="BF868" s="416"/>
      <c r="BG868" s="416"/>
      <c r="BH868" s="416"/>
      <c r="BI868" s="416"/>
      <c r="BJ868" s="416"/>
      <c r="BK868" s="408"/>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09"/>
      <c r="G869" s="403"/>
      <c r="H869" s="403"/>
      <c r="I869" s="403"/>
      <c r="J869" s="403"/>
      <c r="K869" s="403"/>
      <c r="L869" s="400"/>
      <c r="M869" s="400"/>
      <c r="N869" s="400"/>
      <c r="O869" s="400"/>
      <c r="P869" s="400"/>
      <c r="Q869" s="400"/>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8"/>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0"/>
      <c r="G870" s="403"/>
      <c r="H870" s="403"/>
      <c r="I870" s="403"/>
      <c r="J870" s="403"/>
      <c r="K870" s="403"/>
      <c r="L870" s="400"/>
      <c r="M870" s="400"/>
      <c r="N870" s="400"/>
      <c r="O870" s="400"/>
      <c r="P870" s="400"/>
      <c r="Q870" s="400"/>
      <c r="R870" s="403"/>
      <c r="S870" s="794"/>
      <c r="T870" s="794"/>
      <c r="U870" s="794"/>
      <c r="V870" s="402"/>
      <c r="W870" s="792"/>
      <c r="X870" s="792"/>
      <c r="Y870" s="792"/>
      <c r="Z870" s="792"/>
      <c r="AA870" s="792"/>
      <c r="AB870" s="792"/>
      <c r="AC870" s="402"/>
      <c r="AD870" s="792"/>
      <c r="AE870" s="792"/>
      <c r="AF870" s="792"/>
      <c r="AG870" s="792"/>
      <c r="AH870" s="792"/>
      <c r="AI870" s="792"/>
      <c r="AJ870" s="402"/>
      <c r="AK870" s="793"/>
      <c r="AL870" s="793"/>
      <c r="AM870" s="793"/>
      <c r="AN870" s="403"/>
      <c r="AO870" s="794"/>
      <c r="AP870" s="794"/>
      <c r="AQ870" s="794"/>
      <c r="AR870" s="402"/>
      <c r="AS870" s="792"/>
      <c r="AT870" s="792"/>
      <c r="AU870" s="792"/>
      <c r="AV870" s="792"/>
      <c r="AW870" s="792"/>
      <c r="AX870" s="792"/>
      <c r="AY870" s="402"/>
      <c r="AZ870" s="792"/>
      <c r="BA870" s="792"/>
      <c r="BB870" s="792"/>
      <c r="BC870" s="792"/>
      <c r="BD870" s="792"/>
      <c r="BE870" s="792"/>
      <c r="BF870" s="402"/>
      <c r="BG870" s="793"/>
      <c r="BH870" s="793"/>
      <c r="BI870" s="793"/>
      <c r="BJ870" s="403"/>
      <c r="BK870" s="408"/>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0"/>
      <c r="G871" s="403"/>
      <c r="H871" s="403"/>
      <c r="I871" s="403"/>
      <c r="J871" s="403"/>
      <c r="K871" s="403"/>
      <c r="L871" s="400"/>
      <c r="M871" s="400"/>
      <c r="N871" s="400"/>
      <c r="O871" s="400"/>
      <c r="P871" s="400"/>
      <c r="Q871" s="400"/>
      <c r="R871" s="403"/>
      <c r="S871" s="794"/>
      <c r="T871" s="794"/>
      <c r="U871" s="794"/>
      <c r="V871" s="402"/>
      <c r="W871" s="792"/>
      <c r="X871" s="792"/>
      <c r="Y871" s="792"/>
      <c r="Z871" s="792"/>
      <c r="AA871" s="792"/>
      <c r="AB871" s="792"/>
      <c r="AC871" s="402"/>
      <c r="AD871" s="792"/>
      <c r="AE871" s="792"/>
      <c r="AF871" s="792"/>
      <c r="AG871" s="792"/>
      <c r="AH871" s="792"/>
      <c r="AI871" s="792"/>
      <c r="AJ871" s="402"/>
      <c r="AK871" s="793"/>
      <c r="AL871" s="793"/>
      <c r="AM871" s="793"/>
      <c r="AN871" s="403"/>
      <c r="AO871" s="794"/>
      <c r="AP871" s="794"/>
      <c r="AQ871" s="794"/>
      <c r="AR871" s="402"/>
      <c r="AS871" s="792"/>
      <c r="AT871" s="792"/>
      <c r="AU871" s="792"/>
      <c r="AV871" s="792"/>
      <c r="AW871" s="792"/>
      <c r="AX871" s="792"/>
      <c r="AY871" s="402"/>
      <c r="AZ871" s="792"/>
      <c r="BA871" s="792"/>
      <c r="BB871" s="792"/>
      <c r="BC871" s="792"/>
      <c r="BD871" s="792"/>
      <c r="BE871" s="792"/>
      <c r="BF871" s="402"/>
      <c r="BG871" s="793"/>
      <c r="BH871" s="793"/>
      <c r="BI871" s="793"/>
      <c r="BJ871" s="403"/>
      <c r="BK871" s="413"/>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0"/>
      <c r="G872" s="403"/>
      <c r="H872" s="403"/>
      <c r="I872" s="403"/>
      <c r="J872" s="403"/>
      <c r="K872" s="403"/>
      <c r="L872" s="400"/>
      <c r="M872" s="400"/>
      <c r="N872" s="400"/>
      <c r="O872" s="400"/>
      <c r="P872" s="400"/>
      <c r="Q872" s="400"/>
      <c r="R872" s="403"/>
      <c r="S872" s="794"/>
      <c r="T872" s="794"/>
      <c r="U872" s="794"/>
      <c r="V872" s="402"/>
      <c r="W872" s="792"/>
      <c r="X872" s="792"/>
      <c r="Y872" s="792"/>
      <c r="Z872" s="792"/>
      <c r="AA872" s="792"/>
      <c r="AB872" s="792"/>
      <c r="AC872" s="402"/>
      <c r="AD872" s="792"/>
      <c r="AE872" s="792"/>
      <c r="AF872" s="792"/>
      <c r="AG872" s="792"/>
      <c r="AH872" s="792"/>
      <c r="AI872" s="792"/>
      <c r="AJ872" s="402"/>
      <c r="AK872" s="793"/>
      <c r="AL872" s="793"/>
      <c r="AM872" s="793"/>
      <c r="AN872" s="403"/>
      <c r="AO872" s="794"/>
      <c r="AP872" s="794"/>
      <c r="AQ872" s="794"/>
      <c r="AR872" s="402"/>
      <c r="AS872" s="792"/>
      <c r="AT872" s="792"/>
      <c r="AU872" s="792"/>
      <c r="AV872" s="792"/>
      <c r="AW872" s="792"/>
      <c r="AX872" s="792"/>
      <c r="AY872" s="402"/>
      <c r="AZ872" s="792"/>
      <c r="BA872" s="792"/>
      <c r="BB872" s="792"/>
      <c r="BC872" s="792"/>
      <c r="BD872" s="792"/>
      <c r="BE872" s="792"/>
      <c r="BF872" s="402"/>
      <c r="BG872" s="793"/>
      <c r="BH872" s="793"/>
      <c r="BI872" s="793"/>
      <c r="BJ872" s="403"/>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0"/>
      <c r="G873" s="403"/>
      <c r="H873" s="403"/>
      <c r="I873" s="403"/>
      <c r="J873" s="403"/>
      <c r="K873" s="403"/>
      <c r="L873" s="400"/>
      <c r="M873" s="400"/>
      <c r="N873" s="400"/>
      <c r="O873" s="400"/>
      <c r="P873" s="400"/>
      <c r="Q873" s="400"/>
      <c r="R873" s="403"/>
      <c r="S873" s="794"/>
      <c r="T873" s="794"/>
      <c r="U873" s="794"/>
      <c r="V873" s="402"/>
      <c r="W873" s="792"/>
      <c r="X873" s="792"/>
      <c r="Y873" s="792"/>
      <c r="Z873" s="792"/>
      <c r="AA873" s="792"/>
      <c r="AB873" s="792"/>
      <c r="AC873" s="402"/>
      <c r="AD873" s="792"/>
      <c r="AE873" s="792"/>
      <c r="AF873" s="792"/>
      <c r="AG873" s="792"/>
      <c r="AH873" s="792"/>
      <c r="AI873" s="792"/>
      <c r="AJ873" s="402"/>
      <c r="AK873" s="793"/>
      <c r="AL873" s="793"/>
      <c r="AM873" s="793"/>
      <c r="AN873" s="403"/>
      <c r="AO873" s="794"/>
      <c r="AP873" s="794"/>
      <c r="AQ873" s="794"/>
      <c r="AR873" s="402"/>
      <c r="AS873" s="792"/>
      <c r="AT873" s="792"/>
      <c r="AU873" s="792"/>
      <c r="AV873" s="792"/>
      <c r="AW873" s="792"/>
      <c r="AX873" s="792"/>
      <c r="AY873" s="402"/>
      <c r="AZ873" s="792"/>
      <c r="BA873" s="792"/>
      <c r="BB873" s="792"/>
      <c r="BC873" s="792"/>
      <c r="BD873" s="792"/>
      <c r="BE873" s="792"/>
      <c r="BF873" s="402"/>
      <c r="BG873" s="793"/>
      <c r="BH873" s="793"/>
      <c r="BI873" s="793"/>
      <c r="BJ873" s="403"/>
      <c r="BK873" s="408"/>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09"/>
      <c r="G874" s="410"/>
      <c r="H874" s="410"/>
      <c r="I874" s="410"/>
      <c r="J874" s="410"/>
      <c r="K874" s="410"/>
      <c r="L874" s="409"/>
      <c r="M874" s="409"/>
      <c r="N874" s="409"/>
      <c r="O874" s="409"/>
      <c r="P874" s="409"/>
      <c r="Q874" s="409"/>
      <c r="R874" s="410"/>
      <c r="S874" s="794"/>
      <c r="T874" s="794"/>
      <c r="U874" s="794"/>
      <c r="V874" s="423"/>
      <c r="W874" s="792"/>
      <c r="X874" s="792"/>
      <c r="Y874" s="792"/>
      <c r="Z874" s="792"/>
      <c r="AA874" s="792"/>
      <c r="AB874" s="792"/>
      <c r="AC874" s="423"/>
      <c r="AD874" s="792"/>
      <c r="AE874" s="792"/>
      <c r="AF874" s="792"/>
      <c r="AG874" s="792"/>
      <c r="AH874" s="792"/>
      <c r="AI874" s="792"/>
      <c r="AJ874" s="423"/>
      <c r="AK874" s="795"/>
      <c r="AL874" s="795"/>
      <c r="AM874" s="795"/>
      <c r="AN874" s="410"/>
      <c r="AO874" s="794"/>
      <c r="AP874" s="794"/>
      <c r="AQ874" s="794"/>
      <c r="AR874" s="423"/>
      <c r="AS874" s="792"/>
      <c r="AT874" s="792"/>
      <c r="AU874" s="792"/>
      <c r="AV874" s="792"/>
      <c r="AW874" s="792"/>
      <c r="AX874" s="792"/>
      <c r="AY874" s="423"/>
      <c r="AZ874" s="792"/>
      <c r="BA874" s="792"/>
      <c r="BB874" s="792"/>
      <c r="BC874" s="792"/>
      <c r="BD874" s="792"/>
      <c r="BE874" s="792"/>
      <c r="BF874" s="423"/>
      <c r="BG874" s="795"/>
      <c r="BH874" s="795"/>
      <c r="BI874" s="795"/>
      <c r="BJ874" s="410"/>
      <c r="BK874" s="408"/>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0"/>
      <c r="G875" s="403"/>
      <c r="H875" s="403"/>
      <c r="I875" s="403"/>
      <c r="J875" s="403"/>
      <c r="K875" s="403"/>
      <c r="L875" s="400"/>
      <c r="M875" s="400"/>
      <c r="N875" s="400"/>
      <c r="O875" s="400"/>
      <c r="P875" s="400"/>
      <c r="Q875" s="400"/>
      <c r="R875" s="403"/>
      <c r="S875" s="400"/>
      <c r="T875" s="400"/>
      <c r="U875" s="400"/>
      <c r="V875" s="400"/>
      <c r="W875" s="400"/>
      <c r="X875" s="400"/>
      <c r="Y875" s="400"/>
      <c r="Z875" s="400"/>
      <c r="AA875" s="400"/>
      <c r="AB875" s="400"/>
      <c r="AC875" s="400"/>
      <c r="AD875" s="400"/>
      <c r="AE875" s="400"/>
      <c r="AF875" s="400"/>
      <c r="AG875" s="400"/>
      <c r="AH875" s="400"/>
      <c r="AI875" s="400"/>
      <c r="AJ875" s="400"/>
      <c r="AK875" s="424"/>
      <c r="AL875" s="424"/>
      <c r="AM875" s="424"/>
      <c r="AN875" s="403"/>
      <c r="AO875" s="400"/>
      <c r="AP875" s="400"/>
      <c r="AQ875" s="400"/>
      <c r="AR875" s="400"/>
      <c r="AS875" s="400"/>
      <c r="AT875" s="400"/>
      <c r="AU875" s="400"/>
      <c r="AV875" s="400"/>
      <c r="AW875" s="400"/>
      <c r="AX875" s="400"/>
      <c r="AY875" s="400"/>
      <c r="AZ875" s="400"/>
      <c r="BA875" s="400"/>
      <c r="BB875" s="400"/>
      <c r="BC875" s="400"/>
      <c r="BD875" s="400"/>
      <c r="BE875" s="400"/>
      <c r="BF875" s="400"/>
      <c r="BG875" s="424"/>
      <c r="BH875" s="424"/>
      <c r="BI875" s="424"/>
      <c r="BJ875" s="403"/>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0"/>
      <c r="G876" s="403"/>
      <c r="H876" s="403"/>
      <c r="I876" s="403"/>
      <c r="J876" s="403"/>
      <c r="K876" s="403"/>
      <c r="L876" s="400"/>
      <c r="M876" s="400"/>
      <c r="N876" s="400"/>
      <c r="O876" s="400"/>
      <c r="P876" s="400"/>
      <c r="Q876" s="400"/>
      <c r="R876" s="403"/>
      <c r="S876" s="400"/>
      <c r="T876" s="400"/>
      <c r="U876" s="400"/>
      <c r="V876" s="400"/>
      <c r="W876" s="400"/>
      <c r="X876" s="400"/>
      <c r="Y876" s="400"/>
      <c r="Z876" s="400"/>
      <c r="AA876" s="400"/>
      <c r="AB876" s="400"/>
      <c r="AC876" s="400"/>
      <c r="AD876" s="400"/>
      <c r="AE876" s="400"/>
      <c r="AF876" s="400"/>
      <c r="AG876" s="400"/>
      <c r="AH876" s="400"/>
      <c r="AI876" s="400"/>
      <c r="AJ876" s="400"/>
      <c r="AK876" s="796"/>
      <c r="AL876" s="796"/>
      <c r="AM876" s="796"/>
      <c r="AN876" s="403"/>
      <c r="AO876" s="400"/>
      <c r="AP876" s="400"/>
      <c r="AQ876" s="400"/>
      <c r="AR876" s="400"/>
      <c r="AS876" s="400"/>
      <c r="AT876" s="400"/>
      <c r="AU876" s="400"/>
      <c r="AV876" s="400"/>
      <c r="AW876" s="400"/>
      <c r="AX876" s="400"/>
      <c r="AY876" s="400"/>
      <c r="AZ876" s="400"/>
      <c r="BA876" s="400"/>
      <c r="BB876" s="400"/>
      <c r="BC876" s="400"/>
      <c r="BD876" s="400"/>
      <c r="BE876" s="400"/>
      <c r="BF876" s="400"/>
      <c r="BG876" s="796"/>
      <c r="BH876" s="796"/>
      <c r="BI876" s="796"/>
      <c r="BJ876" s="403"/>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5"/>
      <c r="G877" s="403"/>
      <c r="H877" s="403"/>
      <c r="I877" s="403"/>
      <c r="J877" s="403"/>
      <c r="K877" s="403"/>
      <c r="L877" s="400"/>
      <c r="M877" s="400"/>
      <c r="N877" s="400"/>
      <c r="O877" s="400"/>
      <c r="P877" s="400"/>
      <c r="Q877" s="400"/>
      <c r="R877" s="403"/>
      <c r="S877" s="400"/>
      <c r="T877" s="400"/>
      <c r="U877" s="400"/>
      <c r="V877" s="400"/>
      <c r="W877" s="400"/>
      <c r="X877" s="400"/>
      <c r="Y877" s="400"/>
      <c r="Z877" s="400"/>
      <c r="AA877" s="400"/>
      <c r="AB877" s="400"/>
      <c r="AC877" s="400"/>
      <c r="AD877" s="400"/>
      <c r="AE877" s="400"/>
      <c r="AF877" s="400"/>
      <c r="AG877" s="400"/>
      <c r="AH877" s="400"/>
      <c r="AI877" s="400"/>
      <c r="AJ877" s="400"/>
      <c r="AK877" s="796"/>
      <c r="AL877" s="796"/>
      <c r="AM877" s="796"/>
      <c r="AN877" s="403"/>
      <c r="AO877" s="400"/>
      <c r="AP877" s="400"/>
      <c r="AQ877" s="400"/>
      <c r="AR877" s="400"/>
      <c r="AS877" s="400"/>
      <c r="AT877" s="400"/>
      <c r="AU877" s="400"/>
      <c r="AV877" s="400"/>
      <c r="AW877" s="400"/>
      <c r="AX877" s="400"/>
      <c r="AY877" s="400"/>
      <c r="AZ877" s="400"/>
      <c r="BA877" s="400"/>
      <c r="BB877" s="400"/>
      <c r="BC877" s="400"/>
      <c r="BD877" s="400"/>
      <c r="BE877" s="400"/>
      <c r="BF877" s="400"/>
      <c r="BG877" s="796"/>
      <c r="BH877" s="796"/>
      <c r="BI877" s="796"/>
      <c r="BJ877" s="403"/>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5" t="s">
        <v>368</v>
      </c>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418"/>
      <c r="BC878" s="418"/>
      <c r="BD878" s="418"/>
      <c r="BE878" s="419"/>
      <c r="BF878" s="419"/>
      <c r="BG878" s="419"/>
      <c r="BH878" s="419"/>
      <c r="BI878" s="418"/>
      <c r="BJ878" s="418"/>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50" t="str">
        <f>[2]Setup!$B$5</f>
        <v>Precise Mortgage Funding 2018-2B plc</v>
      </c>
      <c r="G879" s="550"/>
      <c r="H879" s="550"/>
      <c r="I879" s="550"/>
      <c r="J879" s="550"/>
      <c r="K879" s="550"/>
      <c r="L879" s="550"/>
      <c r="M879" s="550"/>
      <c r="N879" s="550"/>
      <c r="O879" s="550"/>
      <c r="P879" s="550"/>
      <c r="Q879" s="550"/>
      <c r="R879" s="550"/>
      <c r="S879" s="550"/>
      <c r="T879" s="550"/>
      <c r="U879" s="550"/>
      <c r="V879" s="550"/>
      <c r="W879" s="550"/>
      <c r="X879" s="550"/>
      <c r="Y879" s="550"/>
      <c r="Z879" s="550"/>
      <c r="AA879" s="550"/>
      <c r="AB879" s="550"/>
      <c r="AC879" s="550"/>
      <c r="AD879" s="550"/>
      <c r="AE879" s="550"/>
      <c r="AF879" s="550"/>
      <c r="AG879" s="550"/>
      <c r="AH879" s="550"/>
      <c r="AI879" s="550"/>
      <c r="AJ879" s="550"/>
      <c r="AK879" s="550"/>
      <c r="AL879" s="550"/>
      <c r="AM879" s="550"/>
      <c r="AN879" s="550"/>
      <c r="AO879" s="550"/>
      <c r="AP879" s="550"/>
      <c r="AQ879" s="550"/>
      <c r="AR879" s="550"/>
      <c r="AS879" s="550"/>
      <c r="AT879" s="550"/>
      <c r="AU879" s="550"/>
      <c r="AV879" s="550"/>
      <c r="AW879" s="550"/>
      <c r="AX879" s="550"/>
      <c r="AY879" s="550"/>
      <c r="AZ879" s="550"/>
      <c r="BA879" s="550"/>
      <c r="BB879" s="550"/>
      <c r="BC879" s="550"/>
      <c r="BD879" s="550"/>
      <c r="BE879" s="550"/>
      <c r="BF879" s="550"/>
      <c r="BG879" s="550"/>
      <c r="BH879" s="550"/>
      <c r="BI879" s="550"/>
      <c r="BJ879" s="550"/>
      <c r="BK879" s="550"/>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51" t="s">
        <v>1</v>
      </c>
      <c r="G880" s="551"/>
      <c r="H880" s="551"/>
      <c r="I880" s="551"/>
      <c r="J880" s="551"/>
      <c r="K880" s="551"/>
      <c r="L880" s="551"/>
      <c r="M880" s="551"/>
      <c r="N880" s="551"/>
      <c r="O880" s="551"/>
      <c r="P880" s="551"/>
      <c r="Q880" s="551"/>
      <c r="R880" s="551"/>
      <c r="S880" s="551"/>
      <c r="T880" s="551"/>
      <c r="U880" s="551"/>
      <c r="V880" s="551"/>
      <c r="W880" s="551"/>
      <c r="X880" s="551"/>
      <c r="Y880" s="551"/>
      <c r="Z880" s="551"/>
      <c r="AA880" s="551"/>
      <c r="AB880" s="551"/>
      <c r="AC880" s="551"/>
      <c r="AD880" s="551"/>
      <c r="AE880" s="551"/>
      <c r="AF880" s="551"/>
      <c r="AG880" s="551"/>
      <c r="AH880" s="551"/>
      <c r="AI880" s="551"/>
      <c r="AJ880" s="551"/>
      <c r="AK880" s="551"/>
      <c r="AL880" s="551"/>
      <c r="AM880" s="551"/>
      <c r="AN880" s="551"/>
      <c r="AO880" s="551"/>
      <c r="AP880" s="551"/>
      <c r="AQ880" s="551"/>
      <c r="AR880" s="551"/>
      <c r="AS880" s="551"/>
      <c r="AT880" s="551"/>
      <c r="AU880" s="551"/>
      <c r="AV880" s="551"/>
      <c r="AW880" s="551"/>
      <c r="AX880" s="551"/>
      <c r="AY880" s="551"/>
      <c r="AZ880" s="551"/>
      <c r="BA880" s="551"/>
      <c r="BB880" s="551"/>
      <c r="BC880" s="551"/>
      <c r="BD880" s="551"/>
      <c r="BE880" s="551"/>
      <c r="BF880" s="551"/>
      <c r="BG880" s="551"/>
      <c r="BH880" s="551"/>
      <c r="BI880" s="551"/>
      <c r="BJ880" s="551"/>
      <c r="BK880" s="551"/>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51" t="s">
        <v>2</v>
      </c>
      <c r="G881" s="551"/>
      <c r="H881" s="551"/>
      <c r="I881" s="551"/>
      <c r="J881" s="551"/>
      <c r="K881" s="551"/>
      <c r="L881" s="551"/>
      <c r="M881" s="551"/>
      <c r="N881" s="551"/>
      <c r="O881" s="551"/>
      <c r="P881" s="551"/>
      <c r="Q881" s="551"/>
      <c r="R881" s="551"/>
      <c r="S881" s="551"/>
      <c r="T881" s="551"/>
      <c r="U881" s="551"/>
      <c r="V881" s="551"/>
      <c r="W881" s="551"/>
      <c r="X881" s="551"/>
      <c r="Y881" s="551"/>
      <c r="Z881" s="551"/>
      <c r="AA881" s="551"/>
      <c r="AB881" s="551"/>
      <c r="AC881" s="551"/>
      <c r="AD881" s="551"/>
      <c r="AE881" s="551"/>
      <c r="AF881" s="551"/>
      <c r="AG881" s="551"/>
      <c r="AH881" s="551"/>
      <c r="AI881" s="551"/>
      <c r="AJ881" s="551"/>
      <c r="AK881" s="551"/>
      <c r="AL881" s="551"/>
      <c r="AM881" s="551"/>
      <c r="AN881" s="551"/>
      <c r="AO881" s="551"/>
      <c r="AP881" s="551"/>
      <c r="AQ881" s="551"/>
      <c r="AR881" s="551"/>
      <c r="AS881" s="551"/>
      <c r="AT881" s="551"/>
      <c r="AU881" s="551"/>
      <c r="AV881" s="551"/>
      <c r="AW881" s="551"/>
      <c r="AX881" s="551"/>
      <c r="AY881" s="551"/>
      <c r="AZ881" s="551"/>
      <c r="BA881" s="551"/>
      <c r="BB881" s="551"/>
      <c r="BC881" s="551"/>
      <c r="BD881" s="551"/>
      <c r="BE881" s="551"/>
      <c r="BF881" s="551"/>
      <c r="BG881" s="551"/>
      <c r="BH881" s="551"/>
      <c r="BI881" s="551"/>
      <c r="BJ881" s="551"/>
      <c r="BK881" s="551"/>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52">
        <f>[1]Input!$C$112</f>
        <v>43570</v>
      </c>
      <c r="G882" s="552"/>
      <c r="H882" s="552"/>
      <c r="I882" s="552"/>
      <c r="J882" s="552"/>
      <c r="K882" s="552"/>
      <c r="L882" s="552"/>
      <c r="M882" s="552"/>
      <c r="N882" s="552"/>
      <c r="O882" s="552"/>
      <c r="P882" s="552"/>
      <c r="Q882" s="552"/>
      <c r="R882" s="552"/>
      <c r="S882" s="552"/>
      <c r="T882" s="552"/>
      <c r="U882" s="552"/>
      <c r="V882" s="552"/>
      <c r="W882" s="552"/>
      <c r="X882" s="552"/>
      <c r="Y882" s="552"/>
      <c r="Z882" s="552"/>
      <c r="AA882" s="552"/>
      <c r="AB882" s="552"/>
      <c r="AC882" s="552"/>
      <c r="AD882" s="552"/>
      <c r="AE882" s="552"/>
      <c r="AF882" s="552"/>
      <c r="AG882" s="552"/>
      <c r="AH882" s="552"/>
      <c r="AI882" s="552"/>
      <c r="AJ882" s="552"/>
      <c r="AK882" s="552"/>
      <c r="AL882" s="552"/>
      <c r="AM882" s="552"/>
      <c r="AN882" s="552"/>
      <c r="AO882" s="552"/>
      <c r="AP882" s="552"/>
      <c r="AQ882" s="552"/>
      <c r="AR882" s="552"/>
      <c r="AS882" s="552"/>
      <c r="AT882" s="552"/>
      <c r="AU882" s="552"/>
      <c r="AV882" s="552"/>
      <c r="AW882" s="552"/>
      <c r="AX882" s="552"/>
      <c r="AY882" s="552"/>
      <c r="AZ882" s="552"/>
      <c r="BA882" s="552"/>
      <c r="BB882" s="552"/>
      <c r="BC882" s="552"/>
      <c r="BD882" s="552"/>
      <c r="BE882" s="552"/>
      <c r="BF882" s="552"/>
      <c r="BG882" s="552"/>
      <c r="BH882" s="552"/>
      <c r="BI882" s="552"/>
      <c r="BJ882" s="552"/>
      <c r="BK882" s="55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9" t="s">
        <v>369</v>
      </c>
      <c r="G884" s="579"/>
      <c r="H884" s="579"/>
      <c r="I884" s="579"/>
      <c r="J884" s="579"/>
      <c r="K884" s="579"/>
      <c r="L884" s="579"/>
      <c r="M884" s="579"/>
      <c r="N884" s="579"/>
      <c r="O884" s="579"/>
      <c r="P884" s="579"/>
      <c r="Q884" s="579"/>
      <c r="R884" s="579"/>
      <c r="S884" s="579"/>
      <c r="T884" s="579"/>
      <c r="U884" s="579"/>
      <c r="V884" s="579"/>
      <c r="W884" s="579"/>
      <c r="X884" s="579"/>
      <c r="Y884" s="579"/>
      <c r="Z884" s="579"/>
      <c r="AA884" s="579"/>
      <c r="AB884" s="579"/>
      <c r="AC884" s="579"/>
      <c r="AD884" s="579"/>
      <c r="AE884" s="579"/>
      <c r="AF884" s="579"/>
      <c r="AG884" s="579"/>
      <c r="AH884" s="579"/>
      <c r="AI884" s="579"/>
      <c r="AJ884" s="579"/>
      <c r="AK884" s="579"/>
      <c r="AL884" s="579"/>
      <c r="AM884" s="579"/>
      <c r="AN884" s="579"/>
      <c r="AO884" s="579"/>
      <c r="AP884" s="579"/>
      <c r="AQ884" s="579"/>
      <c r="AR884" s="579"/>
      <c r="AS884" s="579"/>
      <c r="AT884" s="579"/>
      <c r="AU884" s="579"/>
      <c r="AV884" s="579"/>
      <c r="AW884" s="579"/>
      <c r="AX884" s="579"/>
      <c r="AY884" s="579"/>
      <c r="AZ884" s="579"/>
      <c r="BA884" s="579"/>
      <c r="BB884" s="579"/>
      <c r="BC884" s="579"/>
      <c r="BD884" s="579"/>
      <c r="BE884" s="579"/>
      <c r="BF884" s="579"/>
      <c r="BG884" s="579"/>
      <c r="BH884" s="579"/>
      <c r="BI884" s="579"/>
      <c r="BJ884" s="579"/>
      <c r="BK884" s="579"/>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0" t="s">
        <v>351</v>
      </c>
      <c r="G885" s="400"/>
      <c r="H885" s="789" t="str">
        <f>H844</f>
        <v>31-03-2019</v>
      </c>
      <c r="I885" s="789"/>
      <c r="J885" s="789"/>
      <c r="K885" s="775"/>
      <c r="L885" s="775"/>
      <c r="M885" s="401"/>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3"/>
      <c r="G886" s="403"/>
      <c r="H886" s="403"/>
      <c r="I886" s="403"/>
      <c r="J886" s="403"/>
      <c r="K886" s="403"/>
      <c r="L886" s="403"/>
      <c r="M886" s="403"/>
      <c r="N886" s="403"/>
      <c r="O886" s="403"/>
      <c r="P886" s="403"/>
      <c r="Q886" s="403"/>
      <c r="R886" s="403"/>
      <c r="S886" s="416"/>
      <c r="T886" s="416"/>
      <c r="U886" s="416"/>
      <c r="V886" s="416"/>
      <c r="W886" s="416"/>
      <c r="X886" s="416"/>
      <c r="Y886" s="416"/>
      <c r="Z886" s="416"/>
      <c r="AA886" s="422"/>
      <c r="AB886" s="416"/>
      <c r="AC886" s="416"/>
      <c r="AD886" s="416"/>
      <c r="AE886" s="416"/>
      <c r="AF886" s="416"/>
      <c r="AG886" s="422"/>
      <c r="AH886" s="797">
        <f>W845</f>
        <v>43540</v>
      </c>
      <c r="AI886" s="798"/>
      <c r="AJ886" s="798"/>
      <c r="AK886" s="798"/>
      <c r="AL886" s="798"/>
      <c r="AM886" s="798"/>
      <c r="AN886" s="416"/>
      <c r="AO886" s="416"/>
      <c r="AP886" s="416"/>
      <c r="AQ886" s="788">
        <f>AS845</f>
        <v>43510</v>
      </c>
      <c r="AR886" s="788"/>
      <c r="AS886" s="788"/>
      <c r="AT886" s="788"/>
      <c r="AU886" s="788"/>
      <c r="AV886" s="788"/>
      <c r="AW886" s="422"/>
      <c r="AX886" s="416"/>
      <c r="AY886" s="416"/>
      <c r="AZ886" s="416"/>
      <c r="BA886" s="416"/>
      <c r="BB886" s="416"/>
      <c r="BC886" s="416"/>
      <c r="BD886" s="9"/>
      <c r="BE886" s="9"/>
      <c r="BF886" s="9"/>
      <c r="BG886" s="9"/>
      <c r="BH886" s="9"/>
      <c r="BI886" s="9"/>
      <c r="BJ886" s="403"/>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370</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712">
        <f>AD822+AD833+AD852+AD863</f>
        <v>2160.25</v>
      </c>
      <c r="AI887" s="712"/>
      <c r="AJ887" s="712"/>
      <c r="AK887" s="712"/>
      <c r="AL887" s="712"/>
      <c r="AM887" s="712"/>
      <c r="AN887" s="258"/>
      <c r="AO887" s="258"/>
      <c r="AP887" s="258"/>
      <c r="AQ887" s="712">
        <f>IF([1]Input!$C$123=1,"n.a.",AZ822+AZ833+AZ852+AZ863)</f>
        <v>2155.48</v>
      </c>
      <c r="AR887" s="712"/>
      <c r="AS887" s="712"/>
      <c r="AT887" s="712"/>
      <c r="AU887" s="712"/>
      <c r="AV887" s="712"/>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371</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774">
        <f>AD811</f>
        <v>2161.0700000000002</v>
      </c>
      <c r="AI888" s="774"/>
      <c r="AJ888" s="774"/>
      <c r="AK888" s="774"/>
      <c r="AL888" s="774"/>
      <c r="AM888" s="774"/>
      <c r="AN888" s="258"/>
      <c r="AO888" s="258"/>
      <c r="AP888" s="258"/>
      <c r="AQ888" s="774">
        <f>IF([1]Input!$C$123=1,"n.a.",AZ811)</f>
        <v>2156.3000000000002</v>
      </c>
      <c r="AR888" s="774"/>
      <c r="AS888" s="774"/>
      <c r="AT888" s="774"/>
      <c r="AU888" s="774"/>
      <c r="AV888" s="774"/>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709"/>
      <c r="AI889" s="709"/>
      <c r="AJ889" s="709"/>
      <c r="AK889" s="709"/>
      <c r="AL889" s="709"/>
      <c r="AM889" s="709"/>
      <c r="AN889" s="25"/>
      <c r="AO889" s="25"/>
      <c r="AP889" s="25"/>
      <c r="AQ889" s="709"/>
      <c r="AR889" s="709"/>
      <c r="AS889" s="709"/>
      <c r="AT889" s="709"/>
      <c r="AU889" s="709"/>
      <c r="AV889" s="709"/>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792"/>
      <c r="AI891" s="792"/>
      <c r="AJ891" s="792"/>
      <c r="AK891" s="792"/>
      <c r="AL891" s="792"/>
      <c r="AM891" s="792"/>
      <c r="AN891" s="81"/>
      <c r="AO891" s="81"/>
      <c r="AP891" s="81"/>
      <c r="AQ891" s="792"/>
      <c r="AR891" s="792"/>
      <c r="AS891" s="792"/>
      <c r="AT891" s="792"/>
      <c r="AU891" s="792"/>
      <c r="AV891" s="792"/>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792"/>
      <c r="AI892" s="792"/>
      <c r="AJ892" s="792"/>
      <c r="AK892" s="792"/>
      <c r="AL892" s="792"/>
      <c r="AM892" s="792"/>
      <c r="AN892" s="81"/>
      <c r="AO892" s="81"/>
      <c r="AP892" s="81"/>
      <c r="AQ892" s="792"/>
      <c r="AR892" s="792"/>
      <c r="AS892" s="792"/>
      <c r="AT892" s="792"/>
      <c r="AU892" s="792"/>
      <c r="AV892" s="792"/>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6" t="s">
        <v>372</v>
      </c>
      <c r="AQ895" s="71"/>
      <c r="AR895" s="71"/>
      <c r="AS895" s="71"/>
      <c r="AT895" s="81"/>
      <c r="AU895" s="805">
        <f>AH886</f>
        <v>43540</v>
      </c>
      <c r="AV895" s="806"/>
      <c r="AW895" s="806"/>
      <c r="AX895" s="806"/>
      <c r="AY895" s="806"/>
      <c r="AZ895" s="806"/>
      <c r="BA895" s="81"/>
      <c r="BB895" s="788">
        <f>AQ886</f>
        <v>43510</v>
      </c>
      <c r="BC895" s="788"/>
      <c r="BD895" s="788"/>
      <c r="BE895" s="788"/>
      <c r="BF895" s="788"/>
      <c r="BG895" s="788"/>
      <c r="BH895" s="81"/>
      <c r="BI895" s="81"/>
      <c r="BJ895" s="81"/>
      <c r="BK895" s="81"/>
      <c r="BL895" s="427"/>
      <c r="BM895" s="427"/>
      <c r="BN895" s="427"/>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7"/>
      <c r="BM896" s="427"/>
      <c r="BN896" s="427"/>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373</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07">
        <v>374470477.55000001</v>
      </c>
      <c r="AO897" s="807"/>
      <c r="AP897" s="807"/>
      <c r="AQ897" s="807"/>
      <c r="AR897" s="807"/>
      <c r="AS897" s="807"/>
      <c r="AT897" s="81"/>
      <c r="AU897" s="98"/>
      <c r="AV897" s="98"/>
      <c r="AW897" s="98"/>
      <c r="AX897" s="98"/>
      <c r="AY897" s="98"/>
      <c r="AZ897" s="98"/>
      <c r="BA897" s="81"/>
      <c r="BB897" s="98"/>
      <c r="BC897" s="98"/>
      <c r="BD897" s="98"/>
      <c r="BE897" s="98"/>
      <c r="BF897" s="98"/>
      <c r="BG897" s="98"/>
      <c r="BH897" s="81"/>
      <c r="BI897" s="81"/>
      <c r="BJ897" s="81"/>
      <c r="BK897" s="81"/>
      <c r="BL897" s="427"/>
      <c r="BM897" s="427"/>
      <c r="BN897" s="427"/>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374</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08">
        <v>2612</v>
      </c>
      <c r="AO898" s="808"/>
      <c r="AP898" s="808"/>
      <c r="AQ898" s="808"/>
      <c r="AR898" s="808"/>
      <c r="AS898" s="808"/>
      <c r="AT898" s="81"/>
      <c r="AU898" s="428"/>
      <c r="AV898" s="98"/>
      <c r="AW898" s="98"/>
      <c r="AX898" s="98"/>
      <c r="AY898" s="98"/>
      <c r="AZ898" s="98"/>
      <c r="BA898" s="81"/>
      <c r="BB898" s="428"/>
      <c r="BC898" s="98"/>
      <c r="BD898" s="98"/>
      <c r="BE898" s="98"/>
      <c r="BF898" s="98"/>
      <c r="BG898" s="98"/>
      <c r="BH898" s="81"/>
      <c r="BI898" s="81"/>
      <c r="BJ898" s="81"/>
      <c r="BK898" s="81"/>
      <c r="BL898" s="427"/>
      <c r="BM898" s="427"/>
      <c r="BN898" s="427"/>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7"/>
      <c r="BM899" s="427"/>
      <c r="BN899" s="427"/>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375</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29"/>
      <c r="AO900" s="429"/>
      <c r="AP900" s="429"/>
      <c r="AQ900" s="429"/>
      <c r="AR900" s="429"/>
      <c r="AS900" s="429"/>
      <c r="AT900" s="81"/>
      <c r="AU900" s="799">
        <f>'[1]Monthly Report'!$C$10</f>
        <v>320704272.30000001</v>
      </c>
      <c r="AV900" s="799"/>
      <c r="AW900" s="799"/>
      <c r="AX900" s="799"/>
      <c r="AY900" s="799"/>
      <c r="AZ900" s="799"/>
      <c r="BA900" s="289"/>
      <c r="BB900" s="799">
        <f>[1]Input!$C$322</f>
        <v>326280649.94999999</v>
      </c>
      <c r="BC900" s="799"/>
      <c r="BD900" s="799"/>
      <c r="BE900" s="799"/>
      <c r="BF900" s="799"/>
      <c r="BG900" s="799"/>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376</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03">
        <f>'[1]Monthly Report'!$C$18</f>
        <v>2249</v>
      </c>
      <c r="AV901" s="803"/>
      <c r="AW901" s="803"/>
      <c r="AX901" s="803"/>
      <c r="AY901" s="803"/>
      <c r="AZ901" s="803"/>
      <c r="BA901" s="430"/>
      <c r="BB901" s="803">
        <f>[1]Input!$C$323</f>
        <v>2289</v>
      </c>
      <c r="BC901" s="803"/>
      <c r="BD901" s="803"/>
      <c r="BE901" s="803"/>
      <c r="BF901" s="803"/>
      <c r="BG901" s="803"/>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799"/>
      <c r="AV902" s="799"/>
      <c r="AW902" s="799"/>
      <c r="AX902" s="799"/>
      <c r="AY902" s="799"/>
      <c r="AZ902" s="799"/>
      <c r="BA902" s="289"/>
      <c r="BB902" s="799"/>
      <c r="BC902" s="799"/>
      <c r="BD902" s="799"/>
      <c r="BE902" s="799"/>
      <c r="BF902" s="799"/>
      <c r="BG902" s="799"/>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377</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803">
        <f>S811-S822-S833-S852-S863</f>
        <v>2247</v>
      </c>
      <c r="AV903" s="803"/>
      <c r="AW903" s="803"/>
      <c r="AX903" s="803"/>
      <c r="AY903" s="803"/>
      <c r="AZ903" s="803"/>
      <c r="BA903" s="288"/>
      <c r="BB903" s="804">
        <f>[1]Input!$C324</f>
        <v>2288</v>
      </c>
      <c r="BC903" s="804"/>
      <c r="BD903" s="804"/>
      <c r="BE903" s="804"/>
      <c r="BF903" s="804"/>
      <c r="BG903" s="804"/>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378</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799">
        <f>AU900-W822-W833-W852-W863</f>
        <v>320319582.49000001</v>
      </c>
      <c r="AV904" s="799"/>
      <c r="AW904" s="799"/>
      <c r="AX904" s="799"/>
      <c r="AY904" s="799"/>
      <c r="AZ904" s="799"/>
      <c r="BA904" s="288"/>
      <c r="BB904" s="799">
        <f>[1]Input!$C325</f>
        <v>325956077.15999997</v>
      </c>
      <c r="BC904" s="799"/>
      <c r="BD904" s="799"/>
      <c r="BE904" s="799"/>
      <c r="BF904" s="799"/>
      <c r="BG904" s="799"/>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379</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800">
        <f>S852+S863</f>
        <v>0</v>
      </c>
      <c r="AV905" s="800"/>
      <c r="AW905" s="800"/>
      <c r="AX905" s="800"/>
      <c r="AY905" s="800"/>
      <c r="AZ905" s="800"/>
      <c r="BA905" s="431"/>
      <c r="BB905" s="801">
        <f>[1]Input!$C326</f>
        <v>0</v>
      </c>
      <c r="BC905" s="801"/>
      <c r="BD905" s="801"/>
      <c r="BE905" s="801"/>
      <c r="BF905" s="801"/>
      <c r="BG905" s="801"/>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380</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802">
        <f>W863+W852</f>
        <v>0</v>
      </c>
      <c r="AV906" s="802"/>
      <c r="AW906" s="802"/>
      <c r="AX906" s="802"/>
      <c r="AY906" s="802"/>
      <c r="AZ906" s="802"/>
      <c r="BA906" s="282"/>
      <c r="BB906" s="802">
        <f>[1]Input!$C327</f>
        <v>0</v>
      </c>
      <c r="BC906" s="802"/>
      <c r="BD906" s="802"/>
      <c r="BE906" s="802"/>
      <c r="BF906" s="802"/>
      <c r="BG906" s="802"/>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381</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809">
        <f>AU906/AN897</f>
        <v>0</v>
      </c>
      <c r="AV907" s="809"/>
      <c r="AW907" s="809"/>
      <c r="AX907" s="809"/>
      <c r="AY907" s="809"/>
      <c r="AZ907" s="809"/>
      <c r="BA907" s="282"/>
      <c r="BB907" s="809">
        <f>[1]Input!$C328</f>
        <v>0</v>
      </c>
      <c r="BC907" s="809"/>
      <c r="BD907" s="809"/>
      <c r="BE907" s="809"/>
      <c r="BF907" s="809"/>
      <c r="BG907" s="809"/>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382</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810">
        <f>AU906/AU900</f>
        <v>0</v>
      </c>
      <c r="AV908" s="810"/>
      <c r="AW908" s="810"/>
      <c r="AX908" s="810"/>
      <c r="AY908" s="810"/>
      <c r="AZ908" s="810"/>
      <c r="BA908" s="282"/>
      <c r="BB908" s="809">
        <f>[1]Input!$C329</f>
        <v>0</v>
      </c>
      <c r="BC908" s="809"/>
      <c r="BD908" s="809"/>
      <c r="BE908" s="809"/>
      <c r="BF908" s="809"/>
      <c r="BG908" s="809"/>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383</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802">
        <f>W822+W833+W852+W863</f>
        <v>384689.81</v>
      </c>
      <c r="AV909" s="802"/>
      <c r="AW909" s="802"/>
      <c r="AX909" s="802"/>
      <c r="AY909" s="802"/>
      <c r="AZ909" s="802"/>
      <c r="BA909" s="282"/>
      <c r="BB909" s="802">
        <f>[1]Input!$C330</f>
        <v>324572.78999999998</v>
      </c>
      <c r="BC909" s="802"/>
      <c r="BD909" s="802"/>
      <c r="BE909" s="802"/>
      <c r="BF909" s="802"/>
      <c r="BG909" s="802"/>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384</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801">
        <f>S822+S833+S852+S863</f>
        <v>2</v>
      </c>
      <c r="AV910" s="801"/>
      <c r="AW910" s="801"/>
      <c r="AX910" s="801"/>
      <c r="AY910" s="801"/>
      <c r="AZ910" s="801"/>
      <c r="BA910" s="282"/>
      <c r="BB910" s="801">
        <f>[1]Input!$C331</f>
        <v>1</v>
      </c>
      <c r="BC910" s="801"/>
      <c r="BD910" s="801"/>
      <c r="BE910" s="801"/>
      <c r="BF910" s="801"/>
      <c r="BG910" s="801"/>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385</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809">
        <f>AU909/AN897</f>
        <v>1.027290088438642E-3</v>
      </c>
      <c r="AV911" s="809"/>
      <c r="AW911" s="809"/>
      <c r="AX911" s="809"/>
      <c r="AY911" s="809"/>
      <c r="AZ911" s="809"/>
      <c r="BA911" s="282"/>
      <c r="BB911" s="809">
        <f>[1]Input!$C332</f>
        <v>8.667513447883549E-4</v>
      </c>
      <c r="BC911" s="809"/>
      <c r="BD911" s="809"/>
      <c r="BE911" s="809"/>
      <c r="BF911" s="809"/>
      <c r="BG911" s="809"/>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386</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09">
        <f>AU909/AU900</f>
        <v>1.1995157009949194E-3</v>
      </c>
      <c r="AV912" s="809"/>
      <c r="AW912" s="809"/>
      <c r="AX912" s="809"/>
      <c r="AY912" s="809"/>
      <c r="AZ912" s="809"/>
      <c r="BA912" s="282"/>
      <c r="BB912" s="809">
        <f>[1]Input!$C333</f>
        <v>9.9476567197514859E-4</v>
      </c>
      <c r="BC912" s="809"/>
      <c r="BD912" s="809"/>
      <c r="BE912" s="809"/>
      <c r="BF912" s="809"/>
      <c r="BG912" s="809"/>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2"/>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50" t="str">
        <f>[2]Setup!$B$5</f>
        <v>Precise Mortgage Funding 2018-2B plc</v>
      </c>
      <c r="G920" s="550"/>
      <c r="H920" s="550"/>
      <c r="I920" s="550"/>
      <c r="J920" s="550"/>
      <c r="K920" s="550"/>
      <c r="L920" s="550"/>
      <c r="M920" s="550"/>
      <c r="N920" s="550"/>
      <c r="O920" s="550"/>
      <c r="P920" s="550"/>
      <c r="Q920" s="550"/>
      <c r="R920" s="550"/>
      <c r="S920" s="550"/>
      <c r="T920" s="550"/>
      <c r="U920" s="550"/>
      <c r="V920" s="550"/>
      <c r="W920" s="550"/>
      <c r="X920" s="550"/>
      <c r="Y920" s="550"/>
      <c r="Z920" s="550"/>
      <c r="AA920" s="550"/>
      <c r="AB920" s="550"/>
      <c r="AC920" s="550"/>
      <c r="AD920" s="550"/>
      <c r="AE920" s="550"/>
      <c r="AF920" s="550"/>
      <c r="AG920" s="550"/>
      <c r="AH920" s="550"/>
      <c r="AI920" s="550"/>
      <c r="AJ920" s="550"/>
      <c r="AK920" s="550"/>
      <c r="AL920" s="550"/>
      <c r="AM920" s="550"/>
      <c r="AN920" s="550"/>
      <c r="AO920" s="550"/>
      <c r="AP920" s="550"/>
      <c r="AQ920" s="550"/>
      <c r="AR920" s="550"/>
      <c r="AS920" s="550"/>
      <c r="AT920" s="550"/>
      <c r="AU920" s="550"/>
      <c r="AV920" s="550"/>
      <c r="AW920" s="550"/>
      <c r="AX920" s="550"/>
      <c r="AY920" s="550"/>
      <c r="AZ920" s="550"/>
      <c r="BA920" s="550"/>
      <c r="BB920" s="550"/>
      <c r="BC920" s="550"/>
      <c r="BD920" s="550"/>
      <c r="BE920" s="550"/>
      <c r="BF920" s="550"/>
      <c r="BG920" s="550"/>
      <c r="BH920" s="550"/>
      <c r="BI920" s="550"/>
      <c r="BJ920" s="550"/>
      <c r="BK920" s="550"/>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51" t="s">
        <v>1</v>
      </c>
      <c r="G921" s="551"/>
      <c r="H921" s="551"/>
      <c r="I921" s="551"/>
      <c r="J921" s="551"/>
      <c r="K921" s="551"/>
      <c r="L921" s="551"/>
      <c r="M921" s="551"/>
      <c r="N921" s="551"/>
      <c r="O921" s="551"/>
      <c r="P921" s="551"/>
      <c r="Q921" s="551"/>
      <c r="R921" s="551"/>
      <c r="S921" s="551"/>
      <c r="T921" s="551"/>
      <c r="U921" s="551"/>
      <c r="V921" s="551"/>
      <c r="W921" s="551"/>
      <c r="X921" s="551"/>
      <c r="Y921" s="551"/>
      <c r="Z921" s="551"/>
      <c r="AA921" s="551"/>
      <c r="AB921" s="551"/>
      <c r="AC921" s="551"/>
      <c r="AD921" s="551"/>
      <c r="AE921" s="551"/>
      <c r="AF921" s="551"/>
      <c r="AG921" s="551"/>
      <c r="AH921" s="551"/>
      <c r="AI921" s="551"/>
      <c r="AJ921" s="551"/>
      <c r="AK921" s="551"/>
      <c r="AL921" s="551"/>
      <c r="AM921" s="551"/>
      <c r="AN921" s="551"/>
      <c r="AO921" s="551"/>
      <c r="AP921" s="551"/>
      <c r="AQ921" s="551"/>
      <c r="AR921" s="551"/>
      <c r="AS921" s="551"/>
      <c r="AT921" s="551"/>
      <c r="AU921" s="551"/>
      <c r="AV921" s="551"/>
      <c r="AW921" s="551"/>
      <c r="AX921" s="551"/>
      <c r="AY921" s="551"/>
      <c r="AZ921" s="551"/>
      <c r="BA921" s="551"/>
      <c r="BB921" s="551"/>
      <c r="BC921" s="551"/>
      <c r="BD921" s="551"/>
      <c r="BE921" s="551"/>
      <c r="BF921" s="551"/>
      <c r="BG921" s="551"/>
      <c r="BH921" s="551"/>
      <c r="BI921" s="551"/>
      <c r="BJ921" s="551"/>
      <c r="BK921" s="551"/>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51" t="s">
        <v>2</v>
      </c>
      <c r="G922" s="551"/>
      <c r="H922" s="551"/>
      <c r="I922" s="551"/>
      <c r="J922" s="551"/>
      <c r="K922" s="551"/>
      <c r="L922" s="551"/>
      <c r="M922" s="551"/>
      <c r="N922" s="551"/>
      <c r="O922" s="551"/>
      <c r="P922" s="551"/>
      <c r="Q922" s="551"/>
      <c r="R922" s="551"/>
      <c r="S922" s="551"/>
      <c r="T922" s="551"/>
      <c r="U922" s="551"/>
      <c r="V922" s="551"/>
      <c r="W922" s="551"/>
      <c r="X922" s="551"/>
      <c r="Y922" s="551"/>
      <c r="Z922" s="551"/>
      <c r="AA922" s="551"/>
      <c r="AB922" s="551"/>
      <c r="AC922" s="551"/>
      <c r="AD922" s="551"/>
      <c r="AE922" s="551"/>
      <c r="AF922" s="551"/>
      <c r="AG922" s="551"/>
      <c r="AH922" s="551"/>
      <c r="AI922" s="551"/>
      <c r="AJ922" s="551"/>
      <c r="AK922" s="551"/>
      <c r="AL922" s="551"/>
      <c r="AM922" s="551"/>
      <c r="AN922" s="551"/>
      <c r="AO922" s="551"/>
      <c r="AP922" s="551"/>
      <c r="AQ922" s="551"/>
      <c r="AR922" s="551"/>
      <c r="AS922" s="551"/>
      <c r="AT922" s="551"/>
      <c r="AU922" s="551"/>
      <c r="AV922" s="551"/>
      <c r="AW922" s="551"/>
      <c r="AX922" s="551"/>
      <c r="AY922" s="551"/>
      <c r="AZ922" s="551"/>
      <c r="BA922" s="551"/>
      <c r="BB922" s="551"/>
      <c r="BC922" s="551"/>
      <c r="BD922" s="551"/>
      <c r="BE922" s="551"/>
      <c r="BF922" s="551"/>
      <c r="BG922" s="551"/>
      <c r="BH922" s="551"/>
      <c r="BI922" s="551"/>
      <c r="BJ922" s="551"/>
      <c r="BK922" s="551"/>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52">
        <f>[1]Input!$C$112</f>
        <v>43570</v>
      </c>
      <c r="G923" s="552"/>
      <c r="H923" s="552"/>
      <c r="I923" s="552"/>
      <c r="J923" s="552"/>
      <c r="K923" s="552"/>
      <c r="L923" s="552"/>
      <c r="M923" s="552"/>
      <c r="N923" s="552"/>
      <c r="O923" s="552"/>
      <c r="P923" s="552"/>
      <c r="Q923" s="552"/>
      <c r="R923" s="552"/>
      <c r="S923" s="552"/>
      <c r="T923" s="552"/>
      <c r="U923" s="552"/>
      <c r="V923" s="552"/>
      <c r="W923" s="552"/>
      <c r="X923" s="552"/>
      <c r="Y923" s="552"/>
      <c r="Z923" s="552"/>
      <c r="AA923" s="552"/>
      <c r="AB923" s="552"/>
      <c r="AC923" s="552"/>
      <c r="AD923" s="552"/>
      <c r="AE923" s="552"/>
      <c r="AF923" s="552"/>
      <c r="AG923" s="552"/>
      <c r="AH923" s="552"/>
      <c r="AI923" s="552"/>
      <c r="AJ923" s="552"/>
      <c r="AK923" s="552"/>
      <c r="AL923" s="552"/>
      <c r="AM923" s="552"/>
      <c r="AN923" s="552"/>
      <c r="AO923" s="552"/>
      <c r="AP923" s="552"/>
      <c r="AQ923" s="552"/>
      <c r="AR923" s="552"/>
      <c r="AS923" s="552"/>
      <c r="AT923" s="552"/>
      <c r="AU923" s="552"/>
      <c r="AV923" s="552"/>
      <c r="AW923" s="552"/>
      <c r="AX923" s="552"/>
      <c r="AY923" s="552"/>
      <c r="AZ923" s="552"/>
      <c r="BA923" s="552"/>
      <c r="BB923" s="552"/>
      <c r="BC923" s="552"/>
      <c r="BD923" s="552"/>
      <c r="BE923" s="552"/>
      <c r="BF923" s="552"/>
      <c r="BG923" s="552"/>
      <c r="BH923" s="552"/>
      <c r="BI923" s="552"/>
      <c r="BJ923" s="552"/>
      <c r="BK923" s="55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9" t="s">
        <v>387</v>
      </c>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c r="AK925" s="579"/>
      <c r="AL925" s="579"/>
      <c r="AM925" s="579"/>
      <c r="AN925" s="579"/>
      <c r="AO925" s="579"/>
      <c r="AP925" s="579"/>
      <c r="AQ925" s="579"/>
      <c r="AR925" s="579"/>
      <c r="AS925" s="579"/>
      <c r="AT925" s="579"/>
      <c r="AU925" s="579"/>
      <c r="AV925" s="579"/>
      <c r="AW925" s="579"/>
      <c r="AX925" s="579"/>
      <c r="AY925" s="579"/>
      <c r="AZ925" s="579"/>
      <c r="BA925" s="579"/>
      <c r="BB925" s="579"/>
      <c r="BC925" s="579"/>
      <c r="BD925" s="579"/>
      <c r="BE925" s="579"/>
      <c r="BF925" s="579"/>
      <c r="BG925" s="579"/>
      <c r="BH925" s="579"/>
      <c r="BI925" s="579"/>
      <c r="BJ925" s="579"/>
      <c r="BK925" s="579"/>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0" t="str">
        <f>F885</f>
        <v xml:space="preserve">As at: </v>
      </c>
      <c r="G926" s="400"/>
      <c r="H926" s="789">
        <f>AA19</f>
        <v>43536</v>
      </c>
      <c r="I926" s="789"/>
      <c r="J926" s="789"/>
      <c r="K926" s="775"/>
      <c r="L926" s="775"/>
      <c r="M926" s="401"/>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06" t="s">
        <v>388</v>
      </c>
      <c r="AH927" s="806"/>
      <c r="AI927" s="806"/>
      <c r="AJ927" s="806"/>
      <c r="AK927" s="806"/>
      <c r="AL927" s="806"/>
      <c r="AM927" s="91"/>
      <c r="AN927" s="806" t="s">
        <v>389</v>
      </c>
      <c r="AO927" s="806"/>
      <c r="AP927" s="806"/>
      <c r="AQ927" s="806"/>
      <c r="AR927" s="806"/>
      <c r="AS927" s="806"/>
      <c r="AT927" s="81"/>
      <c r="AU927" s="594"/>
      <c r="AV927" s="594"/>
      <c r="AW927" s="594"/>
      <c r="AX927" s="594"/>
      <c r="AY927" s="594"/>
      <c r="AZ927" s="594"/>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3" t="s">
        <v>390</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391</v>
      </c>
      <c r="J929" s="81"/>
      <c r="K929" s="81"/>
      <c r="L929" s="81"/>
      <c r="M929" s="81"/>
      <c r="N929" s="81"/>
      <c r="O929" s="81"/>
      <c r="P929" s="81"/>
      <c r="Q929" s="81"/>
      <c r="R929" s="81"/>
      <c r="S929" s="81"/>
      <c r="T929" s="81"/>
      <c r="U929" s="81"/>
      <c r="V929" s="81"/>
      <c r="W929" s="81"/>
      <c r="X929" s="81"/>
      <c r="Y929" s="81"/>
      <c r="Z929" s="81"/>
      <c r="AA929" s="81"/>
      <c r="AB929" s="81"/>
      <c r="AC929" s="81"/>
      <c r="AD929" s="434"/>
      <c r="AE929" s="81"/>
      <c r="AF929" s="81"/>
      <c r="AG929" s="811">
        <f>'[1]Summary &amp; Aggregate Data'!$C38</f>
        <v>0</v>
      </c>
      <c r="AH929" s="811"/>
      <c r="AI929" s="811"/>
      <c r="AJ929" s="811"/>
      <c r="AK929" s="811"/>
      <c r="AL929" s="811"/>
      <c r="AM929" s="435"/>
      <c r="AN929" s="811">
        <f>[1]Input!$C336</f>
        <v>0</v>
      </c>
      <c r="AO929" s="811"/>
      <c r="AP929" s="811"/>
      <c r="AQ929" s="811"/>
      <c r="AR929" s="811"/>
      <c r="AS929" s="811"/>
      <c r="AT929" s="81"/>
      <c r="AU929" s="12"/>
      <c r="AV929" s="12"/>
      <c r="AW929" s="12"/>
      <c r="AX929" s="12"/>
      <c r="AY929" s="12"/>
      <c r="AZ929" s="12"/>
      <c r="BA929" s="25"/>
      <c r="BB929" s="814"/>
      <c r="BC929" s="814"/>
      <c r="BD929" s="814"/>
      <c r="BE929" s="814"/>
      <c r="BF929" s="814"/>
      <c r="BG929" s="814"/>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392</v>
      </c>
      <c r="J930" s="81"/>
      <c r="K930" s="81"/>
      <c r="L930" s="81"/>
      <c r="M930" s="81"/>
      <c r="N930" s="81"/>
      <c r="O930" s="81"/>
      <c r="P930" s="81"/>
      <c r="Q930" s="81"/>
      <c r="R930" s="81"/>
      <c r="S930" s="81"/>
      <c r="T930" s="81"/>
      <c r="U930" s="81"/>
      <c r="V930" s="81"/>
      <c r="W930" s="81"/>
      <c r="X930" s="81"/>
      <c r="Y930" s="81"/>
      <c r="Z930" s="81"/>
      <c r="AA930" s="81"/>
      <c r="AB930" s="81"/>
      <c r="AC930" s="81"/>
      <c r="AD930" s="434"/>
      <c r="AE930" s="81"/>
      <c r="AF930" s="81"/>
      <c r="AG930" s="812">
        <f>'[1]Summary &amp; Aggregate Data'!$C39</f>
        <v>0</v>
      </c>
      <c r="AH930" s="812"/>
      <c r="AI930" s="812"/>
      <c r="AJ930" s="812"/>
      <c r="AK930" s="812"/>
      <c r="AL930" s="812"/>
      <c r="AM930" s="435"/>
      <c r="AN930" s="812">
        <f>[1]Input!$C337</f>
        <v>0</v>
      </c>
      <c r="AO930" s="812"/>
      <c r="AP930" s="812"/>
      <c r="AQ930" s="812"/>
      <c r="AR930" s="812"/>
      <c r="AS930" s="812"/>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393</v>
      </c>
      <c r="J931" s="81"/>
      <c r="K931" s="81"/>
      <c r="L931" s="81"/>
      <c r="M931" s="81"/>
      <c r="N931" s="81"/>
      <c r="O931" s="81"/>
      <c r="P931" s="81"/>
      <c r="Q931" s="81"/>
      <c r="R931" s="81"/>
      <c r="S931" s="81"/>
      <c r="T931" s="81"/>
      <c r="U931" s="81"/>
      <c r="V931" s="81"/>
      <c r="W931" s="81"/>
      <c r="X931" s="81"/>
      <c r="Y931" s="81"/>
      <c r="Z931" s="81"/>
      <c r="AA931" s="81"/>
      <c r="AB931" s="81"/>
      <c r="AC931" s="81"/>
      <c r="AD931" s="434"/>
      <c r="AE931" s="81"/>
      <c r="AF931" s="59"/>
      <c r="AG931" s="811">
        <f>'[1]Summary &amp; Aggregate Data'!$C40</f>
        <v>0</v>
      </c>
      <c r="AH931" s="811"/>
      <c r="AI931" s="811"/>
      <c r="AJ931" s="811"/>
      <c r="AK931" s="811"/>
      <c r="AL931" s="811"/>
      <c r="AM931" s="436"/>
      <c r="AN931" s="811">
        <f>[1]Input!$C338</f>
        <v>0</v>
      </c>
      <c r="AO931" s="811"/>
      <c r="AP931" s="811"/>
      <c r="AQ931" s="811"/>
      <c r="AR931" s="811"/>
      <c r="AS931" s="811"/>
      <c r="AT931" s="59"/>
      <c r="AU931" s="12"/>
      <c r="AV931" s="12"/>
      <c r="AW931" s="12"/>
      <c r="AX931" s="12"/>
      <c r="AY931" s="12"/>
      <c r="AZ931" s="12"/>
      <c r="BA931" s="25"/>
      <c r="BB931" s="813"/>
      <c r="BC931" s="813"/>
      <c r="BD931" s="813"/>
      <c r="BE931" s="813"/>
      <c r="BF931" s="813"/>
      <c r="BG931" s="813"/>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394</v>
      </c>
      <c r="J932" s="81"/>
      <c r="K932" s="81"/>
      <c r="L932" s="81"/>
      <c r="M932" s="81"/>
      <c r="N932" s="81"/>
      <c r="O932" s="81"/>
      <c r="P932" s="81"/>
      <c r="Q932" s="81"/>
      <c r="R932" s="81"/>
      <c r="S932" s="81"/>
      <c r="T932" s="81"/>
      <c r="U932" s="81"/>
      <c r="V932" s="81"/>
      <c r="W932" s="81"/>
      <c r="X932" s="81"/>
      <c r="Y932" s="81"/>
      <c r="Z932" s="81"/>
      <c r="AA932" s="81"/>
      <c r="AB932" s="81"/>
      <c r="AC932" s="81"/>
      <c r="AD932" s="434"/>
      <c r="AE932" s="81"/>
      <c r="AF932" s="59"/>
      <c r="AG932" s="812">
        <f>'[1]Summary &amp; Aggregate Data'!$C41</f>
        <v>0</v>
      </c>
      <c r="AH932" s="812"/>
      <c r="AI932" s="812"/>
      <c r="AJ932" s="812"/>
      <c r="AK932" s="812"/>
      <c r="AL932" s="812"/>
      <c r="AM932" s="436"/>
      <c r="AN932" s="812">
        <f>[1]Input!$C339</f>
        <v>0</v>
      </c>
      <c r="AO932" s="812"/>
      <c r="AP932" s="812"/>
      <c r="AQ932" s="812"/>
      <c r="AR932" s="812"/>
      <c r="AS932" s="812"/>
      <c r="AT932" s="59"/>
      <c r="AU932" s="12"/>
      <c r="AV932" s="12"/>
      <c r="AW932" s="12"/>
      <c r="AX932" s="12"/>
      <c r="AY932" s="12"/>
      <c r="AZ932" s="12"/>
      <c r="BA932" s="25"/>
      <c r="BB932" s="437"/>
      <c r="BC932" s="437"/>
      <c r="BD932" s="437"/>
      <c r="BE932" s="437"/>
      <c r="BF932" s="437"/>
      <c r="BG932" s="437"/>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395</v>
      </c>
      <c r="J933" s="81"/>
      <c r="K933" s="81"/>
      <c r="L933" s="81"/>
      <c r="M933" s="81"/>
      <c r="N933" s="81"/>
      <c r="O933" s="81"/>
      <c r="P933" s="81"/>
      <c r="Q933" s="81"/>
      <c r="R933" s="81"/>
      <c r="S933" s="81"/>
      <c r="T933" s="81"/>
      <c r="U933" s="81"/>
      <c r="V933" s="81"/>
      <c r="W933" s="81"/>
      <c r="X933" s="81"/>
      <c r="Y933" s="81"/>
      <c r="Z933" s="81"/>
      <c r="AA933" s="81"/>
      <c r="AB933" s="81"/>
      <c r="AC933" s="81"/>
      <c r="AD933" s="434"/>
      <c r="AE933" s="81"/>
      <c r="AF933" s="59"/>
      <c r="AG933" s="811">
        <f>'[1]Summary &amp; Aggregate Data'!$C42</f>
        <v>0</v>
      </c>
      <c r="AH933" s="811"/>
      <c r="AI933" s="811"/>
      <c r="AJ933" s="811"/>
      <c r="AK933" s="811"/>
      <c r="AL933" s="811"/>
      <c r="AM933" s="436"/>
      <c r="AN933" s="811">
        <f>[1]Input!$C340</f>
        <v>0</v>
      </c>
      <c r="AO933" s="811"/>
      <c r="AP933" s="811"/>
      <c r="AQ933" s="811"/>
      <c r="AR933" s="811"/>
      <c r="AS933" s="811"/>
      <c r="AT933" s="59"/>
      <c r="AU933" s="12"/>
      <c r="AV933" s="12"/>
      <c r="AW933" s="12"/>
      <c r="AX933" s="12"/>
      <c r="AY933" s="12"/>
      <c r="AZ933" s="12"/>
      <c r="BA933" s="25"/>
      <c r="BB933" s="437"/>
      <c r="BC933" s="437"/>
      <c r="BD933" s="437"/>
      <c r="BE933" s="437"/>
      <c r="BF933" s="437"/>
      <c r="BG933" s="437"/>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396</v>
      </c>
      <c r="J934" s="81"/>
      <c r="K934" s="81"/>
      <c r="L934" s="81"/>
      <c r="M934" s="81"/>
      <c r="N934" s="81"/>
      <c r="O934" s="81"/>
      <c r="P934" s="81"/>
      <c r="Q934" s="81"/>
      <c r="R934" s="81"/>
      <c r="S934" s="81"/>
      <c r="T934" s="81"/>
      <c r="U934" s="81"/>
      <c r="V934" s="81"/>
      <c r="W934" s="81"/>
      <c r="X934" s="81"/>
      <c r="Y934" s="81"/>
      <c r="Z934" s="81"/>
      <c r="AA934" s="81"/>
      <c r="AB934" s="81"/>
      <c r="AC934" s="81"/>
      <c r="AD934" s="395"/>
      <c r="AE934" s="81"/>
      <c r="AF934" s="59"/>
      <c r="AG934" s="812">
        <f>'[1]Summary &amp; Aggregate Data'!$C43</f>
        <v>0</v>
      </c>
      <c r="AH934" s="812"/>
      <c r="AI934" s="812"/>
      <c r="AJ934" s="812"/>
      <c r="AK934" s="812"/>
      <c r="AL934" s="812"/>
      <c r="AM934" s="350"/>
      <c r="AN934" s="812">
        <f>[1]Input!$C341</f>
        <v>0</v>
      </c>
      <c r="AO934" s="812"/>
      <c r="AP934" s="812"/>
      <c r="AQ934" s="812"/>
      <c r="AR934" s="812"/>
      <c r="AS934" s="812"/>
      <c r="AT934" s="59"/>
      <c r="AU934" s="9"/>
      <c r="AV934" s="9"/>
      <c r="AW934" s="9"/>
      <c r="AX934" s="12"/>
      <c r="AY934" s="12"/>
      <c r="AZ934" s="12"/>
      <c r="BA934" s="25"/>
      <c r="BB934" s="25"/>
      <c r="BC934" s="25"/>
      <c r="BD934" s="25"/>
      <c r="BE934" s="25"/>
      <c r="BF934" s="25"/>
      <c r="BG934" s="25"/>
      <c r="BH934" s="81"/>
      <c r="BI934" s="81"/>
      <c r="BJ934" s="81"/>
      <c r="BK934" s="81"/>
      <c r="BL934" s="427"/>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397</v>
      </c>
      <c r="J935" s="81"/>
      <c r="K935" s="81"/>
      <c r="L935" s="81"/>
      <c r="M935" s="81"/>
      <c r="N935" s="81"/>
      <c r="O935" s="81"/>
      <c r="P935" s="81"/>
      <c r="Q935" s="81"/>
      <c r="R935" s="81"/>
      <c r="S935" s="81"/>
      <c r="T935" s="81"/>
      <c r="U935" s="81"/>
      <c r="V935" s="81"/>
      <c r="W935" s="81"/>
      <c r="X935" s="81"/>
      <c r="Y935" s="81"/>
      <c r="Z935" s="81"/>
      <c r="AA935" s="81"/>
      <c r="AB935" s="81"/>
      <c r="AC935" s="81"/>
      <c r="AD935" s="438"/>
      <c r="AE935" s="81"/>
      <c r="AF935" s="59"/>
      <c r="AG935" s="811">
        <f>'[1]Summary &amp; Aggregate Data'!$C44</f>
        <v>0</v>
      </c>
      <c r="AH935" s="811"/>
      <c r="AI935" s="811"/>
      <c r="AJ935" s="811"/>
      <c r="AK935" s="811"/>
      <c r="AL935" s="811"/>
      <c r="AM935" s="289"/>
      <c r="AN935" s="811">
        <f>[1]Input!$C342</f>
        <v>0</v>
      </c>
      <c r="AO935" s="811"/>
      <c r="AP935" s="811"/>
      <c r="AQ935" s="811"/>
      <c r="AR935" s="811"/>
      <c r="AS935" s="811"/>
      <c r="AT935" s="59"/>
      <c r="AU935" s="12"/>
      <c r="AV935" s="12"/>
      <c r="AW935" s="12"/>
      <c r="AX935" s="12"/>
      <c r="AY935" s="12"/>
      <c r="AZ935" s="12"/>
      <c r="BA935" s="25"/>
      <c r="BB935" s="819"/>
      <c r="BC935" s="819"/>
      <c r="BD935" s="819"/>
      <c r="BE935" s="819"/>
      <c r="BF935" s="819"/>
      <c r="BG935" s="819"/>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398</v>
      </c>
      <c r="J936" s="81"/>
      <c r="K936" s="81"/>
      <c r="L936" s="81"/>
      <c r="M936" s="81"/>
      <c r="N936" s="81"/>
      <c r="O936" s="81"/>
      <c r="P936" s="81"/>
      <c r="Q936" s="81"/>
      <c r="R936" s="81"/>
      <c r="S936" s="81"/>
      <c r="T936" s="81"/>
      <c r="U936" s="81"/>
      <c r="V936" s="81"/>
      <c r="W936" s="81"/>
      <c r="X936" s="81"/>
      <c r="Y936" s="81"/>
      <c r="Z936" s="81"/>
      <c r="AA936" s="81"/>
      <c r="AB936" s="81"/>
      <c r="AC936" s="81"/>
      <c r="AD936" s="438"/>
      <c r="AE936" s="81"/>
      <c r="AF936" s="59"/>
      <c r="AG936" s="812">
        <f>'[1]Summary &amp; Aggregate Data'!$C45</f>
        <v>0</v>
      </c>
      <c r="AH936" s="812"/>
      <c r="AI936" s="812"/>
      <c r="AJ936" s="812"/>
      <c r="AK936" s="812"/>
      <c r="AL936" s="812"/>
      <c r="AM936" s="439"/>
      <c r="AN936" s="812">
        <f>[1]Input!$C343</f>
        <v>0</v>
      </c>
      <c r="AO936" s="812"/>
      <c r="AP936" s="812"/>
      <c r="AQ936" s="812"/>
      <c r="AR936" s="812"/>
      <c r="AS936" s="812"/>
      <c r="AT936" s="59"/>
      <c r="AU936" s="12"/>
      <c r="AV936" s="12"/>
      <c r="AW936" s="12"/>
      <c r="AX936" s="12"/>
      <c r="AY936" s="12"/>
      <c r="AZ936" s="12"/>
      <c r="BA936" s="81"/>
      <c r="BB936" s="820"/>
      <c r="BC936" s="820"/>
      <c r="BD936" s="820"/>
      <c r="BE936" s="820"/>
      <c r="BF936" s="820"/>
      <c r="BG936" s="820"/>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399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817">
        <f>'[1]Summary &amp; Aggregate Data'!$C46</f>
        <v>0</v>
      </c>
      <c r="AH937" s="817"/>
      <c r="AI937" s="817"/>
      <c r="AJ937" s="817"/>
      <c r="AK937" s="817"/>
      <c r="AL937" s="817"/>
      <c r="AM937" s="440"/>
      <c r="AN937" s="817">
        <f>[1]Input!$C344</f>
        <v>0</v>
      </c>
      <c r="AO937" s="817"/>
      <c r="AP937" s="817"/>
      <c r="AQ937" s="817"/>
      <c r="AR937" s="817"/>
      <c r="AS937" s="817"/>
      <c r="AT937" s="59"/>
      <c r="AU937" s="820"/>
      <c r="AV937" s="820"/>
      <c r="AW937" s="820"/>
      <c r="AX937" s="820"/>
      <c r="AY937" s="820"/>
      <c r="AZ937" s="820"/>
      <c r="BA937" s="81"/>
      <c r="BB937" s="820"/>
      <c r="BC937" s="820"/>
      <c r="BD937" s="820"/>
      <c r="BE937" s="820"/>
      <c r="BF937" s="820"/>
      <c r="BG937" s="820"/>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400</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817">
        <f>'[1]Summary &amp; Aggregate Data'!$C47</f>
        <v>0</v>
      </c>
      <c r="AH938" s="817"/>
      <c r="AI938" s="817"/>
      <c r="AJ938" s="817"/>
      <c r="AK938" s="817"/>
      <c r="AL938" s="817"/>
      <c r="AM938" s="441"/>
      <c r="AN938" s="817">
        <f>[1]Input!$C345</f>
        <v>0</v>
      </c>
      <c r="AO938" s="817"/>
      <c r="AP938" s="817"/>
      <c r="AQ938" s="817"/>
      <c r="AR938" s="817"/>
      <c r="AS938" s="817"/>
      <c r="AT938" s="59"/>
      <c r="AU938" s="818"/>
      <c r="AV938" s="818"/>
      <c r="AW938" s="818"/>
      <c r="AX938" s="818"/>
      <c r="AY938" s="818"/>
      <c r="AZ938" s="818"/>
      <c r="BA938" s="81"/>
      <c r="BB938" s="818"/>
      <c r="BC938" s="818"/>
      <c r="BD938" s="818"/>
      <c r="BE938" s="818"/>
      <c r="BF938" s="818"/>
      <c r="BG938" s="818"/>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401</v>
      </c>
      <c r="J939" s="9"/>
      <c r="K939" s="9"/>
      <c r="L939" s="9"/>
      <c r="M939" s="9"/>
      <c r="N939" s="9"/>
      <c r="O939" s="9"/>
      <c r="P939" s="9"/>
      <c r="Q939" s="9"/>
      <c r="R939" s="9"/>
      <c r="S939" s="9"/>
      <c r="T939" s="9"/>
      <c r="U939" s="9"/>
      <c r="V939" s="9"/>
      <c r="W939" s="9"/>
      <c r="X939" s="9"/>
      <c r="Y939" s="9"/>
      <c r="Z939" s="9"/>
      <c r="AA939" s="9"/>
      <c r="AB939" s="9"/>
      <c r="AC939" s="9"/>
      <c r="AD939" s="9"/>
      <c r="AE939" s="9"/>
      <c r="AF939" s="9"/>
      <c r="AG939" s="812">
        <f>'[1]Summary &amp; Aggregate Data'!$C48</f>
        <v>0</v>
      </c>
      <c r="AH939" s="812"/>
      <c r="AI939" s="812"/>
      <c r="AJ939" s="812"/>
      <c r="AK939" s="812"/>
      <c r="AL939" s="812"/>
      <c r="AM939" s="439"/>
      <c r="AN939" s="812">
        <f>[1]Input!$C346</f>
        <v>0</v>
      </c>
      <c r="AO939" s="812"/>
      <c r="AP939" s="812"/>
      <c r="AQ939" s="812"/>
      <c r="AR939" s="812"/>
      <c r="AS939" s="812"/>
      <c r="AT939" s="59"/>
      <c r="AU939" s="818"/>
      <c r="AV939" s="818"/>
      <c r="AW939" s="818"/>
      <c r="AX939" s="818"/>
      <c r="AY939" s="818"/>
      <c r="AZ939" s="818"/>
      <c r="BA939" s="81"/>
      <c r="BB939" s="818"/>
      <c r="BC939" s="818"/>
      <c r="BD939" s="818"/>
      <c r="BE939" s="818"/>
      <c r="BF939" s="818"/>
      <c r="BG939" s="818"/>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402</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812">
        <f>'[1]Summary &amp; Aggregate Data'!$C49</f>
        <v>0</v>
      </c>
      <c r="AH940" s="812"/>
      <c r="AI940" s="812"/>
      <c r="AJ940" s="812"/>
      <c r="AK940" s="812"/>
      <c r="AL940" s="812"/>
      <c r="AM940" s="442"/>
      <c r="AN940" s="812">
        <f>[1]Input!$C347</f>
        <v>0</v>
      </c>
      <c r="AO940" s="812"/>
      <c r="AP940" s="812"/>
      <c r="AQ940" s="812"/>
      <c r="AR940" s="812"/>
      <c r="AS940" s="812"/>
      <c r="AT940" s="81"/>
      <c r="AU940" s="438"/>
      <c r="AV940" s="438"/>
      <c r="AW940" s="438"/>
      <c r="AX940" s="438"/>
      <c r="AY940" s="386"/>
      <c r="AZ940" s="386"/>
      <c r="BA940" s="386"/>
      <c r="BB940" s="386"/>
      <c r="BC940" s="386"/>
      <c r="BD940" s="386"/>
      <c r="BE940" s="438"/>
      <c r="BF940" s="438"/>
      <c r="BG940" s="438"/>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3"/>
      <c r="AL941" s="443"/>
      <c r="AM941" s="443"/>
      <c r="AN941" s="443"/>
      <c r="AO941" s="443"/>
      <c r="AP941" s="443"/>
      <c r="AQ941" s="12"/>
      <c r="AR941" s="12"/>
      <c r="AS941" s="12"/>
      <c r="AT941" s="81"/>
      <c r="AU941" s="438"/>
      <c r="AV941" s="438"/>
      <c r="AW941" s="438"/>
      <c r="AX941" s="438"/>
      <c r="AY941" s="443"/>
      <c r="AZ941" s="443"/>
      <c r="BA941" s="443"/>
      <c r="BB941" s="443"/>
      <c r="BC941" s="443"/>
      <c r="BD941" s="443"/>
      <c r="BE941" s="438"/>
      <c r="BF941" s="438"/>
      <c r="BG941" s="438"/>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3" t="s">
        <v>403</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29"/>
      <c r="AH942" s="429"/>
      <c r="AI942" s="429"/>
      <c r="AJ942" s="429"/>
      <c r="AK942" s="815" t="s">
        <v>388</v>
      </c>
      <c r="AL942" s="815"/>
      <c r="AM942" s="815"/>
      <c r="AN942" s="815"/>
      <c r="AO942" s="815"/>
      <c r="AP942" s="815"/>
      <c r="AQ942" s="429"/>
      <c r="AR942" s="429"/>
      <c r="AS942" s="429"/>
      <c r="AT942" s="81"/>
      <c r="AU942" s="81"/>
      <c r="AV942" s="81"/>
      <c r="AW942" s="81"/>
      <c r="AX942" s="81"/>
      <c r="AY942" s="815" t="s">
        <v>389</v>
      </c>
      <c r="AZ942" s="815"/>
      <c r="BA942" s="815"/>
      <c r="BB942" s="815"/>
      <c r="BC942" s="815"/>
      <c r="BD942" s="815"/>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6" t="s">
        <v>56</v>
      </c>
      <c r="AH943" s="816"/>
      <c r="AI943" s="816"/>
      <c r="AJ943" s="816"/>
      <c r="AK943" s="816"/>
      <c r="AL943" s="816"/>
      <c r="AM943" s="81"/>
      <c r="AN943" s="816" t="s">
        <v>404</v>
      </c>
      <c r="AO943" s="816"/>
      <c r="AP943" s="816"/>
      <c r="AQ943" s="816"/>
      <c r="AR943" s="816"/>
      <c r="AS943" s="816"/>
      <c r="AT943" s="81"/>
      <c r="AU943" s="429"/>
      <c r="AV943" s="816" t="s">
        <v>56</v>
      </c>
      <c r="AW943" s="816"/>
      <c r="AX943" s="816"/>
      <c r="AY943" s="816"/>
      <c r="AZ943" s="816"/>
      <c r="BA943" s="816"/>
      <c r="BB943" s="81"/>
      <c r="BC943" s="816" t="s">
        <v>404</v>
      </c>
      <c r="BD943" s="816"/>
      <c r="BE943" s="816"/>
      <c r="BF943" s="816"/>
      <c r="BG943" s="816"/>
      <c r="BH943" s="816"/>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405</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21">
        <f>'[1]Summary &amp; Aggregate Data'!$C$54</f>
        <v>0</v>
      </c>
      <c r="AH944" s="821"/>
      <c r="AI944" s="821"/>
      <c r="AJ944" s="821"/>
      <c r="AK944" s="821"/>
      <c r="AL944" s="821"/>
      <c r="AM944" s="431"/>
      <c r="AN944" s="821">
        <f>'[1]Summary &amp; Aggregate Data'!$D$54</f>
        <v>0</v>
      </c>
      <c r="AO944" s="821"/>
      <c r="AP944" s="821"/>
      <c r="AQ944" s="821"/>
      <c r="AR944" s="821"/>
      <c r="AS944" s="821"/>
      <c r="AT944" s="431"/>
      <c r="AU944" s="801">
        <f>[1]Input!$C$348</f>
        <v>0</v>
      </c>
      <c r="AV944" s="801"/>
      <c r="AW944" s="801"/>
      <c r="AX944" s="801"/>
      <c r="AY944" s="801"/>
      <c r="AZ944" s="801"/>
      <c r="BA944" s="801"/>
      <c r="BB944" s="801">
        <f>[1]Input!$C$349</f>
        <v>0</v>
      </c>
      <c r="BC944" s="801"/>
      <c r="BD944" s="801"/>
      <c r="BE944" s="801"/>
      <c r="BF944" s="801"/>
      <c r="BG944" s="801"/>
      <c r="BH944" s="801"/>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406</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774">
        <f>'[1]Summary &amp; Aggregate Data'!$C$55</f>
        <v>0</v>
      </c>
      <c r="AH945" s="774"/>
      <c r="AI945" s="774"/>
      <c r="AJ945" s="774"/>
      <c r="AK945" s="774"/>
      <c r="AL945" s="774"/>
      <c r="AM945" s="444"/>
      <c r="AN945" s="774">
        <f>'[1]Summary &amp; Aggregate Data'!$D$55</f>
        <v>0</v>
      </c>
      <c r="AO945" s="774"/>
      <c r="AP945" s="774"/>
      <c r="AQ945" s="774"/>
      <c r="AR945" s="774"/>
      <c r="AS945" s="774"/>
      <c r="AT945" s="444"/>
      <c r="AU945" s="774">
        <f>[1]Input!$C$350</f>
        <v>0</v>
      </c>
      <c r="AV945" s="774"/>
      <c r="AW945" s="774"/>
      <c r="AX945" s="774"/>
      <c r="AY945" s="774"/>
      <c r="AZ945" s="774"/>
      <c r="BA945" s="774"/>
      <c r="BB945" s="774">
        <f>[1]Input!$C$351</f>
        <v>0</v>
      </c>
      <c r="BC945" s="774"/>
      <c r="BD945" s="774"/>
      <c r="BE945" s="774"/>
      <c r="BF945" s="774"/>
      <c r="BG945" s="774"/>
      <c r="BH945" s="774"/>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407</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774">
        <f>'[1]Summary &amp; Aggregate Data'!$C$56</f>
        <v>0</v>
      </c>
      <c r="AH946" s="774"/>
      <c r="AI946" s="774"/>
      <c r="AJ946" s="774"/>
      <c r="AK946" s="774"/>
      <c r="AL946" s="774"/>
      <c r="AM946" s="444"/>
      <c r="AN946" s="774">
        <f>'[1]Summary &amp; Aggregate Data'!$D$56</f>
        <v>0</v>
      </c>
      <c r="AO946" s="774"/>
      <c r="AP946" s="774"/>
      <c r="AQ946" s="774"/>
      <c r="AR946" s="774"/>
      <c r="AS946" s="774"/>
      <c r="AT946" s="444"/>
      <c r="AU946" s="774">
        <f>[1]Input!$C$352</f>
        <v>0</v>
      </c>
      <c r="AV946" s="774"/>
      <c r="AW946" s="774"/>
      <c r="AX946" s="774"/>
      <c r="AY946" s="774"/>
      <c r="AZ946" s="774"/>
      <c r="BA946" s="774"/>
      <c r="BB946" s="774">
        <f>[1]Input!$C$353</f>
        <v>0</v>
      </c>
      <c r="BC946" s="774"/>
      <c r="BD946" s="774"/>
      <c r="BE946" s="774"/>
      <c r="BF946" s="774"/>
      <c r="BG946" s="774"/>
      <c r="BH946" s="774"/>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408</v>
      </c>
      <c r="J947" s="9"/>
      <c r="K947" s="9"/>
      <c r="L947" s="9"/>
      <c r="M947" s="9"/>
      <c r="N947" s="9"/>
      <c r="O947" s="9"/>
      <c r="P947" s="9"/>
      <c r="Q947" s="9"/>
      <c r="R947" s="9"/>
      <c r="S947" s="9"/>
      <c r="T947" s="9"/>
      <c r="U947" s="9"/>
      <c r="V947" s="9"/>
      <c r="W947" s="9"/>
      <c r="X947" s="9"/>
      <c r="Y947" s="9"/>
      <c r="Z947" s="9"/>
      <c r="AA947" s="9"/>
      <c r="AB947" s="9"/>
      <c r="AC947" s="9"/>
      <c r="AD947" s="9"/>
      <c r="AE947" s="9"/>
      <c r="AF947" s="9"/>
      <c r="AG947" s="801">
        <f>'[1]Summary &amp; Aggregate Data'!$C$57</f>
        <v>0</v>
      </c>
      <c r="AH947" s="801"/>
      <c r="AI947" s="801"/>
      <c r="AJ947" s="801"/>
      <c r="AK947" s="801"/>
      <c r="AL947" s="801"/>
      <c r="AM947" s="445"/>
      <c r="AN947" s="801">
        <f>'[1]Summary &amp; Aggregate Data'!$D$57</f>
        <v>0</v>
      </c>
      <c r="AO947" s="801"/>
      <c r="AP947" s="801"/>
      <c r="AQ947" s="801"/>
      <c r="AR947" s="801"/>
      <c r="AS947" s="801"/>
      <c r="AT947" s="445"/>
      <c r="AU947" s="801">
        <f>[1]Input!$C$354</f>
        <v>0</v>
      </c>
      <c r="AV947" s="801"/>
      <c r="AW947" s="801"/>
      <c r="AX947" s="801"/>
      <c r="AY947" s="801"/>
      <c r="AZ947" s="801"/>
      <c r="BA947" s="801"/>
      <c r="BB947" s="801">
        <f>[1]Input!$C$355</f>
        <v>0</v>
      </c>
      <c r="BC947" s="801"/>
      <c r="BD947" s="801"/>
      <c r="BE947" s="801"/>
      <c r="BF947" s="801"/>
      <c r="BG947" s="801"/>
      <c r="BH947" s="801"/>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409</v>
      </c>
      <c r="J948" s="9"/>
      <c r="K948" s="9"/>
      <c r="L948" s="9"/>
      <c r="M948" s="9"/>
      <c r="N948" s="9"/>
      <c r="O948" s="9"/>
      <c r="P948" s="9"/>
      <c r="Q948" s="9"/>
      <c r="R948" s="9"/>
      <c r="S948" s="9"/>
      <c r="T948" s="9"/>
      <c r="U948" s="9"/>
      <c r="V948" s="9"/>
      <c r="W948" s="9"/>
      <c r="X948" s="9"/>
      <c r="Y948" s="9"/>
      <c r="Z948" s="9"/>
      <c r="AA948" s="9"/>
      <c r="AB948" s="9"/>
      <c r="AC948" s="9"/>
      <c r="AD948" s="9"/>
      <c r="AE948" s="9"/>
      <c r="AF948" s="9"/>
      <c r="AG948" s="774">
        <f>'[1]Summary &amp; Aggregate Data'!$C$58</f>
        <v>0</v>
      </c>
      <c r="AH948" s="774"/>
      <c r="AI948" s="774"/>
      <c r="AJ948" s="774"/>
      <c r="AK948" s="774"/>
      <c r="AL948" s="774"/>
      <c r="AM948" s="442"/>
      <c r="AN948" s="774">
        <f>'[1]Summary &amp; Aggregate Data'!$D$58</f>
        <v>0</v>
      </c>
      <c r="AO948" s="774"/>
      <c r="AP948" s="774"/>
      <c r="AQ948" s="774"/>
      <c r="AR948" s="774"/>
      <c r="AS948" s="774"/>
      <c r="AT948" s="442"/>
      <c r="AU948" s="774">
        <f>[1]Input!$C$356</f>
        <v>0</v>
      </c>
      <c r="AV948" s="774"/>
      <c r="AW948" s="774"/>
      <c r="AX948" s="774"/>
      <c r="AY948" s="774"/>
      <c r="AZ948" s="774"/>
      <c r="BA948" s="774"/>
      <c r="BB948" s="774">
        <f>[1]Input!$C$357</f>
        <v>0</v>
      </c>
      <c r="BC948" s="774"/>
      <c r="BD948" s="774"/>
      <c r="BE948" s="774"/>
      <c r="BF948" s="774"/>
      <c r="BG948" s="774"/>
      <c r="BH948" s="774"/>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410</v>
      </c>
      <c r="J949" s="9"/>
      <c r="K949" s="9"/>
      <c r="L949" s="9"/>
      <c r="M949" s="9"/>
      <c r="N949" s="9"/>
      <c r="O949" s="9"/>
      <c r="P949" s="9"/>
      <c r="Q949" s="9"/>
      <c r="R949" s="9"/>
      <c r="S949" s="9"/>
      <c r="T949" s="9"/>
      <c r="U949" s="9"/>
      <c r="V949" s="9"/>
      <c r="W949" s="9"/>
      <c r="X949" s="9"/>
      <c r="Y949" s="9"/>
      <c r="Z949" s="9"/>
      <c r="AA949" s="9"/>
      <c r="AB949" s="9"/>
      <c r="AC949" s="9"/>
      <c r="AD949" s="9"/>
      <c r="AE949" s="9"/>
      <c r="AF949" s="9"/>
      <c r="AG949" s="774">
        <f>'[1]Summary &amp; Aggregate Data'!$C$59</f>
        <v>0</v>
      </c>
      <c r="AH949" s="774"/>
      <c r="AI949" s="774"/>
      <c r="AJ949" s="774"/>
      <c r="AK949" s="774"/>
      <c r="AL949" s="774"/>
      <c r="AM949" s="442"/>
      <c r="AN949" s="774">
        <f>'[1]Summary &amp; Aggregate Data'!$D$59</f>
        <v>0</v>
      </c>
      <c r="AO949" s="774"/>
      <c r="AP949" s="774"/>
      <c r="AQ949" s="774"/>
      <c r="AR949" s="774"/>
      <c r="AS949" s="774"/>
      <c r="AT949" s="442"/>
      <c r="AU949" s="774">
        <f>[1]Input!$C$358</f>
        <v>0</v>
      </c>
      <c r="AV949" s="774"/>
      <c r="AW949" s="774"/>
      <c r="AX949" s="774"/>
      <c r="AY949" s="774"/>
      <c r="AZ949" s="774"/>
      <c r="BA949" s="774"/>
      <c r="BB949" s="774">
        <f>[1]Input!$C$359</f>
        <v>0</v>
      </c>
      <c r="BC949" s="774"/>
      <c r="BD949" s="774"/>
      <c r="BE949" s="774"/>
      <c r="BF949" s="774"/>
      <c r="BG949" s="774"/>
      <c r="BH949" s="774"/>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411</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02">
        <f>'[1]Summary &amp; Aggregate Data'!$C$63</f>
        <v>0</v>
      </c>
      <c r="AH950" s="802"/>
      <c r="AI950" s="802"/>
      <c r="AJ950" s="802"/>
      <c r="AK950" s="802"/>
      <c r="AL950" s="802"/>
      <c r="AM950" s="282"/>
      <c r="AN950" s="800"/>
      <c r="AO950" s="800"/>
      <c r="AP950" s="800"/>
      <c r="AQ950" s="800"/>
      <c r="AR950" s="800"/>
      <c r="AS950" s="800"/>
      <c r="AT950" s="282"/>
      <c r="AU950" s="774">
        <f>[1]Input!$C$360</f>
        <v>0</v>
      </c>
      <c r="AV950" s="774"/>
      <c r="AW950" s="774"/>
      <c r="AX950" s="774"/>
      <c r="AY950" s="774"/>
      <c r="AZ950" s="774"/>
      <c r="BA950" s="774"/>
      <c r="BB950" s="800"/>
      <c r="BC950" s="800"/>
      <c r="BD950" s="800"/>
      <c r="BE950" s="800"/>
      <c r="BF950" s="800"/>
      <c r="BG950" s="800"/>
      <c r="BH950" s="800"/>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412</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22">
        <f>'[1]Summary &amp; Aggregate Data'!$C$64</f>
        <v>0</v>
      </c>
      <c r="AH951" s="822"/>
      <c r="AI951" s="822"/>
      <c r="AJ951" s="822"/>
      <c r="AK951" s="822"/>
      <c r="AL951" s="822"/>
      <c r="AM951" s="282"/>
      <c r="AN951" s="802"/>
      <c r="AO951" s="802"/>
      <c r="AP951" s="802"/>
      <c r="AQ951" s="802"/>
      <c r="AR951" s="802"/>
      <c r="AS951" s="802"/>
      <c r="AT951" s="282"/>
      <c r="AU951" s="809">
        <f>[1]Input!$C$361</f>
        <v>0</v>
      </c>
      <c r="AV951" s="809"/>
      <c r="AW951" s="809"/>
      <c r="AX951" s="809"/>
      <c r="AY951" s="809"/>
      <c r="AZ951" s="809"/>
      <c r="BA951" s="809"/>
      <c r="BB951" s="802"/>
      <c r="BC951" s="802"/>
      <c r="BD951" s="802"/>
      <c r="BE951" s="802"/>
      <c r="BF951" s="802"/>
      <c r="BG951" s="802"/>
      <c r="BH951" s="802"/>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413</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23">
        <f>'[1]Summary &amp; Aggregate Data'!$C$65</f>
        <v>0</v>
      </c>
      <c r="AH952" s="823"/>
      <c r="AI952" s="823"/>
      <c r="AJ952" s="823"/>
      <c r="AK952" s="823"/>
      <c r="AL952" s="823"/>
      <c r="AM952" s="282"/>
      <c r="AN952" s="446"/>
      <c r="AO952" s="446"/>
      <c r="AP952" s="446"/>
      <c r="AQ952" s="446"/>
      <c r="AR952" s="446"/>
      <c r="AS952" s="446"/>
      <c r="AT952" s="282"/>
      <c r="AU952" s="774">
        <f>[1]Input!$C$362</f>
        <v>0</v>
      </c>
      <c r="AV952" s="774"/>
      <c r="AW952" s="774"/>
      <c r="AX952" s="774"/>
      <c r="AY952" s="774"/>
      <c r="AZ952" s="774"/>
      <c r="BA952" s="774"/>
      <c r="BB952" s="446"/>
      <c r="BC952" s="446"/>
      <c r="BD952" s="446"/>
      <c r="BE952" s="446"/>
      <c r="BF952" s="446"/>
      <c r="BG952" s="446"/>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414</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23">
        <f>'[1]Summary &amp; Aggregate Data'!$C$66</f>
        <v>0</v>
      </c>
      <c r="AH953" s="823"/>
      <c r="AI953" s="823"/>
      <c r="AJ953" s="823"/>
      <c r="AK953" s="823"/>
      <c r="AL953" s="823"/>
      <c r="AM953" s="282"/>
      <c r="AN953" s="447"/>
      <c r="AO953" s="447"/>
      <c r="AP953" s="447"/>
      <c r="AQ953" s="447"/>
      <c r="AR953" s="447"/>
      <c r="AS953" s="447"/>
      <c r="AT953" s="282"/>
      <c r="AU953" s="774">
        <f>[1]Input!$C$363</f>
        <v>0</v>
      </c>
      <c r="AV953" s="774"/>
      <c r="AW953" s="774"/>
      <c r="AX953" s="774"/>
      <c r="AY953" s="774"/>
      <c r="AZ953" s="774"/>
      <c r="BA953" s="774"/>
      <c r="BB953" s="446"/>
      <c r="BC953" s="446"/>
      <c r="BD953" s="446"/>
      <c r="BE953" s="446"/>
      <c r="BF953" s="446"/>
      <c r="BG953" s="446"/>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415</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23">
        <f>'[1]Summary &amp; Aggregate Data'!$C$67</f>
        <v>0</v>
      </c>
      <c r="AH954" s="823"/>
      <c r="AI954" s="823"/>
      <c r="AJ954" s="823"/>
      <c r="AK954" s="823"/>
      <c r="AL954" s="823"/>
      <c r="AM954" s="282"/>
      <c r="AN954" s="809"/>
      <c r="AO954" s="809"/>
      <c r="AP954" s="809"/>
      <c r="AQ954" s="809"/>
      <c r="AR954" s="809"/>
      <c r="AS954" s="809"/>
      <c r="AT954" s="282"/>
      <c r="AU954" s="774">
        <f>[1]Input!$C$364</f>
        <v>0</v>
      </c>
      <c r="AV954" s="774"/>
      <c r="AW954" s="774"/>
      <c r="AX954" s="774"/>
      <c r="AY954" s="774"/>
      <c r="AZ954" s="774"/>
      <c r="BA954" s="774"/>
      <c r="BB954" s="802"/>
      <c r="BC954" s="802"/>
      <c r="BD954" s="802"/>
      <c r="BE954" s="802"/>
      <c r="BF954" s="802"/>
      <c r="BG954" s="802"/>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416</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22">
        <f>'[1]Summary &amp; Aggregate Data'!$C$68</f>
        <v>0</v>
      </c>
      <c r="AH955" s="822"/>
      <c r="AI955" s="822"/>
      <c r="AJ955" s="822"/>
      <c r="AK955" s="822"/>
      <c r="AL955" s="822"/>
      <c r="AM955" s="282"/>
      <c r="AN955" s="809"/>
      <c r="AO955" s="809"/>
      <c r="AP955" s="809"/>
      <c r="AQ955" s="809"/>
      <c r="AR955" s="809"/>
      <c r="AS955" s="809"/>
      <c r="AT955" s="282"/>
      <c r="AU955" s="809">
        <f>[1]Input!$C$365</f>
        <v>0</v>
      </c>
      <c r="AV955" s="809"/>
      <c r="AW955" s="809"/>
      <c r="AX955" s="809"/>
      <c r="AY955" s="809"/>
      <c r="AZ955" s="809"/>
      <c r="BA955" s="809"/>
      <c r="BB955" s="802"/>
      <c r="BC955" s="802"/>
      <c r="BD955" s="802"/>
      <c r="BE955" s="802"/>
      <c r="BF955" s="802"/>
      <c r="BG955" s="802"/>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02"/>
      <c r="AH956" s="802"/>
      <c r="AI956" s="802"/>
      <c r="AJ956" s="802"/>
      <c r="AK956" s="802"/>
      <c r="AL956" s="802"/>
      <c r="AM956" s="282"/>
      <c r="AN956" s="282"/>
      <c r="AO956" s="282"/>
      <c r="AP956" s="282"/>
      <c r="AQ956" s="282"/>
      <c r="AR956" s="282"/>
      <c r="AS956" s="282"/>
      <c r="AT956" s="282"/>
      <c r="AU956" s="800"/>
      <c r="AV956" s="800"/>
      <c r="AW956" s="800"/>
      <c r="AX956" s="800"/>
      <c r="AY956" s="800"/>
      <c r="AZ956" s="800"/>
      <c r="BA956" s="800"/>
      <c r="BB956" s="802"/>
      <c r="BC956" s="802"/>
      <c r="BD956" s="802"/>
      <c r="BE956" s="802"/>
      <c r="BF956" s="802"/>
      <c r="BG956" s="802"/>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3" t="s">
        <v>417</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02"/>
      <c r="AH957" s="802"/>
      <c r="AI957" s="802"/>
      <c r="AJ957" s="802"/>
      <c r="AK957" s="802"/>
      <c r="AL957" s="802"/>
      <c r="AM957" s="282"/>
      <c r="AN957" s="446"/>
      <c r="AO957" s="446"/>
      <c r="AP957" s="446"/>
      <c r="AQ957" s="446"/>
      <c r="AR957" s="446"/>
      <c r="AS957" s="446"/>
      <c r="AT957" s="282"/>
      <c r="AU957" s="800"/>
      <c r="AV957" s="800"/>
      <c r="AW957" s="800"/>
      <c r="AX957" s="800"/>
      <c r="AY957" s="800"/>
      <c r="AZ957" s="800"/>
      <c r="BA957" s="800"/>
      <c r="BB957" s="802"/>
      <c r="BC957" s="802"/>
      <c r="BD957" s="802"/>
      <c r="BE957" s="802"/>
      <c r="BF957" s="802"/>
      <c r="BG957" s="802"/>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6"/>
      <c r="AV958" s="446"/>
      <c r="AW958" s="446"/>
      <c r="AX958" s="446"/>
      <c r="AY958" s="446"/>
      <c r="AZ958" s="446"/>
      <c r="BA958" s="282"/>
      <c r="BB958" s="802"/>
      <c r="BC958" s="802"/>
      <c r="BD958" s="802"/>
      <c r="BE958" s="802"/>
      <c r="BF958" s="802"/>
      <c r="BG958" s="802"/>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418</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02">
        <f>'[1]Summary &amp; Aggregate Data'!$C$72</f>
        <v>0</v>
      </c>
      <c r="AH959" s="802"/>
      <c r="AI959" s="802"/>
      <c r="AJ959" s="802"/>
      <c r="AK959" s="802"/>
      <c r="AL959" s="802"/>
      <c r="AM959" s="282"/>
      <c r="AN959" s="446"/>
      <c r="AO959" s="446"/>
      <c r="AP959" s="446"/>
      <c r="AQ959" s="446"/>
      <c r="AR959" s="446"/>
      <c r="AS959" s="446"/>
      <c r="AT959" s="282"/>
      <c r="AU959" s="802">
        <f>[1]Input!$C$366</f>
        <v>0</v>
      </c>
      <c r="AV959" s="802"/>
      <c r="AW959" s="802"/>
      <c r="AX959" s="802"/>
      <c r="AY959" s="802"/>
      <c r="AZ959" s="802"/>
      <c r="BA959" s="802"/>
      <c r="BB959" s="802"/>
      <c r="BC959" s="802"/>
      <c r="BD959" s="802"/>
      <c r="BE959" s="802"/>
      <c r="BF959" s="802"/>
      <c r="BG959" s="802"/>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419</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02">
        <f>'[1]Summary &amp; Aggregate Data'!$C$73</f>
        <v>0</v>
      </c>
      <c r="AH960" s="802"/>
      <c r="AI960" s="802"/>
      <c r="AJ960" s="802"/>
      <c r="AK960" s="802"/>
      <c r="AL960" s="802"/>
      <c r="AM960" s="282"/>
      <c r="AN960" s="447"/>
      <c r="AO960" s="447"/>
      <c r="AP960" s="447"/>
      <c r="AQ960" s="447"/>
      <c r="AR960" s="447"/>
      <c r="AS960" s="447"/>
      <c r="AT960" s="282"/>
      <c r="AU960" s="802">
        <f>[1]Input!$C$367</f>
        <v>0</v>
      </c>
      <c r="AV960" s="802"/>
      <c r="AW960" s="802"/>
      <c r="AX960" s="802"/>
      <c r="AY960" s="802"/>
      <c r="AZ960" s="802"/>
      <c r="BA960" s="802"/>
      <c r="BB960" s="802"/>
      <c r="BC960" s="802"/>
      <c r="BD960" s="802"/>
      <c r="BE960" s="802"/>
      <c r="BF960" s="802"/>
      <c r="BG960" s="802"/>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420</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02">
        <f>'[1]Summary &amp; Aggregate Data'!$C$74</f>
        <v>0</v>
      </c>
      <c r="AH961" s="802"/>
      <c r="AI961" s="802"/>
      <c r="AJ961" s="802"/>
      <c r="AK961" s="802"/>
      <c r="AL961" s="802"/>
      <c r="AM961" s="282"/>
      <c r="AN961" s="282"/>
      <c r="AO961" s="282"/>
      <c r="AP961" s="282"/>
      <c r="AQ961" s="282"/>
      <c r="AR961" s="282"/>
      <c r="AS961" s="282"/>
      <c r="AT961" s="282"/>
      <c r="AU961" s="802">
        <f>[1]Input!$C$368</f>
        <v>0</v>
      </c>
      <c r="AV961" s="802"/>
      <c r="AW961" s="802"/>
      <c r="AX961" s="802"/>
      <c r="AY961" s="802"/>
      <c r="AZ961" s="802"/>
      <c r="BA961" s="802"/>
      <c r="BB961" s="802"/>
      <c r="BC961" s="802"/>
      <c r="BD961" s="802"/>
      <c r="BE961" s="802"/>
      <c r="BF961" s="802"/>
      <c r="BG961" s="802"/>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50" t="str">
        <f>[2]Setup!$B$5</f>
        <v>Precise Mortgage Funding 2018-2B plc</v>
      </c>
      <c r="G963" s="550"/>
      <c r="H963" s="550"/>
      <c r="I963" s="550"/>
      <c r="J963" s="550"/>
      <c r="K963" s="550"/>
      <c r="L963" s="550"/>
      <c r="M963" s="550"/>
      <c r="N963" s="550"/>
      <c r="O963" s="550"/>
      <c r="P963" s="550"/>
      <c r="Q963" s="550"/>
      <c r="R963" s="550"/>
      <c r="S963" s="550"/>
      <c r="T963" s="550"/>
      <c r="U963" s="550"/>
      <c r="V963" s="550"/>
      <c r="W963" s="550"/>
      <c r="X963" s="550"/>
      <c r="Y963" s="550"/>
      <c r="Z963" s="550"/>
      <c r="AA963" s="550"/>
      <c r="AB963" s="550"/>
      <c r="AC963" s="550"/>
      <c r="AD963" s="550"/>
      <c r="AE963" s="550"/>
      <c r="AF963" s="550"/>
      <c r="AG963" s="550"/>
      <c r="AH963" s="550"/>
      <c r="AI963" s="550"/>
      <c r="AJ963" s="550"/>
      <c r="AK963" s="550"/>
      <c r="AL963" s="550"/>
      <c r="AM963" s="550"/>
      <c r="AN963" s="550"/>
      <c r="AO963" s="550"/>
      <c r="AP963" s="550"/>
      <c r="AQ963" s="550"/>
      <c r="AR963" s="550"/>
      <c r="AS963" s="550"/>
      <c r="AT963" s="550"/>
      <c r="AU963" s="550"/>
      <c r="AV963" s="550"/>
      <c r="AW963" s="550"/>
      <c r="AX963" s="550"/>
      <c r="AY963" s="550"/>
      <c r="AZ963" s="550"/>
      <c r="BA963" s="550"/>
      <c r="BB963" s="550"/>
      <c r="BC963" s="550"/>
      <c r="BD963" s="550"/>
      <c r="BE963" s="550"/>
      <c r="BF963" s="550"/>
      <c r="BG963" s="550"/>
      <c r="BH963" s="550"/>
      <c r="BI963" s="550"/>
      <c r="BJ963" s="550"/>
      <c r="BK963" s="550"/>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51" t="s">
        <v>1</v>
      </c>
      <c r="G964" s="551"/>
      <c r="H964" s="551"/>
      <c r="I964" s="551"/>
      <c r="J964" s="551"/>
      <c r="K964" s="551"/>
      <c r="L964" s="551"/>
      <c r="M964" s="551"/>
      <c r="N964" s="551"/>
      <c r="O964" s="551"/>
      <c r="P964" s="551"/>
      <c r="Q964" s="551"/>
      <c r="R964" s="551"/>
      <c r="S964" s="551"/>
      <c r="T964" s="551"/>
      <c r="U964" s="551"/>
      <c r="V964" s="551"/>
      <c r="W964" s="551"/>
      <c r="X964" s="551"/>
      <c r="Y964" s="551"/>
      <c r="Z964" s="551"/>
      <c r="AA964" s="551"/>
      <c r="AB964" s="551"/>
      <c r="AC964" s="551"/>
      <c r="AD964" s="551"/>
      <c r="AE964" s="551"/>
      <c r="AF964" s="551"/>
      <c r="AG964" s="551"/>
      <c r="AH964" s="551"/>
      <c r="AI964" s="551"/>
      <c r="AJ964" s="551"/>
      <c r="AK964" s="551"/>
      <c r="AL964" s="551"/>
      <c r="AM964" s="551"/>
      <c r="AN964" s="551"/>
      <c r="AO964" s="551"/>
      <c r="AP964" s="551"/>
      <c r="AQ964" s="551"/>
      <c r="AR964" s="551"/>
      <c r="AS964" s="551"/>
      <c r="AT964" s="551"/>
      <c r="AU964" s="551"/>
      <c r="AV964" s="551"/>
      <c r="AW964" s="551"/>
      <c r="AX964" s="551"/>
      <c r="AY964" s="551"/>
      <c r="AZ964" s="551"/>
      <c r="BA964" s="551"/>
      <c r="BB964" s="551"/>
      <c r="BC964" s="551"/>
      <c r="BD964" s="551"/>
      <c r="BE964" s="551"/>
      <c r="BF964" s="551"/>
      <c r="BG964" s="551"/>
      <c r="BH964" s="551"/>
      <c r="BI964" s="551"/>
      <c r="BJ964" s="551"/>
      <c r="BK964" s="551"/>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51" t="s">
        <v>2</v>
      </c>
      <c r="G965" s="551"/>
      <c r="H965" s="551"/>
      <c r="I965" s="551"/>
      <c r="J965" s="551"/>
      <c r="K965" s="551"/>
      <c r="L965" s="551"/>
      <c r="M965" s="551"/>
      <c r="N965" s="551"/>
      <c r="O965" s="551"/>
      <c r="P965" s="551"/>
      <c r="Q965" s="551"/>
      <c r="R965" s="551"/>
      <c r="S965" s="551"/>
      <c r="T965" s="551"/>
      <c r="U965" s="551"/>
      <c r="V965" s="551"/>
      <c r="W965" s="551"/>
      <c r="X965" s="551"/>
      <c r="Y965" s="551"/>
      <c r="Z965" s="551"/>
      <c r="AA965" s="551"/>
      <c r="AB965" s="551"/>
      <c r="AC965" s="551"/>
      <c r="AD965" s="551"/>
      <c r="AE965" s="551"/>
      <c r="AF965" s="551"/>
      <c r="AG965" s="551"/>
      <c r="AH965" s="551"/>
      <c r="AI965" s="551"/>
      <c r="AJ965" s="551"/>
      <c r="AK965" s="551"/>
      <c r="AL965" s="551"/>
      <c r="AM965" s="551"/>
      <c r="AN965" s="551"/>
      <c r="AO965" s="551"/>
      <c r="AP965" s="551"/>
      <c r="AQ965" s="551"/>
      <c r="AR965" s="551"/>
      <c r="AS965" s="551"/>
      <c r="AT965" s="551"/>
      <c r="AU965" s="551"/>
      <c r="AV965" s="551"/>
      <c r="AW965" s="551"/>
      <c r="AX965" s="551"/>
      <c r="AY965" s="551"/>
      <c r="AZ965" s="551"/>
      <c r="BA965" s="551"/>
      <c r="BB965" s="551"/>
      <c r="BC965" s="551"/>
      <c r="BD965" s="551"/>
      <c r="BE965" s="551"/>
      <c r="BF965" s="551"/>
      <c r="BG965" s="551"/>
      <c r="BH965" s="551"/>
      <c r="BI965" s="551"/>
      <c r="BJ965" s="551"/>
      <c r="BK965" s="551"/>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52">
        <f>[1]Input!$C$112</f>
        <v>43570</v>
      </c>
      <c r="G966" s="552"/>
      <c r="H966" s="552"/>
      <c r="I966" s="552"/>
      <c r="J966" s="552"/>
      <c r="K966" s="552"/>
      <c r="L966" s="552"/>
      <c r="M966" s="552"/>
      <c r="N966" s="552"/>
      <c r="O966" s="552"/>
      <c r="P966" s="552"/>
      <c r="Q966" s="552"/>
      <c r="R966" s="552"/>
      <c r="S966" s="552"/>
      <c r="T966" s="552"/>
      <c r="U966" s="552"/>
      <c r="V966" s="552"/>
      <c r="W966" s="552"/>
      <c r="X966" s="552"/>
      <c r="Y966" s="552"/>
      <c r="Z966" s="552"/>
      <c r="AA966" s="552"/>
      <c r="AB966" s="552"/>
      <c r="AC966" s="552"/>
      <c r="AD966" s="552"/>
      <c r="AE966" s="552"/>
      <c r="AF966" s="552"/>
      <c r="AG966" s="552"/>
      <c r="AH966" s="552"/>
      <c r="AI966" s="552"/>
      <c r="AJ966" s="552"/>
      <c r="AK966" s="552"/>
      <c r="AL966" s="552"/>
      <c r="AM966" s="552"/>
      <c r="AN966" s="552"/>
      <c r="AO966" s="552"/>
      <c r="AP966" s="552"/>
      <c r="AQ966" s="552"/>
      <c r="AR966" s="552"/>
      <c r="AS966" s="552"/>
      <c r="AT966" s="552"/>
      <c r="AU966" s="552"/>
      <c r="AV966" s="552"/>
      <c r="AW966" s="552"/>
      <c r="AX966" s="552"/>
      <c r="AY966" s="552"/>
      <c r="AZ966" s="552"/>
      <c r="BA966" s="552"/>
      <c r="BB966" s="552"/>
      <c r="BC966" s="552"/>
      <c r="BD966" s="552"/>
      <c r="BE966" s="552"/>
      <c r="BF966" s="552"/>
      <c r="BG966" s="552"/>
      <c r="BH966" s="552"/>
      <c r="BI966" s="552"/>
      <c r="BJ966" s="552"/>
      <c r="BK966" s="55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9" t="s">
        <v>47</v>
      </c>
      <c r="G968" s="579"/>
      <c r="H968" s="579"/>
      <c r="I968" s="579"/>
      <c r="J968" s="579"/>
      <c r="K968" s="579"/>
      <c r="L968" s="579"/>
      <c r="M968" s="579"/>
      <c r="N968" s="579"/>
      <c r="O968" s="579"/>
      <c r="P968" s="579"/>
      <c r="Q968" s="579"/>
      <c r="R968" s="579"/>
      <c r="S968" s="579"/>
      <c r="T968" s="579"/>
      <c r="U968" s="579"/>
      <c r="V968" s="579"/>
      <c r="W968" s="579"/>
      <c r="X968" s="579"/>
      <c r="Y968" s="579"/>
      <c r="Z968" s="579"/>
      <c r="AA968" s="579"/>
      <c r="AB968" s="579"/>
      <c r="AC968" s="579"/>
      <c r="AD968" s="579"/>
      <c r="AE968" s="579"/>
      <c r="AF968" s="579"/>
      <c r="AG968" s="579"/>
      <c r="AH968" s="579"/>
      <c r="AI968" s="579"/>
      <c r="AJ968" s="579"/>
      <c r="AK968" s="579"/>
      <c r="AL968" s="579"/>
      <c r="AM968" s="579"/>
      <c r="AN968" s="579"/>
      <c r="AO968" s="579"/>
      <c r="AP968" s="579"/>
      <c r="AQ968" s="579"/>
      <c r="AR968" s="579"/>
      <c r="AS968" s="579"/>
      <c r="AT968" s="579"/>
      <c r="AU968" s="579"/>
      <c r="AV968" s="579"/>
      <c r="AW968" s="579"/>
      <c r="AX968" s="579"/>
      <c r="AY968" s="579"/>
      <c r="AZ968" s="579"/>
      <c r="BA968" s="579"/>
      <c r="BB968" s="579"/>
      <c r="BC968" s="579"/>
      <c r="BD968" s="579"/>
      <c r="BE968" s="579"/>
      <c r="BF968" s="579"/>
      <c r="BG968" s="579"/>
      <c r="BH968" s="579"/>
      <c r="BI968" s="579"/>
      <c r="BJ968" s="579"/>
      <c r="BK968" s="579"/>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0"/>
      <c r="G969" s="400"/>
      <c r="H969" s="400"/>
      <c r="I969" s="400"/>
      <c r="J969" s="400"/>
      <c r="K969" s="400"/>
      <c r="L969" s="400"/>
      <c r="M969" s="400"/>
      <c r="N969" s="400"/>
      <c r="O969" s="400"/>
      <c r="P969" s="400"/>
      <c r="Q969" s="400"/>
      <c r="R969" s="400"/>
      <c r="S969" s="400"/>
      <c r="T969" s="400"/>
      <c r="U969" s="400"/>
      <c r="V969" s="400"/>
      <c r="W969" s="400"/>
      <c r="X969" s="400"/>
      <c r="Y969" s="400"/>
      <c r="Z969" s="400"/>
      <c r="AA969" s="400"/>
      <c r="AB969" s="400"/>
      <c r="AC969" s="400"/>
      <c r="AD969" s="400"/>
      <c r="AE969" s="400"/>
      <c r="AF969" s="400"/>
      <c r="AG969" s="400"/>
      <c r="AH969" s="400"/>
      <c r="AI969" s="400"/>
      <c r="AJ969" s="400"/>
      <c r="AK969" s="400"/>
      <c r="AL969" s="400"/>
      <c r="AM969" s="400"/>
      <c r="AN969" s="400"/>
      <c r="AO969" s="400"/>
      <c r="AP969" s="400"/>
      <c r="AQ969" s="400"/>
      <c r="AR969" s="400"/>
      <c r="AS969" s="400"/>
      <c r="AT969" s="400"/>
      <c r="AU969" s="400"/>
      <c r="AV969" s="400"/>
      <c r="AW969" s="400"/>
      <c r="AX969" s="400"/>
      <c r="AY969" s="400"/>
      <c r="AZ969" s="400"/>
      <c r="BA969" s="400"/>
      <c r="BB969" s="448"/>
      <c r="BC969" s="448"/>
      <c r="BD969" s="448"/>
      <c r="BE969" s="448"/>
      <c r="BF969" s="448"/>
      <c r="BG969" s="448"/>
      <c r="BH969" s="448"/>
      <c r="BI969" s="403"/>
      <c r="BJ969" s="403"/>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c r="AP970" s="448"/>
      <c r="AQ970" s="448"/>
      <c r="AR970" s="448"/>
      <c r="AS970" s="448"/>
      <c r="AT970" s="449"/>
      <c r="AU970" s="824"/>
      <c r="AV970" s="824"/>
      <c r="AW970" s="824"/>
      <c r="AX970" s="824"/>
      <c r="AY970" s="824"/>
      <c r="AZ970" s="824"/>
      <c r="BA970" s="448"/>
      <c r="BB970" s="448"/>
      <c r="BC970" s="448"/>
      <c r="BD970" s="448"/>
      <c r="BE970" s="448"/>
      <c r="BF970" s="448"/>
      <c r="BG970" s="448"/>
      <c r="BH970" s="448"/>
      <c r="BI970" s="403"/>
      <c r="BJ970" s="403"/>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8"/>
      <c r="G971" s="403"/>
      <c r="H971" s="405" t="s">
        <v>421</v>
      </c>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c r="AP971" s="448"/>
      <c r="AQ971" s="448"/>
      <c r="AR971" s="448"/>
      <c r="AS971" s="448"/>
      <c r="AT971" s="448"/>
      <c r="AU971" s="448"/>
      <c r="AV971" s="448"/>
      <c r="AW971" s="448"/>
      <c r="AX971" s="448"/>
      <c r="AY971" s="448"/>
      <c r="AZ971" s="448"/>
      <c r="BA971" s="448"/>
      <c r="BB971" s="448"/>
      <c r="BC971" s="448"/>
      <c r="BD971" s="448"/>
      <c r="BE971" s="448"/>
      <c r="BF971" s="448"/>
      <c r="BG971" s="448"/>
      <c r="BH971" s="448"/>
      <c r="BI971" s="403"/>
      <c r="BJ971" s="403"/>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8"/>
      <c r="G972" s="448"/>
      <c r="H972" s="448"/>
      <c r="I972" s="403"/>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c r="AP972" s="448"/>
      <c r="AQ972" s="448"/>
      <c r="AR972" s="448"/>
      <c r="AS972" s="448"/>
      <c r="AT972" s="448"/>
      <c r="AU972" s="830">
        <f>AU895</f>
        <v>43540</v>
      </c>
      <c r="AV972" s="831"/>
      <c r="AW972" s="831"/>
      <c r="AX972" s="831"/>
      <c r="AY972" s="831"/>
      <c r="AZ972" s="831"/>
      <c r="BA972" s="450"/>
      <c r="BB972" s="832">
        <f>BB895</f>
        <v>43510</v>
      </c>
      <c r="BC972" s="833"/>
      <c r="BD972" s="833"/>
      <c r="BE972" s="833"/>
      <c r="BF972" s="833"/>
      <c r="BG972" s="833"/>
      <c r="BH972" s="448"/>
      <c r="BI972" s="403"/>
      <c r="BJ972" s="403"/>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8"/>
      <c r="G973" s="448"/>
      <c r="H973" s="834" t="s">
        <v>422</v>
      </c>
      <c r="I973" s="834"/>
      <c r="J973" s="834"/>
      <c r="K973" s="834"/>
      <c r="L973" s="834"/>
      <c r="M973" s="834"/>
      <c r="N973" s="834"/>
      <c r="O973" s="834"/>
      <c r="P973" s="834"/>
      <c r="Q973" s="834"/>
      <c r="R973" s="834"/>
      <c r="S973" s="834"/>
      <c r="T973" s="834"/>
      <c r="U973" s="834"/>
      <c r="V973" s="834"/>
      <c r="W973" s="834"/>
      <c r="X973" s="834"/>
      <c r="Y973" s="834"/>
      <c r="Z973" s="834"/>
      <c r="AA973" s="834"/>
      <c r="AB973" s="834"/>
      <c r="AC973" s="834"/>
      <c r="AD973" s="834"/>
      <c r="AE973" s="834"/>
      <c r="AF973" s="834"/>
      <c r="AG973" s="834"/>
      <c r="AH973" s="834"/>
      <c r="AI973" s="834"/>
      <c r="AJ973" s="834"/>
      <c r="AK973" s="834"/>
      <c r="AL973" s="834"/>
      <c r="AM973" s="834"/>
      <c r="AN973" s="834"/>
      <c r="AO973" s="834"/>
      <c r="AP973" s="834"/>
      <c r="AQ973" s="834"/>
      <c r="AR973" s="834"/>
      <c r="AS973" s="834"/>
      <c r="AT973" s="448"/>
      <c r="AU973" s="448"/>
      <c r="AV973" s="448"/>
      <c r="AW973" s="448"/>
      <c r="AX973" s="448"/>
      <c r="AY973" s="448"/>
      <c r="AZ973" s="448"/>
      <c r="BA973" s="448"/>
      <c r="BB973" s="448"/>
      <c r="BC973" s="448"/>
      <c r="BD973" s="448"/>
      <c r="BE973" s="448"/>
      <c r="BF973" s="448"/>
      <c r="BG973" s="448"/>
      <c r="BH973" s="448"/>
      <c r="BI973" s="403"/>
      <c r="BJ973" s="403"/>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8"/>
      <c r="G974" s="448"/>
      <c r="H974" s="834"/>
      <c r="I974" s="834"/>
      <c r="J974" s="834"/>
      <c r="K974" s="834"/>
      <c r="L974" s="834"/>
      <c r="M974" s="834"/>
      <c r="N974" s="834"/>
      <c r="O974" s="834"/>
      <c r="P974" s="834"/>
      <c r="Q974" s="834"/>
      <c r="R974" s="834"/>
      <c r="S974" s="834"/>
      <c r="T974" s="834"/>
      <c r="U974" s="834"/>
      <c r="V974" s="834"/>
      <c r="W974" s="834"/>
      <c r="X974" s="834"/>
      <c r="Y974" s="834"/>
      <c r="Z974" s="834"/>
      <c r="AA974" s="834"/>
      <c r="AB974" s="834"/>
      <c r="AC974" s="834"/>
      <c r="AD974" s="834"/>
      <c r="AE974" s="834"/>
      <c r="AF974" s="834"/>
      <c r="AG974" s="834"/>
      <c r="AH974" s="834"/>
      <c r="AI974" s="834"/>
      <c r="AJ974" s="834"/>
      <c r="AK974" s="834"/>
      <c r="AL974" s="834"/>
      <c r="AM974" s="834"/>
      <c r="AN974" s="834"/>
      <c r="AO974" s="834"/>
      <c r="AP974" s="834"/>
      <c r="AQ974" s="834"/>
      <c r="AR974" s="834"/>
      <c r="AS974" s="834"/>
      <c r="AT974" s="448"/>
      <c r="AU974" s="835">
        <f>[1]Input!$E$371</f>
        <v>0.13053422137556481</v>
      </c>
      <c r="AV974" s="836"/>
      <c r="AW974" s="836"/>
      <c r="AX974" s="836"/>
      <c r="AY974" s="836"/>
      <c r="AZ974" s="836"/>
      <c r="BA974" s="451"/>
      <c r="BB974" s="835">
        <f>[1]Input!$C$371</f>
        <v>0.12589586122617258</v>
      </c>
      <c r="BC974" s="836"/>
      <c r="BD974" s="836"/>
      <c r="BE974" s="836"/>
      <c r="BF974" s="836"/>
      <c r="BG974" s="836"/>
      <c r="BH974" s="448"/>
      <c r="BI974" s="403"/>
      <c r="BJ974" s="403"/>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8"/>
      <c r="G975" s="448"/>
      <c r="H975" s="834"/>
      <c r="I975" s="834"/>
      <c r="J975" s="834"/>
      <c r="K975" s="834"/>
      <c r="L975" s="834"/>
      <c r="M975" s="834"/>
      <c r="N975" s="834"/>
      <c r="O975" s="834"/>
      <c r="P975" s="834"/>
      <c r="Q975" s="834"/>
      <c r="R975" s="834"/>
      <c r="S975" s="834"/>
      <c r="T975" s="834"/>
      <c r="U975" s="834"/>
      <c r="V975" s="834"/>
      <c r="W975" s="834"/>
      <c r="X975" s="834"/>
      <c r="Y975" s="834"/>
      <c r="Z975" s="834"/>
      <c r="AA975" s="834"/>
      <c r="AB975" s="834"/>
      <c r="AC975" s="834"/>
      <c r="AD975" s="834"/>
      <c r="AE975" s="834"/>
      <c r="AF975" s="834"/>
      <c r="AG975" s="834"/>
      <c r="AH975" s="834"/>
      <c r="AI975" s="834"/>
      <c r="AJ975" s="834"/>
      <c r="AK975" s="834"/>
      <c r="AL975" s="834"/>
      <c r="AM975" s="834"/>
      <c r="AN975" s="834"/>
      <c r="AO975" s="834"/>
      <c r="AP975" s="834"/>
      <c r="AQ975" s="834"/>
      <c r="AR975" s="834"/>
      <c r="AS975" s="834"/>
      <c r="AT975" s="448"/>
      <c r="AU975" s="451"/>
      <c r="AV975" s="451"/>
      <c r="AW975" s="451"/>
      <c r="AX975" s="451"/>
      <c r="AY975" s="451"/>
      <c r="AZ975" s="451"/>
      <c r="BA975" s="451"/>
      <c r="BB975" s="451"/>
      <c r="BC975" s="451"/>
      <c r="BD975" s="451"/>
      <c r="BE975" s="451"/>
      <c r="BF975" s="451"/>
      <c r="BG975" s="451"/>
      <c r="BH975" s="448"/>
      <c r="BI975" s="403"/>
      <c r="BJ975" s="403"/>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8"/>
      <c r="G976" s="448"/>
      <c r="H976" s="834"/>
      <c r="I976" s="834"/>
      <c r="J976" s="834"/>
      <c r="K976" s="834"/>
      <c r="L976" s="834"/>
      <c r="M976" s="834"/>
      <c r="N976" s="834"/>
      <c r="O976" s="834"/>
      <c r="P976" s="834"/>
      <c r="Q976" s="834"/>
      <c r="R976" s="834"/>
      <c r="S976" s="834"/>
      <c r="T976" s="834"/>
      <c r="U976" s="834"/>
      <c r="V976" s="834"/>
      <c r="W976" s="834"/>
      <c r="X976" s="834"/>
      <c r="Y976" s="834"/>
      <c r="Z976" s="834"/>
      <c r="AA976" s="834"/>
      <c r="AB976" s="834"/>
      <c r="AC976" s="834"/>
      <c r="AD976" s="834"/>
      <c r="AE976" s="834"/>
      <c r="AF976" s="834"/>
      <c r="AG976" s="834"/>
      <c r="AH976" s="834"/>
      <c r="AI976" s="834"/>
      <c r="AJ976" s="834"/>
      <c r="AK976" s="834"/>
      <c r="AL976" s="834"/>
      <c r="AM976" s="834"/>
      <c r="AN976" s="834"/>
      <c r="AO976" s="834"/>
      <c r="AP976" s="834"/>
      <c r="AQ976" s="834"/>
      <c r="AR976" s="834"/>
      <c r="AS976" s="834"/>
      <c r="AT976" s="448"/>
      <c r="AU976" s="448"/>
      <c r="AV976" s="448"/>
      <c r="AW976" s="448"/>
      <c r="AX976" s="448"/>
      <c r="AY976" s="448"/>
      <c r="AZ976" s="448"/>
      <c r="BA976" s="448"/>
      <c r="BB976" s="448"/>
      <c r="BC976" s="448"/>
      <c r="BD976" s="448"/>
      <c r="BE976" s="448"/>
      <c r="BF976" s="448"/>
      <c r="BG976" s="448"/>
      <c r="BH976" s="448"/>
      <c r="BI976" s="403"/>
      <c r="BJ976" s="403"/>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8"/>
      <c r="G977" s="448"/>
      <c r="H977" s="452"/>
      <c r="I977" s="452"/>
      <c r="J977" s="452"/>
      <c r="K977" s="452"/>
      <c r="L977" s="452"/>
      <c r="M977" s="452"/>
      <c r="N977" s="452"/>
      <c r="O977" s="452"/>
      <c r="P977" s="452"/>
      <c r="Q977" s="452"/>
      <c r="R977" s="452"/>
      <c r="S977" s="452"/>
      <c r="T977" s="452"/>
      <c r="U977" s="452"/>
      <c r="V977" s="452"/>
      <c r="W977" s="452"/>
      <c r="X977" s="452"/>
      <c r="Y977" s="452"/>
      <c r="Z977" s="452"/>
      <c r="AA977" s="452"/>
      <c r="AB977" s="452"/>
      <c r="AC977" s="452"/>
      <c r="AD977" s="452"/>
      <c r="AE977" s="452"/>
      <c r="AF977" s="452"/>
      <c r="AG977" s="452"/>
      <c r="AH977" s="452"/>
      <c r="AI977" s="452"/>
      <c r="AJ977" s="452"/>
      <c r="AK977" s="452"/>
      <c r="AL977" s="452"/>
      <c r="AM977" s="452"/>
      <c r="AN977" s="452"/>
      <c r="AO977" s="452"/>
      <c r="AP977" s="452"/>
      <c r="AQ977" s="452"/>
      <c r="AR977" s="452"/>
      <c r="AS977" s="448"/>
      <c r="AT977" s="448"/>
      <c r="AU977" s="448"/>
      <c r="AV977" s="448"/>
      <c r="AW977" s="448"/>
      <c r="AX977" s="448"/>
      <c r="AY977" s="448"/>
      <c r="AZ977" s="448"/>
      <c r="BA977" s="448"/>
      <c r="BB977" s="448"/>
      <c r="BC977" s="448"/>
      <c r="BD977" s="448"/>
      <c r="BE977" s="448"/>
      <c r="BF977" s="448"/>
      <c r="BG977" s="448"/>
      <c r="BH977" s="448"/>
      <c r="BI977" s="403"/>
      <c r="BJ977" s="403"/>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8"/>
      <c r="G978" s="448"/>
      <c r="H978" s="453" t="s">
        <v>423</v>
      </c>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c r="AS978" s="448"/>
      <c r="AT978" s="448"/>
      <c r="AU978" s="448"/>
      <c r="AV978" s="448"/>
      <c r="AW978" s="448"/>
      <c r="AX978" s="448"/>
      <c r="AY978" s="448"/>
      <c r="AZ978" s="448"/>
      <c r="BA978" s="448"/>
      <c r="BB978" s="448"/>
      <c r="BC978" s="448"/>
      <c r="BD978" s="448"/>
      <c r="BE978" s="448"/>
      <c r="BF978" s="448"/>
      <c r="BG978" s="448"/>
      <c r="BH978" s="448"/>
      <c r="BI978" s="403"/>
      <c r="BJ978" s="403"/>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8"/>
      <c r="G979" s="448"/>
      <c r="H979" s="301"/>
      <c r="I979" s="455"/>
      <c r="J979" s="455"/>
      <c r="K979" s="455"/>
      <c r="L979" s="455"/>
      <c r="M979" s="455"/>
      <c r="N979" s="455"/>
      <c r="O979" s="455"/>
      <c r="P979" s="455"/>
      <c r="Q979" s="455"/>
      <c r="R979" s="455"/>
      <c r="S979" s="455"/>
      <c r="T979" s="455"/>
      <c r="U979" s="455"/>
      <c r="V979" s="455"/>
      <c r="W979" s="455"/>
      <c r="X979" s="455"/>
      <c r="Y979" s="455"/>
      <c r="Z979" s="455"/>
      <c r="AA979" s="455"/>
      <c r="AB979" s="455"/>
      <c r="AC979" s="455"/>
      <c r="AD979" s="455"/>
      <c r="AE979" s="455"/>
      <c r="AF979" s="455"/>
      <c r="AG979" s="455"/>
      <c r="AH979" s="455"/>
      <c r="AI979" s="455"/>
      <c r="AJ979" s="455"/>
      <c r="AK979" s="455"/>
      <c r="AL979" s="455"/>
      <c r="AM979" s="455"/>
      <c r="AN979" s="455"/>
      <c r="AO979" s="455"/>
      <c r="AP979" s="455"/>
      <c r="AQ979" s="455"/>
      <c r="AR979" s="455"/>
      <c r="AS979" s="448"/>
      <c r="AT979" s="448"/>
      <c r="AU979" s="456"/>
      <c r="AV979" s="448"/>
      <c r="AW979" s="448"/>
      <c r="AX979" s="448"/>
      <c r="AY979" s="448"/>
      <c r="AZ979" s="448"/>
      <c r="BA979" s="448"/>
      <c r="BB979" s="456"/>
      <c r="BC979" s="448"/>
      <c r="BD979" s="448"/>
      <c r="BE979" s="448"/>
      <c r="BF979" s="448"/>
      <c r="BG979" s="448"/>
      <c r="BH979" s="448"/>
      <c r="BI979" s="403"/>
      <c r="BJ979" s="403"/>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8"/>
      <c r="G980" s="448"/>
      <c r="H980" s="7"/>
      <c r="I980" s="457"/>
      <c r="J980" s="457"/>
      <c r="K980" s="457"/>
      <c r="L980" s="457"/>
      <c r="M980" s="457"/>
      <c r="N980" s="457"/>
      <c r="O980" s="457"/>
      <c r="P980" s="457"/>
      <c r="Q980" s="457"/>
      <c r="R980" s="457"/>
      <c r="S980" s="457"/>
      <c r="T980" s="457"/>
      <c r="U980" s="457"/>
      <c r="V980" s="416"/>
      <c r="W980" s="457"/>
      <c r="X980" s="457"/>
      <c r="Y980" s="457"/>
      <c r="Z980" s="457"/>
      <c r="AA980" s="457"/>
      <c r="AB980" s="457"/>
      <c r="AC980" s="457"/>
      <c r="AD980" s="457"/>
      <c r="AE980" s="457"/>
      <c r="AF980" s="457"/>
      <c r="AG980" s="457"/>
      <c r="AH980" s="457"/>
      <c r="AI980" s="457"/>
      <c r="AJ980" s="457"/>
      <c r="AK980" s="457"/>
      <c r="AL980" s="457"/>
      <c r="AM980" s="457"/>
      <c r="AN980" s="457"/>
      <c r="AO980" s="457"/>
      <c r="AP980" s="458"/>
      <c r="AQ980" s="457"/>
      <c r="AR980" s="457"/>
      <c r="AS980" s="416"/>
      <c r="AT980" s="416"/>
      <c r="AU980" s="421"/>
      <c r="AV980" s="421"/>
      <c r="AW980" s="421"/>
      <c r="AX980" s="421"/>
      <c r="AY980" s="421"/>
      <c r="AZ980" s="421"/>
      <c r="BA980" s="421"/>
      <c r="BB980" s="421"/>
      <c r="BC980" s="421"/>
      <c r="BD980" s="421"/>
      <c r="BE980" s="421"/>
      <c r="BF980" s="421"/>
      <c r="BG980" s="421"/>
      <c r="BH980" s="448"/>
      <c r="BI980" s="448"/>
      <c r="BJ980" s="448"/>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8"/>
      <c r="G981" s="448"/>
      <c r="H981" s="405" t="s">
        <v>424</v>
      </c>
      <c r="I981" s="416"/>
      <c r="J981" s="416"/>
      <c r="K981" s="416"/>
      <c r="L981" s="416"/>
      <c r="M981" s="416"/>
      <c r="N981" s="416"/>
      <c r="O981" s="416"/>
      <c r="P981" s="416"/>
      <c r="Q981" s="416"/>
      <c r="R981" s="459"/>
      <c r="S981" s="459"/>
      <c r="T981" s="459"/>
      <c r="U981" s="459"/>
      <c r="V981" s="459"/>
      <c r="W981" s="457"/>
      <c r="X981" s="416"/>
      <c r="Y981" s="458"/>
      <c r="Z981" s="416"/>
      <c r="AA981" s="416"/>
      <c r="AB981" s="416"/>
      <c r="AC981" s="416"/>
      <c r="AD981" s="416"/>
      <c r="AE981" s="416"/>
      <c r="AF981" s="416"/>
      <c r="AG981" s="416"/>
      <c r="AH981" s="416"/>
      <c r="AI981" s="416"/>
      <c r="AJ981" s="416"/>
      <c r="AK981" s="416"/>
      <c r="AL981" s="416"/>
      <c r="AM981" s="416"/>
      <c r="AN981" s="416"/>
      <c r="AO981" s="416"/>
      <c r="AP981" s="449"/>
      <c r="AQ981" s="416"/>
      <c r="AR981" s="416"/>
      <c r="AS981" s="416"/>
      <c r="AT981" s="416"/>
      <c r="AU981" s="421"/>
      <c r="AV981" s="421"/>
      <c r="AW981" s="421"/>
      <c r="AX981" s="421"/>
      <c r="AY981" s="421"/>
      <c r="AZ981" s="421"/>
      <c r="BA981" s="421"/>
      <c r="BB981" s="421"/>
      <c r="BC981" s="421"/>
      <c r="BD981" s="421"/>
      <c r="BE981" s="421"/>
      <c r="BF981" s="421"/>
      <c r="BG981" s="421"/>
      <c r="BH981" s="448"/>
      <c r="BI981" s="448"/>
      <c r="BJ981" s="448"/>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8"/>
      <c r="G982" s="448"/>
      <c r="H982" s="416"/>
      <c r="I982" s="416"/>
      <c r="J982" s="416"/>
      <c r="K982" s="416"/>
      <c r="L982" s="416"/>
      <c r="M982" s="416"/>
      <c r="N982" s="416"/>
      <c r="O982" s="416"/>
      <c r="P982" s="416"/>
      <c r="Q982" s="416"/>
      <c r="R982" s="459"/>
      <c r="S982" s="459"/>
      <c r="T982" s="459"/>
      <c r="U982" s="459"/>
      <c r="V982" s="459"/>
      <c r="W982" s="457"/>
      <c r="X982" s="416"/>
      <c r="Y982" s="458"/>
      <c r="Z982" s="416"/>
      <c r="AA982" s="416"/>
      <c r="AB982" s="416"/>
      <c r="AC982" s="416"/>
      <c r="AD982" s="416"/>
      <c r="AE982" s="416"/>
      <c r="AF982" s="416"/>
      <c r="AG982" s="416"/>
      <c r="AH982" s="416"/>
      <c r="AI982" s="416"/>
      <c r="AJ982" s="416"/>
      <c r="AK982" s="416"/>
      <c r="AL982" s="416"/>
      <c r="AM982" s="416"/>
      <c r="AN982" s="416"/>
      <c r="AO982" s="416"/>
      <c r="AP982" s="416"/>
      <c r="AQ982" s="416"/>
      <c r="AR982" s="416"/>
      <c r="AS982" s="416"/>
      <c r="AT982" s="416"/>
      <c r="AU982" s="829"/>
      <c r="AV982" s="829"/>
      <c r="AW982" s="829"/>
      <c r="AX982" s="829"/>
      <c r="AY982" s="829"/>
      <c r="AZ982" s="829"/>
      <c r="BA982" s="460"/>
      <c r="BB982" s="829"/>
      <c r="BC982" s="829"/>
      <c r="BD982" s="829"/>
      <c r="BE982" s="829"/>
      <c r="BF982" s="829"/>
      <c r="BG982" s="829"/>
      <c r="BH982" s="448"/>
      <c r="BI982" s="448"/>
      <c r="BJ982" s="448"/>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8"/>
      <c r="G983" s="448"/>
      <c r="H983" s="826" t="s">
        <v>425</v>
      </c>
      <c r="I983" s="826"/>
      <c r="J983" s="826"/>
      <c r="K983" s="826"/>
      <c r="L983" s="826"/>
      <c r="M983" s="826"/>
      <c r="N983" s="826"/>
      <c r="O983" s="826"/>
      <c r="P983" s="826"/>
      <c r="Q983" s="826"/>
      <c r="R983" s="826"/>
      <c r="S983" s="826"/>
      <c r="T983" s="826"/>
      <c r="U983" s="826"/>
      <c r="V983" s="826"/>
      <c r="W983" s="826"/>
      <c r="X983" s="826"/>
      <c r="Y983" s="826"/>
      <c r="Z983" s="826"/>
      <c r="AA983" s="826"/>
      <c r="AB983" s="826"/>
      <c r="AC983" s="826"/>
      <c r="AD983" s="826"/>
      <c r="AE983" s="826"/>
      <c r="AF983" s="826"/>
      <c r="AG983" s="826"/>
      <c r="AH983" s="826"/>
      <c r="AI983" s="826"/>
      <c r="AJ983" s="826"/>
      <c r="AK983" s="826"/>
      <c r="AL983" s="826"/>
      <c r="AM983" s="826"/>
      <c r="AN983" s="826"/>
      <c r="AO983" s="826"/>
      <c r="AP983" s="826"/>
      <c r="AQ983" s="826"/>
      <c r="AR983" s="826"/>
      <c r="AS983" s="826"/>
      <c r="AT983" s="416"/>
      <c r="AU983" s="461"/>
      <c r="AV983" s="461"/>
      <c r="AW983" s="461"/>
      <c r="AX983" s="461"/>
      <c r="AY983" s="461"/>
      <c r="AZ983" s="461"/>
      <c r="BA983" s="461"/>
      <c r="BB983" s="461"/>
      <c r="BC983" s="461"/>
      <c r="BD983" s="461"/>
      <c r="BE983" s="461"/>
      <c r="BF983" s="461"/>
      <c r="BG983" s="461"/>
      <c r="BH983" s="448"/>
      <c r="BI983" s="448"/>
      <c r="BJ983" s="448"/>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8"/>
      <c r="G984" s="448"/>
      <c r="H984" s="826"/>
      <c r="I984" s="826"/>
      <c r="J984" s="826"/>
      <c r="K984" s="826"/>
      <c r="L984" s="826"/>
      <c r="M984" s="826"/>
      <c r="N984" s="826"/>
      <c r="O984" s="826"/>
      <c r="P984" s="826"/>
      <c r="Q984" s="826"/>
      <c r="R984" s="826"/>
      <c r="S984" s="826"/>
      <c r="T984" s="826"/>
      <c r="U984" s="826"/>
      <c r="V984" s="826"/>
      <c r="W984" s="826"/>
      <c r="X984" s="826"/>
      <c r="Y984" s="826"/>
      <c r="Z984" s="826"/>
      <c r="AA984" s="826"/>
      <c r="AB984" s="826"/>
      <c r="AC984" s="826"/>
      <c r="AD984" s="826"/>
      <c r="AE984" s="826"/>
      <c r="AF984" s="826"/>
      <c r="AG984" s="826"/>
      <c r="AH984" s="826"/>
      <c r="AI984" s="826"/>
      <c r="AJ984" s="826"/>
      <c r="AK984" s="826"/>
      <c r="AL984" s="826"/>
      <c r="AM984" s="826"/>
      <c r="AN984" s="826"/>
      <c r="AO984" s="826"/>
      <c r="AP984" s="826"/>
      <c r="AQ984" s="826"/>
      <c r="AR984" s="826"/>
      <c r="AS984" s="826"/>
      <c r="AT984" s="403"/>
      <c r="AU984" s="827">
        <f>[1]Input!$E$372</f>
        <v>0.21029790714472374</v>
      </c>
      <c r="AV984" s="828"/>
      <c r="AW984" s="828"/>
      <c r="AX984" s="828"/>
      <c r="AY984" s="828"/>
      <c r="AZ984" s="828"/>
      <c r="BA984" s="462"/>
      <c r="BB984" s="827">
        <f>[1]Input!$C$372</f>
        <v>0.21587285204923279</v>
      </c>
      <c r="BC984" s="828"/>
      <c r="BD984" s="828"/>
      <c r="BE984" s="828"/>
      <c r="BF984" s="828"/>
      <c r="BG984" s="828"/>
      <c r="BH984" s="448"/>
      <c r="BI984" s="448"/>
      <c r="BJ984" s="448"/>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8"/>
      <c r="G985" s="448"/>
      <c r="H985" s="826"/>
      <c r="I985" s="826"/>
      <c r="J985" s="826"/>
      <c r="K985" s="826"/>
      <c r="L985" s="826"/>
      <c r="M985" s="826"/>
      <c r="N985" s="826"/>
      <c r="O985" s="826"/>
      <c r="P985" s="826"/>
      <c r="Q985" s="826"/>
      <c r="R985" s="826"/>
      <c r="S985" s="826"/>
      <c r="T985" s="826"/>
      <c r="U985" s="826"/>
      <c r="V985" s="826"/>
      <c r="W985" s="826"/>
      <c r="X985" s="826"/>
      <c r="Y985" s="826"/>
      <c r="Z985" s="826"/>
      <c r="AA985" s="826"/>
      <c r="AB985" s="826"/>
      <c r="AC985" s="826"/>
      <c r="AD985" s="826"/>
      <c r="AE985" s="826"/>
      <c r="AF985" s="826"/>
      <c r="AG985" s="826"/>
      <c r="AH985" s="826"/>
      <c r="AI985" s="826"/>
      <c r="AJ985" s="826"/>
      <c r="AK985" s="826"/>
      <c r="AL985" s="826"/>
      <c r="AM985" s="826"/>
      <c r="AN985" s="826"/>
      <c r="AO985" s="826"/>
      <c r="AP985" s="826"/>
      <c r="AQ985" s="826"/>
      <c r="AR985" s="826"/>
      <c r="AS985" s="826"/>
      <c r="AT985" s="448"/>
      <c r="AU985" s="463"/>
      <c r="AV985" s="463"/>
      <c r="AW985" s="463"/>
      <c r="AX985" s="463"/>
      <c r="AY985" s="463"/>
      <c r="AZ985" s="463"/>
      <c r="BA985" s="464"/>
      <c r="BB985" s="463"/>
      <c r="BC985" s="463"/>
      <c r="BD985" s="463"/>
      <c r="BE985" s="463"/>
      <c r="BF985" s="463"/>
      <c r="BG985" s="463"/>
      <c r="BH985" s="403"/>
      <c r="BI985" s="403"/>
      <c r="BJ985" s="403"/>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8"/>
      <c r="G986" s="448"/>
      <c r="H986" s="826"/>
      <c r="I986" s="826"/>
      <c r="J986" s="826"/>
      <c r="K986" s="826"/>
      <c r="L986" s="826"/>
      <c r="M986" s="826"/>
      <c r="N986" s="826"/>
      <c r="O986" s="826"/>
      <c r="P986" s="826"/>
      <c r="Q986" s="826"/>
      <c r="R986" s="826"/>
      <c r="S986" s="826"/>
      <c r="T986" s="826"/>
      <c r="U986" s="826"/>
      <c r="V986" s="826"/>
      <c r="W986" s="826"/>
      <c r="X986" s="826"/>
      <c r="Y986" s="826"/>
      <c r="Z986" s="826"/>
      <c r="AA986" s="826"/>
      <c r="AB986" s="826"/>
      <c r="AC986" s="826"/>
      <c r="AD986" s="826"/>
      <c r="AE986" s="826"/>
      <c r="AF986" s="826"/>
      <c r="AG986" s="826"/>
      <c r="AH986" s="826"/>
      <c r="AI986" s="826"/>
      <c r="AJ986" s="826"/>
      <c r="AK986" s="826"/>
      <c r="AL986" s="826"/>
      <c r="AM986" s="826"/>
      <c r="AN986" s="826"/>
      <c r="AO986" s="826"/>
      <c r="AP986" s="826"/>
      <c r="AQ986" s="826"/>
      <c r="AR986" s="826"/>
      <c r="AS986" s="826"/>
      <c r="AT986" s="448"/>
      <c r="AU986" s="7"/>
      <c r="AV986" s="7"/>
      <c r="AW986" s="7"/>
      <c r="AX986" s="7"/>
      <c r="AY986" s="7"/>
      <c r="AZ986" s="7"/>
      <c r="BA986" s="7"/>
      <c r="BB986" s="7"/>
      <c r="BC986" s="7"/>
      <c r="BD986" s="7"/>
      <c r="BE986" s="7"/>
      <c r="BF986" s="7"/>
      <c r="BG986" s="7"/>
      <c r="BH986" s="448"/>
      <c r="BI986" s="403"/>
      <c r="BJ986" s="403"/>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8"/>
      <c r="G987" s="448"/>
      <c r="H987" s="826"/>
      <c r="I987" s="826"/>
      <c r="J987" s="826"/>
      <c r="K987" s="826"/>
      <c r="L987" s="826"/>
      <c r="M987" s="826"/>
      <c r="N987" s="826"/>
      <c r="O987" s="826"/>
      <c r="P987" s="826"/>
      <c r="Q987" s="826"/>
      <c r="R987" s="826"/>
      <c r="S987" s="826"/>
      <c r="T987" s="826"/>
      <c r="U987" s="826"/>
      <c r="V987" s="826"/>
      <c r="W987" s="826"/>
      <c r="X987" s="826"/>
      <c r="Y987" s="826"/>
      <c r="Z987" s="826"/>
      <c r="AA987" s="826"/>
      <c r="AB987" s="826"/>
      <c r="AC987" s="826"/>
      <c r="AD987" s="826"/>
      <c r="AE987" s="826"/>
      <c r="AF987" s="826"/>
      <c r="AG987" s="826"/>
      <c r="AH987" s="826"/>
      <c r="AI987" s="826"/>
      <c r="AJ987" s="826"/>
      <c r="AK987" s="826"/>
      <c r="AL987" s="826"/>
      <c r="AM987" s="826"/>
      <c r="AN987" s="826"/>
      <c r="AO987" s="826"/>
      <c r="AP987" s="826"/>
      <c r="AQ987" s="826"/>
      <c r="AR987" s="826"/>
      <c r="AS987" s="826"/>
      <c r="AT987" s="448"/>
      <c r="AU987" s="7"/>
      <c r="AV987" s="7"/>
      <c r="AW987" s="7"/>
      <c r="AX987" s="7"/>
      <c r="AY987" s="7"/>
      <c r="AZ987" s="7"/>
      <c r="BA987" s="7"/>
      <c r="BB987" s="7"/>
      <c r="BC987" s="7"/>
      <c r="BD987" s="7"/>
      <c r="BE987" s="7"/>
      <c r="BF987" s="7"/>
      <c r="BG987" s="7"/>
      <c r="BH987" s="448"/>
      <c r="BI987" s="403"/>
      <c r="BJ987" s="403"/>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8"/>
      <c r="G988" s="448"/>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4"/>
      <c r="AG988" s="454"/>
      <c r="AH988" s="454"/>
      <c r="AI988" s="454"/>
      <c r="AJ988" s="454"/>
      <c r="AK988" s="454"/>
      <c r="AL988" s="454"/>
      <c r="AM988" s="454"/>
      <c r="AN988" s="454"/>
      <c r="AO988" s="454"/>
      <c r="AP988" s="454"/>
      <c r="AQ988" s="454"/>
      <c r="AR988" s="454"/>
      <c r="AS988" s="448"/>
      <c r="AT988" s="448"/>
      <c r="AU988" s="7"/>
      <c r="AV988" s="7"/>
      <c r="AW988" s="7"/>
      <c r="AX988" s="7"/>
      <c r="AY988" s="7"/>
      <c r="AZ988" s="7"/>
      <c r="BA988" s="7"/>
      <c r="BB988" s="7"/>
      <c r="BC988" s="7"/>
      <c r="BD988" s="7"/>
      <c r="BE988" s="7"/>
      <c r="BF988" s="7"/>
      <c r="BG988" s="7"/>
      <c r="BH988" s="448"/>
      <c r="BI988" s="403"/>
      <c r="BJ988" s="403"/>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8"/>
      <c r="G989" s="448"/>
      <c r="H989" s="453" t="s">
        <v>423</v>
      </c>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4"/>
      <c r="AG989" s="454"/>
      <c r="AH989" s="454"/>
      <c r="AI989" s="454"/>
      <c r="AJ989" s="454"/>
      <c r="AK989" s="454"/>
      <c r="AL989" s="454"/>
      <c r="AM989" s="454"/>
      <c r="AN989" s="454"/>
      <c r="AO989" s="454"/>
      <c r="AP989" s="454"/>
      <c r="AQ989" s="454"/>
      <c r="AR989" s="454"/>
      <c r="AS989" s="448"/>
      <c r="AT989" s="448"/>
      <c r="AU989" s="461"/>
      <c r="AV989" s="461"/>
      <c r="AW989" s="461"/>
      <c r="AX989" s="461"/>
      <c r="AY989" s="461"/>
      <c r="AZ989" s="461"/>
      <c r="BA989" s="461"/>
      <c r="BB989" s="461"/>
      <c r="BC989" s="461"/>
      <c r="BD989" s="461"/>
      <c r="BE989" s="461"/>
      <c r="BF989" s="461"/>
      <c r="BG989" s="461"/>
      <c r="BH989" s="448"/>
      <c r="BI989" s="403"/>
      <c r="BJ989" s="403"/>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8"/>
      <c r="G990" s="448"/>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4"/>
      <c r="AG990" s="454"/>
      <c r="AH990" s="454"/>
      <c r="AI990" s="454"/>
      <c r="AJ990" s="454"/>
      <c r="AK990" s="454"/>
      <c r="AL990" s="454"/>
      <c r="AM990" s="454"/>
      <c r="AN990" s="454"/>
      <c r="AO990" s="454"/>
      <c r="AP990" s="454"/>
      <c r="AQ990" s="454"/>
      <c r="AR990" s="454"/>
      <c r="AS990" s="448"/>
      <c r="AT990" s="448"/>
      <c r="AU990" s="461"/>
      <c r="AV990" s="461"/>
      <c r="AW990" s="461"/>
      <c r="AX990" s="461"/>
      <c r="AY990" s="461"/>
      <c r="AZ990" s="461"/>
      <c r="BA990" s="461"/>
      <c r="BB990" s="461"/>
      <c r="BC990" s="461"/>
      <c r="BD990" s="461"/>
      <c r="BE990" s="461"/>
      <c r="BF990" s="461"/>
      <c r="BG990" s="461"/>
      <c r="BH990" s="448"/>
      <c r="BI990" s="403"/>
      <c r="BJ990" s="403"/>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8"/>
      <c r="G991" s="448"/>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4"/>
      <c r="AG991" s="454"/>
      <c r="AH991" s="454"/>
      <c r="AI991" s="454"/>
      <c r="AJ991" s="454"/>
      <c r="AK991" s="454"/>
      <c r="AL991" s="454"/>
      <c r="AM991" s="454"/>
      <c r="AN991" s="454"/>
      <c r="AO991" s="454"/>
      <c r="AP991" s="454"/>
      <c r="AQ991" s="454"/>
      <c r="AR991" s="454"/>
      <c r="AS991" s="448"/>
      <c r="AT991" s="448"/>
      <c r="AU991" s="461"/>
      <c r="AV991" s="461"/>
      <c r="AW991" s="461"/>
      <c r="AX991" s="461"/>
      <c r="AY991" s="461"/>
      <c r="AZ991" s="461"/>
      <c r="BA991" s="461"/>
      <c r="BB991" s="461"/>
      <c r="BC991" s="461"/>
      <c r="BD991" s="461"/>
      <c r="BE991" s="461"/>
      <c r="BF991" s="461"/>
      <c r="BG991" s="461"/>
      <c r="BH991" s="448"/>
      <c r="BI991" s="403"/>
      <c r="BJ991" s="403"/>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8"/>
      <c r="G992" s="448"/>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5"/>
      <c r="AT992" s="465"/>
      <c r="AU992" s="461"/>
      <c r="AV992" s="461"/>
      <c r="AW992" s="461"/>
      <c r="AX992" s="461"/>
      <c r="AY992" s="461"/>
      <c r="AZ992" s="461"/>
      <c r="BA992" s="461"/>
      <c r="BB992" s="461"/>
      <c r="BC992" s="461"/>
      <c r="BD992" s="461"/>
      <c r="BE992" s="461"/>
      <c r="BF992" s="461"/>
      <c r="BG992" s="461"/>
      <c r="BH992" s="448"/>
      <c r="BI992" s="403"/>
      <c r="BJ992" s="403"/>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8"/>
      <c r="G993" s="448"/>
      <c r="H993" s="405" t="s">
        <v>426</v>
      </c>
      <c r="I993" s="416"/>
      <c r="J993" s="416"/>
      <c r="K993" s="416"/>
      <c r="L993" s="416"/>
      <c r="M993" s="416"/>
      <c r="N993" s="416"/>
      <c r="O993" s="416"/>
      <c r="P993" s="416"/>
      <c r="Q993" s="416"/>
      <c r="R993" s="459"/>
      <c r="S993" s="459"/>
      <c r="T993" s="459"/>
      <c r="U993" s="459"/>
      <c r="V993" s="459"/>
      <c r="W993" s="457"/>
      <c r="X993" s="416"/>
      <c r="Y993" s="458"/>
      <c r="Z993" s="416"/>
      <c r="AA993" s="416"/>
      <c r="AB993" s="416"/>
      <c r="AC993" s="416"/>
      <c r="AD993" s="416"/>
      <c r="AE993" s="416"/>
      <c r="AF993" s="416"/>
      <c r="AG993" s="416"/>
      <c r="AH993" s="416"/>
      <c r="AI993" s="416"/>
      <c r="AJ993" s="416"/>
      <c r="AK993" s="416"/>
      <c r="AL993" s="416"/>
      <c r="AM993" s="416"/>
      <c r="AN993" s="416"/>
      <c r="AO993" s="416"/>
      <c r="AP993" s="449"/>
      <c r="AQ993" s="416"/>
      <c r="AR993" s="416"/>
      <c r="AS993" s="416"/>
      <c r="AT993" s="416"/>
      <c r="AU993" s="421"/>
      <c r="AV993" s="421"/>
      <c r="AW993" s="421"/>
      <c r="AX993" s="421"/>
      <c r="AY993" s="421"/>
      <c r="AZ993" s="421"/>
      <c r="BA993" s="421"/>
      <c r="BB993" s="421"/>
      <c r="BC993" s="421"/>
      <c r="BD993" s="421"/>
      <c r="BE993" s="421"/>
      <c r="BF993" s="421"/>
      <c r="BG993" s="421"/>
      <c r="BH993" s="448"/>
      <c r="BI993" s="403"/>
      <c r="BJ993" s="403"/>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8"/>
      <c r="G994" s="448"/>
      <c r="H994" s="416"/>
      <c r="I994" s="416"/>
      <c r="J994" s="416"/>
      <c r="K994" s="416"/>
      <c r="L994" s="416"/>
      <c r="M994" s="416"/>
      <c r="N994" s="416"/>
      <c r="O994" s="416"/>
      <c r="P994" s="416"/>
      <c r="Q994" s="416"/>
      <c r="R994" s="459"/>
      <c r="S994" s="459"/>
      <c r="T994" s="459"/>
      <c r="U994" s="459"/>
      <c r="V994" s="459"/>
      <c r="W994" s="457"/>
      <c r="X994" s="416"/>
      <c r="Y994" s="458"/>
      <c r="Z994" s="416"/>
      <c r="AA994" s="416"/>
      <c r="AB994" s="416"/>
      <c r="AC994" s="416"/>
      <c r="AD994" s="416"/>
      <c r="AE994" s="416"/>
      <c r="AF994" s="416"/>
      <c r="AG994" s="416"/>
      <c r="AH994" s="416"/>
      <c r="AI994" s="416"/>
      <c r="AJ994" s="416"/>
      <c r="AK994" s="416"/>
      <c r="AL994" s="416"/>
      <c r="AM994" s="416"/>
      <c r="AN994" s="416"/>
      <c r="AO994" s="416"/>
      <c r="AP994" s="416"/>
      <c r="AQ994" s="416"/>
      <c r="AR994" s="416"/>
      <c r="AS994" s="416"/>
      <c r="AT994" s="416"/>
      <c r="AU994" s="829"/>
      <c r="AV994" s="829"/>
      <c r="AW994" s="829"/>
      <c r="AX994" s="829"/>
      <c r="AY994" s="829"/>
      <c r="AZ994" s="829"/>
      <c r="BA994" s="460"/>
      <c r="BB994" s="829"/>
      <c r="BC994" s="829"/>
      <c r="BD994" s="829"/>
      <c r="BE994" s="829"/>
      <c r="BF994" s="829"/>
      <c r="BG994" s="829"/>
      <c r="BH994" s="448"/>
      <c r="BI994" s="448"/>
      <c r="BJ994" s="448"/>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8"/>
      <c r="G995" s="448"/>
      <c r="H995" s="826" t="s">
        <v>425</v>
      </c>
      <c r="I995" s="826"/>
      <c r="J995" s="826"/>
      <c r="K995" s="826"/>
      <c r="L995" s="826"/>
      <c r="M995" s="826"/>
      <c r="N995" s="826"/>
      <c r="O995" s="826"/>
      <c r="P995" s="826"/>
      <c r="Q995" s="826"/>
      <c r="R995" s="826"/>
      <c r="S995" s="826"/>
      <c r="T995" s="826"/>
      <c r="U995" s="826"/>
      <c r="V995" s="826"/>
      <c r="W995" s="826"/>
      <c r="X995" s="826"/>
      <c r="Y995" s="826"/>
      <c r="Z995" s="826"/>
      <c r="AA995" s="826"/>
      <c r="AB995" s="826"/>
      <c r="AC995" s="826"/>
      <c r="AD995" s="826"/>
      <c r="AE995" s="826"/>
      <c r="AF995" s="826"/>
      <c r="AG995" s="826"/>
      <c r="AH995" s="826"/>
      <c r="AI995" s="826"/>
      <c r="AJ995" s="826"/>
      <c r="AK995" s="826"/>
      <c r="AL995" s="826"/>
      <c r="AM995" s="826"/>
      <c r="AN995" s="826"/>
      <c r="AO995" s="826"/>
      <c r="AP995" s="826"/>
      <c r="AQ995" s="826"/>
      <c r="AR995" s="826"/>
      <c r="AS995" s="826"/>
      <c r="AT995" s="416"/>
      <c r="AU995" s="461"/>
      <c r="AV995" s="461"/>
      <c r="AW995" s="461"/>
      <c r="AX995" s="461"/>
      <c r="AY995" s="461"/>
      <c r="AZ995" s="461"/>
      <c r="BA995" s="461"/>
      <c r="BB995" s="461"/>
      <c r="BC995" s="461"/>
      <c r="BD995" s="461"/>
      <c r="BE995" s="461"/>
      <c r="BF995" s="461"/>
      <c r="BG995" s="461"/>
      <c r="BH995" s="448"/>
      <c r="BI995" s="448"/>
      <c r="BJ995" s="448"/>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8"/>
      <c r="G996" s="448"/>
      <c r="H996" s="826"/>
      <c r="I996" s="826"/>
      <c r="J996" s="826"/>
      <c r="K996" s="826"/>
      <c r="L996" s="826"/>
      <c r="M996" s="826"/>
      <c r="N996" s="826"/>
      <c r="O996" s="826"/>
      <c r="P996" s="826"/>
      <c r="Q996" s="826"/>
      <c r="R996" s="826"/>
      <c r="S996" s="826"/>
      <c r="T996" s="826"/>
      <c r="U996" s="826"/>
      <c r="V996" s="826"/>
      <c r="W996" s="826"/>
      <c r="X996" s="826"/>
      <c r="Y996" s="826"/>
      <c r="Z996" s="826"/>
      <c r="AA996" s="826"/>
      <c r="AB996" s="826"/>
      <c r="AC996" s="826"/>
      <c r="AD996" s="826"/>
      <c r="AE996" s="826"/>
      <c r="AF996" s="826"/>
      <c r="AG996" s="826"/>
      <c r="AH996" s="826"/>
      <c r="AI996" s="826"/>
      <c r="AJ996" s="826"/>
      <c r="AK996" s="826"/>
      <c r="AL996" s="826"/>
      <c r="AM996" s="826"/>
      <c r="AN996" s="826"/>
      <c r="AO996" s="826"/>
      <c r="AP996" s="826"/>
      <c r="AQ996" s="826"/>
      <c r="AR996" s="826"/>
      <c r="AS996" s="826"/>
      <c r="AT996" s="403"/>
      <c r="AU996" s="827" t="str">
        <f>[1]Input!$E$373</f>
        <v>n.a.</v>
      </c>
      <c r="AV996" s="828"/>
      <c r="AW996" s="828"/>
      <c r="AX996" s="828"/>
      <c r="AY996" s="828"/>
      <c r="AZ996" s="828"/>
      <c r="BA996" s="462"/>
      <c r="BB996" s="827" t="str">
        <f>[1]Input!$C$373</f>
        <v>n.a.</v>
      </c>
      <c r="BC996" s="828"/>
      <c r="BD996" s="828"/>
      <c r="BE996" s="828"/>
      <c r="BF996" s="828"/>
      <c r="BG996" s="828"/>
      <c r="BH996" s="448"/>
      <c r="BI996" s="448"/>
      <c r="BJ996" s="448"/>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8"/>
      <c r="G997" s="448"/>
      <c r="H997" s="826"/>
      <c r="I997" s="826"/>
      <c r="J997" s="826"/>
      <c r="K997" s="826"/>
      <c r="L997" s="826"/>
      <c r="M997" s="826"/>
      <c r="N997" s="826"/>
      <c r="O997" s="826"/>
      <c r="P997" s="826"/>
      <c r="Q997" s="826"/>
      <c r="R997" s="826"/>
      <c r="S997" s="826"/>
      <c r="T997" s="826"/>
      <c r="U997" s="826"/>
      <c r="V997" s="826"/>
      <c r="W997" s="826"/>
      <c r="X997" s="826"/>
      <c r="Y997" s="826"/>
      <c r="Z997" s="826"/>
      <c r="AA997" s="826"/>
      <c r="AB997" s="826"/>
      <c r="AC997" s="826"/>
      <c r="AD997" s="826"/>
      <c r="AE997" s="826"/>
      <c r="AF997" s="826"/>
      <c r="AG997" s="826"/>
      <c r="AH997" s="826"/>
      <c r="AI997" s="826"/>
      <c r="AJ997" s="826"/>
      <c r="AK997" s="826"/>
      <c r="AL997" s="826"/>
      <c r="AM997" s="826"/>
      <c r="AN997" s="826"/>
      <c r="AO997" s="826"/>
      <c r="AP997" s="826"/>
      <c r="AQ997" s="826"/>
      <c r="AR997" s="826"/>
      <c r="AS997" s="826"/>
      <c r="AT997" s="448"/>
      <c r="AU997" s="463"/>
      <c r="AV997" s="463"/>
      <c r="AW997" s="463"/>
      <c r="AX997" s="463"/>
      <c r="AY997" s="463"/>
      <c r="AZ997" s="463"/>
      <c r="BA997" s="464"/>
      <c r="BB997" s="463"/>
      <c r="BC997" s="463"/>
      <c r="BD997" s="463"/>
      <c r="BE997" s="463"/>
      <c r="BF997" s="463"/>
      <c r="BG997" s="463"/>
      <c r="BH997" s="448"/>
      <c r="BI997" s="448"/>
      <c r="BJ997" s="448"/>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8"/>
      <c r="G998" s="448"/>
      <c r="H998" s="826"/>
      <c r="I998" s="826"/>
      <c r="J998" s="826"/>
      <c r="K998" s="826"/>
      <c r="L998" s="826"/>
      <c r="M998" s="826"/>
      <c r="N998" s="826"/>
      <c r="O998" s="826"/>
      <c r="P998" s="826"/>
      <c r="Q998" s="826"/>
      <c r="R998" s="826"/>
      <c r="S998" s="826"/>
      <c r="T998" s="826"/>
      <c r="U998" s="826"/>
      <c r="V998" s="826"/>
      <c r="W998" s="826"/>
      <c r="X998" s="826"/>
      <c r="Y998" s="826"/>
      <c r="Z998" s="826"/>
      <c r="AA998" s="826"/>
      <c r="AB998" s="826"/>
      <c r="AC998" s="826"/>
      <c r="AD998" s="826"/>
      <c r="AE998" s="826"/>
      <c r="AF998" s="826"/>
      <c r="AG998" s="826"/>
      <c r="AH998" s="826"/>
      <c r="AI998" s="826"/>
      <c r="AJ998" s="826"/>
      <c r="AK998" s="826"/>
      <c r="AL998" s="826"/>
      <c r="AM998" s="826"/>
      <c r="AN998" s="826"/>
      <c r="AO998" s="826"/>
      <c r="AP998" s="826"/>
      <c r="AQ998" s="826"/>
      <c r="AR998" s="826"/>
      <c r="AS998" s="826"/>
      <c r="AT998" s="448"/>
      <c r="AU998" s="7"/>
      <c r="AV998" s="7"/>
      <c r="AW998" s="7"/>
      <c r="AX998" s="7"/>
      <c r="AY998" s="7"/>
      <c r="AZ998" s="7"/>
      <c r="BA998" s="7"/>
      <c r="BB998" s="7"/>
      <c r="BC998" s="7"/>
      <c r="BD998" s="7"/>
      <c r="BE998" s="7"/>
      <c r="BF998" s="7"/>
      <c r="BG998" s="7"/>
      <c r="BH998" s="448"/>
      <c r="BI998" s="448"/>
      <c r="BJ998" s="448"/>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8"/>
      <c r="G999" s="448"/>
      <c r="H999" s="826"/>
      <c r="I999" s="826"/>
      <c r="J999" s="826"/>
      <c r="K999" s="826"/>
      <c r="L999" s="826"/>
      <c r="M999" s="826"/>
      <c r="N999" s="826"/>
      <c r="O999" s="826"/>
      <c r="P999" s="826"/>
      <c r="Q999" s="826"/>
      <c r="R999" s="826"/>
      <c r="S999" s="826"/>
      <c r="T999" s="826"/>
      <c r="U999" s="826"/>
      <c r="V999" s="826"/>
      <c r="W999" s="826"/>
      <c r="X999" s="826"/>
      <c r="Y999" s="826"/>
      <c r="Z999" s="826"/>
      <c r="AA999" s="826"/>
      <c r="AB999" s="826"/>
      <c r="AC999" s="826"/>
      <c r="AD999" s="826"/>
      <c r="AE999" s="826"/>
      <c r="AF999" s="826"/>
      <c r="AG999" s="826"/>
      <c r="AH999" s="826"/>
      <c r="AI999" s="826"/>
      <c r="AJ999" s="826"/>
      <c r="AK999" s="826"/>
      <c r="AL999" s="826"/>
      <c r="AM999" s="826"/>
      <c r="AN999" s="826"/>
      <c r="AO999" s="826"/>
      <c r="AP999" s="826"/>
      <c r="AQ999" s="826"/>
      <c r="AR999" s="826"/>
      <c r="AS999" s="826"/>
      <c r="AT999" s="448"/>
      <c r="AU999" s="7"/>
      <c r="AV999" s="7"/>
      <c r="AW999" s="7"/>
      <c r="AX999" s="7"/>
      <c r="AY999" s="7"/>
      <c r="AZ999" s="7"/>
      <c r="BA999" s="7"/>
      <c r="BB999" s="7"/>
      <c r="BC999" s="7"/>
      <c r="BD999" s="7"/>
      <c r="BE999" s="7"/>
      <c r="BF999" s="7"/>
      <c r="BG999" s="7"/>
      <c r="BH999" s="448"/>
      <c r="BI999" s="403"/>
      <c r="BJ999" s="403"/>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8"/>
      <c r="G1000" s="448"/>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c r="AJ1000" s="454"/>
      <c r="AK1000" s="454"/>
      <c r="AL1000" s="454"/>
      <c r="AM1000" s="454"/>
      <c r="AN1000" s="454"/>
      <c r="AO1000" s="454"/>
      <c r="AP1000" s="454"/>
      <c r="AQ1000" s="454"/>
      <c r="AR1000" s="454"/>
      <c r="AS1000" s="448"/>
      <c r="AT1000" s="448"/>
      <c r="AU1000" s="7"/>
      <c r="AV1000" s="7"/>
      <c r="AW1000" s="7"/>
      <c r="AX1000" s="7"/>
      <c r="AY1000" s="7"/>
      <c r="AZ1000" s="7"/>
      <c r="BA1000" s="7"/>
      <c r="BB1000" s="7"/>
      <c r="BC1000" s="7"/>
      <c r="BD1000" s="7"/>
      <c r="BE1000" s="7"/>
      <c r="BF1000" s="7"/>
      <c r="BG1000" s="7"/>
      <c r="BH1000" s="448"/>
      <c r="BI1000" s="403"/>
      <c r="BJ1000" s="403"/>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8"/>
      <c r="G1001" s="448"/>
      <c r="H1001" s="453" t="s">
        <v>423</v>
      </c>
      <c r="I1001" s="454"/>
      <c r="J1001" s="454"/>
      <c r="K1001" s="454"/>
      <c r="L1001" s="454"/>
      <c r="M1001" s="454"/>
      <c r="N1001" s="454"/>
      <c r="O1001" s="454"/>
      <c r="P1001" s="454"/>
      <c r="Q1001" s="454"/>
      <c r="R1001" s="454"/>
      <c r="S1001" s="454"/>
      <c r="T1001" s="454"/>
      <c r="U1001" s="454"/>
      <c r="V1001" s="454"/>
      <c r="W1001" s="454"/>
      <c r="X1001" s="454"/>
      <c r="Y1001" s="454"/>
      <c r="Z1001" s="454"/>
      <c r="AA1001" s="454"/>
      <c r="AB1001" s="454"/>
      <c r="AC1001" s="454"/>
      <c r="AD1001" s="454"/>
      <c r="AE1001" s="454"/>
      <c r="AF1001" s="454"/>
      <c r="AG1001" s="454"/>
      <c r="AH1001" s="454"/>
      <c r="AI1001" s="454"/>
      <c r="AJ1001" s="454"/>
      <c r="AK1001" s="454"/>
      <c r="AL1001" s="454"/>
      <c r="AM1001" s="454"/>
      <c r="AN1001" s="454"/>
      <c r="AO1001" s="454"/>
      <c r="AP1001" s="454"/>
      <c r="AQ1001" s="454"/>
      <c r="AR1001" s="454"/>
      <c r="AS1001" s="448"/>
      <c r="AT1001" s="448"/>
      <c r="AU1001" s="448"/>
      <c r="AV1001" s="448"/>
      <c r="AW1001" s="448"/>
      <c r="AX1001" s="448"/>
      <c r="AY1001" s="448"/>
      <c r="AZ1001" s="448"/>
      <c r="BA1001" s="448"/>
      <c r="BB1001" s="448"/>
      <c r="BC1001" s="448"/>
      <c r="BD1001" s="448"/>
      <c r="BE1001" s="448"/>
      <c r="BF1001" s="448"/>
      <c r="BG1001" s="448"/>
      <c r="BH1001" s="448"/>
      <c r="BI1001" s="403"/>
      <c r="BJ1001" s="403"/>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8"/>
      <c r="G1002" s="448"/>
      <c r="H1002" s="448"/>
      <c r="I1002" s="403"/>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8"/>
      <c r="AF1002" s="448"/>
      <c r="AG1002" s="448"/>
      <c r="AH1002" s="448"/>
      <c r="AI1002" s="448"/>
      <c r="AJ1002" s="448"/>
      <c r="AK1002" s="448"/>
      <c r="AL1002" s="448"/>
      <c r="AM1002" s="448"/>
      <c r="AN1002" s="448"/>
      <c r="AO1002" s="448"/>
      <c r="AP1002" s="448"/>
      <c r="AQ1002" s="448"/>
      <c r="AR1002" s="448"/>
      <c r="AS1002" s="448"/>
      <c r="AT1002" s="448"/>
      <c r="AU1002" s="448"/>
      <c r="AV1002" s="448"/>
      <c r="AW1002" s="448"/>
      <c r="AX1002" s="448"/>
      <c r="AY1002" s="448"/>
      <c r="AZ1002" s="448"/>
      <c r="BA1002" s="448"/>
      <c r="BB1002" s="448"/>
      <c r="BC1002" s="448"/>
      <c r="BD1002" s="448"/>
      <c r="BE1002" s="448"/>
      <c r="BF1002" s="448"/>
      <c r="BG1002" s="448"/>
      <c r="BH1002" s="448"/>
      <c r="BI1002" s="403"/>
      <c r="BJ1002" s="403"/>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19"/>
      <c r="G1003" s="419"/>
      <c r="H1003" s="419"/>
      <c r="I1003" s="418"/>
      <c r="J1003" s="419"/>
      <c r="K1003" s="419"/>
      <c r="L1003" s="419"/>
      <c r="M1003" s="419"/>
      <c r="N1003" s="419"/>
      <c r="O1003" s="419"/>
      <c r="P1003" s="419"/>
      <c r="Q1003" s="419"/>
      <c r="R1003" s="419"/>
      <c r="S1003" s="419"/>
      <c r="T1003" s="419"/>
      <c r="U1003" s="419"/>
      <c r="V1003" s="419"/>
      <c r="W1003" s="419"/>
      <c r="X1003" s="419"/>
      <c r="Y1003" s="419"/>
      <c r="Z1003" s="419"/>
      <c r="AA1003" s="419"/>
      <c r="AB1003" s="419"/>
      <c r="AC1003" s="419"/>
      <c r="AD1003" s="419"/>
      <c r="AE1003" s="419"/>
      <c r="AF1003" s="419"/>
      <c r="AG1003" s="419"/>
      <c r="AH1003" s="419"/>
      <c r="AI1003" s="419"/>
      <c r="AJ1003" s="419"/>
      <c r="AK1003" s="419"/>
      <c r="AL1003" s="419"/>
      <c r="AM1003" s="419"/>
      <c r="AN1003" s="419"/>
      <c r="AO1003" s="419"/>
      <c r="AP1003" s="419"/>
      <c r="AQ1003" s="419"/>
      <c r="AR1003" s="419"/>
      <c r="AS1003" s="419"/>
      <c r="AT1003" s="419"/>
      <c r="AU1003" s="419"/>
      <c r="AV1003" s="419"/>
      <c r="AW1003" s="419"/>
      <c r="AX1003" s="419"/>
      <c r="AY1003" s="419"/>
      <c r="AZ1003" s="419"/>
      <c r="BA1003" s="419"/>
      <c r="BB1003" s="419"/>
      <c r="BC1003" s="419"/>
      <c r="BD1003" s="419"/>
      <c r="BE1003" s="419"/>
      <c r="BF1003" s="419"/>
      <c r="BG1003" s="419"/>
      <c r="BH1003" s="419"/>
      <c r="BI1003" s="418"/>
      <c r="BJ1003" s="418"/>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50" t="str">
        <f>[2]Setup!$B$5</f>
        <v>Precise Mortgage Funding 2018-2B plc</v>
      </c>
      <c r="G1004" s="550"/>
      <c r="H1004" s="550"/>
      <c r="I1004" s="550"/>
      <c r="J1004" s="550"/>
      <c r="K1004" s="550"/>
      <c r="L1004" s="550"/>
      <c r="M1004" s="550"/>
      <c r="N1004" s="550"/>
      <c r="O1004" s="550"/>
      <c r="P1004" s="550"/>
      <c r="Q1004" s="550"/>
      <c r="R1004" s="550"/>
      <c r="S1004" s="550"/>
      <c r="T1004" s="550"/>
      <c r="U1004" s="550"/>
      <c r="V1004" s="550"/>
      <c r="W1004" s="550"/>
      <c r="X1004" s="550"/>
      <c r="Y1004" s="550"/>
      <c r="Z1004" s="550"/>
      <c r="AA1004" s="550"/>
      <c r="AB1004" s="550"/>
      <c r="AC1004" s="550"/>
      <c r="AD1004" s="550"/>
      <c r="AE1004" s="550"/>
      <c r="AF1004" s="550"/>
      <c r="AG1004" s="550"/>
      <c r="AH1004" s="550"/>
      <c r="AI1004" s="550"/>
      <c r="AJ1004" s="550"/>
      <c r="AK1004" s="550"/>
      <c r="AL1004" s="550"/>
      <c r="AM1004" s="550"/>
      <c r="AN1004" s="550"/>
      <c r="AO1004" s="550"/>
      <c r="AP1004" s="550"/>
      <c r="AQ1004" s="550"/>
      <c r="AR1004" s="550"/>
      <c r="AS1004" s="550"/>
      <c r="AT1004" s="550"/>
      <c r="AU1004" s="550"/>
      <c r="AV1004" s="550"/>
      <c r="AW1004" s="550"/>
      <c r="AX1004" s="550"/>
      <c r="AY1004" s="550"/>
      <c r="AZ1004" s="550"/>
      <c r="BA1004" s="550"/>
      <c r="BB1004" s="550"/>
      <c r="BC1004" s="550"/>
      <c r="BD1004" s="550"/>
      <c r="BE1004" s="550"/>
      <c r="BF1004" s="550"/>
      <c r="BG1004" s="550"/>
      <c r="BH1004" s="550"/>
      <c r="BI1004" s="550"/>
      <c r="BJ1004" s="550"/>
      <c r="BK1004" s="550"/>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51" t="s">
        <v>1</v>
      </c>
      <c r="G1005" s="551"/>
      <c r="H1005" s="551"/>
      <c r="I1005" s="551"/>
      <c r="J1005" s="551"/>
      <c r="K1005" s="551"/>
      <c r="L1005" s="551"/>
      <c r="M1005" s="551"/>
      <c r="N1005" s="551"/>
      <c r="O1005" s="551"/>
      <c r="P1005" s="551"/>
      <c r="Q1005" s="551"/>
      <c r="R1005" s="551"/>
      <c r="S1005" s="551"/>
      <c r="T1005" s="551"/>
      <c r="U1005" s="551"/>
      <c r="V1005" s="551"/>
      <c r="W1005" s="551"/>
      <c r="X1005" s="551"/>
      <c r="Y1005" s="551"/>
      <c r="Z1005" s="551"/>
      <c r="AA1005" s="551"/>
      <c r="AB1005" s="551"/>
      <c r="AC1005" s="551"/>
      <c r="AD1005" s="551"/>
      <c r="AE1005" s="551"/>
      <c r="AF1005" s="551"/>
      <c r="AG1005" s="551"/>
      <c r="AH1005" s="551"/>
      <c r="AI1005" s="551"/>
      <c r="AJ1005" s="551"/>
      <c r="AK1005" s="551"/>
      <c r="AL1005" s="551"/>
      <c r="AM1005" s="551"/>
      <c r="AN1005" s="551"/>
      <c r="AO1005" s="551"/>
      <c r="AP1005" s="551"/>
      <c r="AQ1005" s="551"/>
      <c r="AR1005" s="551"/>
      <c r="AS1005" s="551"/>
      <c r="AT1005" s="551"/>
      <c r="AU1005" s="551"/>
      <c r="AV1005" s="551"/>
      <c r="AW1005" s="551"/>
      <c r="AX1005" s="551"/>
      <c r="AY1005" s="551"/>
      <c r="AZ1005" s="551"/>
      <c r="BA1005" s="551"/>
      <c r="BB1005" s="551"/>
      <c r="BC1005" s="551"/>
      <c r="BD1005" s="551"/>
      <c r="BE1005" s="551"/>
      <c r="BF1005" s="551"/>
      <c r="BG1005" s="551"/>
      <c r="BH1005" s="551"/>
      <c r="BI1005" s="551"/>
      <c r="BJ1005" s="551"/>
      <c r="BK1005" s="551"/>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51" t="s">
        <v>2</v>
      </c>
      <c r="G1006" s="551"/>
      <c r="H1006" s="551"/>
      <c r="I1006" s="551"/>
      <c r="J1006" s="551"/>
      <c r="K1006" s="551"/>
      <c r="L1006" s="551"/>
      <c r="M1006" s="551"/>
      <c r="N1006" s="551"/>
      <c r="O1006" s="551"/>
      <c r="P1006" s="551"/>
      <c r="Q1006" s="551"/>
      <c r="R1006" s="551"/>
      <c r="S1006" s="551"/>
      <c r="T1006" s="551"/>
      <c r="U1006" s="551"/>
      <c r="V1006" s="551"/>
      <c r="W1006" s="551"/>
      <c r="X1006" s="551"/>
      <c r="Y1006" s="551"/>
      <c r="Z1006" s="551"/>
      <c r="AA1006" s="551"/>
      <c r="AB1006" s="551"/>
      <c r="AC1006" s="551"/>
      <c r="AD1006" s="551"/>
      <c r="AE1006" s="551"/>
      <c r="AF1006" s="551"/>
      <c r="AG1006" s="551"/>
      <c r="AH1006" s="551"/>
      <c r="AI1006" s="551"/>
      <c r="AJ1006" s="551"/>
      <c r="AK1006" s="551"/>
      <c r="AL1006" s="551"/>
      <c r="AM1006" s="551"/>
      <c r="AN1006" s="551"/>
      <c r="AO1006" s="551"/>
      <c r="AP1006" s="551"/>
      <c r="AQ1006" s="551"/>
      <c r="AR1006" s="551"/>
      <c r="AS1006" s="551"/>
      <c r="AT1006" s="551"/>
      <c r="AU1006" s="551"/>
      <c r="AV1006" s="551"/>
      <c r="AW1006" s="551"/>
      <c r="AX1006" s="551"/>
      <c r="AY1006" s="551"/>
      <c r="AZ1006" s="551"/>
      <c r="BA1006" s="551"/>
      <c r="BB1006" s="551"/>
      <c r="BC1006" s="551"/>
      <c r="BD1006" s="551"/>
      <c r="BE1006" s="551"/>
      <c r="BF1006" s="551"/>
      <c r="BG1006" s="551"/>
      <c r="BH1006" s="551"/>
      <c r="BI1006" s="551"/>
      <c r="BJ1006" s="551"/>
      <c r="BK1006" s="551"/>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52">
        <f>[1]Input!$C$112</f>
        <v>43570</v>
      </c>
      <c r="G1007" s="552"/>
      <c r="H1007" s="552"/>
      <c r="I1007" s="552"/>
      <c r="J1007" s="552"/>
      <c r="K1007" s="552"/>
      <c r="L1007" s="552"/>
      <c r="M1007" s="552"/>
      <c r="N1007" s="552"/>
      <c r="O1007" s="552"/>
      <c r="P1007" s="552"/>
      <c r="Q1007" s="552"/>
      <c r="R1007" s="552"/>
      <c r="S1007" s="552"/>
      <c r="T1007" s="552"/>
      <c r="U1007" s="552"/>
      <c r="V1007" s="552"/>
      <c r="W1007" s="552"/>
      <c r="X1007" s="552"/>
      <c r="Y1007" s="552"/>
      <c r="Z1007" s="552"/>
      <c r="AA1007" s="552"/>
      <c r="AB1007" s="552"/>
      <c r="AC1007" s="552"/>
      <c r="AD1007" s="552"/>
      <c r="AE1007" s="552"/>
      <c r="AF1007" s="552"/>
      <c r="AG1007" s="552"/>
      <c r="AH1007" s="552"/>
      <c r="AI1007" s="552"/>
      <c r="AJ1007" s="552"/>
      <c r="AK1007" s="552"/>
      <c r="AL1007" s="552"/>
      <c r="AM1007" s="552"/>
      <c r="AN1007" s="552"/>
      <c r="AO1007" s="552"/>
      <c r="AP1007" s="552"/>
      <c r="AQ1007" s="552"/>
      <c r="AR1007" s="552"/>
      <c r="AS1007" s="552"/>
      <c r="AT1007" s="552"/>
      <c r="AU1007" s="552"/>
      <c r="AV1007" s="552"/>
      <c r="AW1007" s="552"/>
      <c r="AX1007" s="552"/>
      <c r="AY1007" s="552"/>
      <c r="AZ1007" s="552"/>
      <c r="BA1007" s="552"/>
      <c r="BB1007" s="552"/>
      <c r="BC1007" s="552"/>
      <c r="BD1007" s="552"/>
      <c r="BE1007" s="552"/>
      <c r="BF1007" s="552"/>
      <c r="BG1007" s="552"/>
      <c r="BH1007" s="552"/>
      <c r="BI1007" s="552"/>
      <c r="BJ1007" s="552"/>
      <c r="BK1007" s="55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9" t="s">
        <v>427</v>
      </c>
      <c r="G1009" s="579"/>
      <c r="H1009" s="579"/>
      <c r="I1009" s="579"/>
      <c r="J1009" s="579"/>
      <c r="K1009" s="579"/>
      <c r="L1009" s="579"/>
      <c r="M1009" s="579"/>
      <c r="N1009" s="579"/>
      <c r="O1009" s="579"/>
      <c r="P1009" s="579"/>
      <c r="Q1009" s="579"/>
      <c r="R1009" s="579"/>
      <c r="S1009" s="579"/>
      <c r="T1009" s="579"/>
      <c r="U1009" s="579"/>
      <c r="V1009" s="579"/>
      <c r="W1009" s="579"/>
      <c r="X1009" s="579"/>
      <c r="Y1009" s="579"/>
      <c r="Z1009" s="579"/>
      <c r="AA1009" s="579"/>
      <c r="AB1009" s="579"/>
      <c r="AC1009" s="579"/>
      <c r="AD1009" s="579"/>
      <c r="AE1009" s="579"/>
      <c r="AF1009" s="579"/>
      <c r="AG1009" s="579"/>
      <c r="AH1009" s="579"/>
      <c r="AI1009" s="579"/>
      <c r="AJ1009" s="579"/>
      <c r="AK1009" s="579"/>
      <c r="AL1009" s="579"/>
      <c r="AM1009" s="579"/>
      <c r="AN1009" s="579"/>
      <c r="AO1009" s="579"/>
      <c r="AP1009" s="579"/>
      <c r="AQ1009" s="579"/>
      <c r="AR1009" s="579"/>
      <c r="AS1009" s="579"/>
      <c r="AT1009" s="579"/>
      <c r="AU1009" s="579"/>
      <c r="AV1009" s="579"/>
      <c r="AW1009" s="579"/>
      <c r="AX1009" s="579"/>
      <c r="AY1009" s="579"/>
      <c r="AZ1009" s="579"/>
      <c r="BA1009" s="579"/>
      <c r="BB1009" s="579"/>
      <c r="BC1009" s="579"/>
      <c r="BD1009" s="579"/>
      <c r="BE1009" s="579"/>
      <c r="BF1009" s="579"/>
      <c r="BG1009" s="579"/>
      <c r="BH1009" s="579"/>
      <c r="BI1009" s="579"/>
      <c r="BJ1009" s="579"/>
      <c r="BK1009" s="579"/>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825" t="s">
        <v>388</v>
      </c>
      <c r="AQ1010" s="825"/>
      <c r="AR1010" s="825"/>
      <c r="AS1010" s="825"/>
      <c r="AT1010" s="825"/>
      <c r="AU1010" s="825"/>
      <c r="AV1010" s="825"/>
      <c r="AW1010" s="97"/>
      <c r="AX1010" s="97"/>
      <c r="AY1010" s="97"/>
      <c r="AZ1010" s="97"/>
      <c r="BA1010" s="97"/>
      <c r="BB1010" s="97"/>
      <c r="BC1010" s="97"/>
      <c r="BD1010" s="825" t="s">
        <v>389</v>
      </c>
      <c r="BE1010" s="825"/>
      <c r="BF1010" s="825"/>
      <c r="BG1010" s="825"/>
      <c r="BH1010" s="825"/>
      <c r="BI1010" s="825"/>
      <c r="BJ1010" s="466"/>
      <c r="BK1010" s="466"/>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428</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708">
        <f>[1]Input!$E$376</f>
        <v>3642618.1591500002</v>
      </c>
      <c r="AQ1011" s="708"/>
      <c r="AR1011" s="708"/>
      <c r="AS1011" s="708"/>
      <c r="AT1011" s="708"/>
      <c r="AU1011" s="708"/>
      <c r="AV1011" s="708"/>
      <c r="AW1011" s="444"/>
      <c r="AX1011" s="444"/>
      <c r="AY1011" s="444"/>
      <c r="AZ1011" s="444"/>
      <c r="BA1011" s="444"/>
      <c r="BB1011" s="444"/>
      <c r="BC1011" s="444"/>
      <c r="BD1011" s="708">
        <f>[1]Input!$C$376</f>
        <v>3575263.0863499991</v>
      </c>
      <c r="BE1011" s="708"/>
      <c r="BF1011" s="708"/>
      <c r="BG1011" s="708"/>
      <c r="BH1011" s="708"/>
      <c r="BI1011" s="708"/>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774"/>
      <c r="AQ1012" s="774"/>
      <c r="AR1012" s="774"/>
      <c r="AS1012" s="774"/>
      <c r="AT1012" s="774"/>
      <c r="AU1012" s="774"/>
      <c r="AV1012" s="774"/>
      <c r="AW1012" s="444"/>
      <c r="AX1012" s="444"/>
      <c r="AY1012" s="444"/>
      <c r="AZ1012" s="444"/>
      <c r="BA1012" s="444"/>
      <c r="BB1012" s="444"/>
      <c r="BC1012" s="444"/>
      <c r="BD1012" s="774"/>
      <c r="BE1012" s="774"/>
      <c r="BF1012" s="774"/>
      <c r="BG1012" s="774"/>
      <c r="BH1012" s="774"/>
      <c r="BI1012" s="774"/>
      <c r="BJ1012" s="774"/>
      <c r="BK1012" s="774"/>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671" t="s">
        <v>333</v>
      </c>
      <c r="H1013" s="671"/>
      <c r="I1013" s="671" t="s">
        <v>429</v>
      </c>
      <c r="J1013" s="671"/>
      <c r="K1013" s="671" t="s">
        <v>337</v>
      </c>
      <c r="L1013" s="671"/>
      <c r="M1013" s="81"/>
      <c r="N1013" s="467" t="s">
        <v>430</v>
      </c>
      <c r="O1013" s="467"/>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837">
        <f>[1]Input!$E377</f>
        <v>213626.41999999998</v>
      </c>
      <c r="AQ1013" s="837"/>
      <c r="AR1013" s="837"/>
      <c r="AS1013" s="837"/>
      <c r="AT1013" s="837"/>
      <c r="AU1013" s="837"/>
      <c r="AV1013" s="837"/>
      <c r="AW1013" s="444"/>
      <c r="AX1013" s="444"/>
      <c r="AY1013" s="444"/>
      <c r="AZ1013" s="444"/>
      <c r="BA1013" s="444"/>
      <c r="BB1013" s="444"/>
      <c r="BC1013" s="444"/>
      <c r="BD1013" s="774">
        <f>[1]Input!$C377</f>
        <v>194081.43</v>
      </c>
      <c r="BE1013" s="774"/>
      <c r="BF1013" s="774"/>
      <c r="BG1013" s="774"/>
      <c r="BH1013" s="774"/>
      <c r="BI1013" s="774"/>
      <c r="BJ1013" s="444"/>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671"/>
      <c r="H1014" s="671"/>
      <c r="I1014" s="98"/>
      <c r="J1014" s="98"/>
      <c r="K1014" s="671" t="s">
        <v>339</v>
      </c>
      <c r="L1014" s="671"/>
      <c r="M1014" s="81"/>
      <c r="N1014" s="467" t="s">
        <v>431</v>
      </c>
      <c r="O1014" s="467"/>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837">
        <f>[1]Input!$E378</f>
        <v>201325.12000000005</v>
      </c>
      <c r="AQ1014" s="837"/>
      <c r="AR1014" s="837"/>
      <c r="AS1014" s="837"/>
      <c r="AT1014" s="837"/>
      <c r="AU1014" s="837"/>
      <c r="AV1014" s="837"/>
      <c r="AW1014" s="444"/>
      <c r="AX1014" s="444"/>
      <c r="AY1014" s="444"/>
      <c r="AZ1014" s="444"/>
      <c r="BA1014" s="444"/>
      <c r="BB1014" s="444"/>
      <c r="BC1014" s="444"/>
      <c r="BD1014" s="774">
        <f>[1]Input!$C378</f>
        <v>278315.96000000002</v>
      </c>
      <c r="BE1014" s="774"/>
      <c r="BF1014" s="774"/>
      <c r="BG1014" s="774"/>
      <c r="BH1014" s="774"/>
      <c r="BI1014" s="774"/>
      <c r="BJ1014" s="444"/>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8"/>
      <c r="H1015" s="468"/>
      <c r="I1015" s="468"/>
      <c r="J1015" s="468"/>
      <c r="K1015" s="671" t="s">
        <v>341</v>
      </c>
      <c r="L1015" s="671"/>
      <c r="M1015" s="81"/>
      <c r="N1015" s="98" t="s">
        <v>217</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837">
        <f>[1]Input!$E379</f>
        <v>300</v>
      </c>
      <c r="AQ1015" s="837"/>
      <c r="AR1015" s="837"/>
      <c r="AS1015" s="837"/>
      <c r="AT1015" s="837"/>
      <c r="AU1015" s="837"/>
      <c r="AV1015" s="837"/>
      <c r="AW1015" s="444"/>
      <c r="AX1015" s="444"/>
      <c r="AY1015" s="444"/>
      <c r="AZ1015" s="444"/>
      <c r="BA1015" s="444"/>
      <c r="BB1015" s="444"/>
      <c r="BC1015" s="444"/>
      <c r="BD1015" s="774">
        <f>[1]Input!$C379</f>
        <v>300</v>
      </c>
      <c r="BE1015" s="774"/>
      <c r="BF1015" s="774"/>
      <c r="BG1015" s="774"/>
      <c r="BH1015" s="774"/>
      <c r="BI1015" s="774"/>
      <c r="BJ1015" s="444"/>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8"/>
      <c r="H1016" s="468"/>
      <c r="I1016" s="468"/>
      <c r="J1016" s="468"/>
      <c r="K1016" s="671" t="s">
        <v>343</v>
      </c>
      <c r="L1016" s="671"/>
      <c r="M1016" s="81"/>
      <c r="N1016" s="467" t="s">
        <v>432</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837">
        <f>[1]Input!$E380</f>
        <v>1215470.48</v>
      </c>
      <c r="AQ1016" s="837"/>
      <c r="AR1016" s="837"/>
      <c r="AS1016" s="837"/>
      <c r="AT1016" s="837"/>
      <c r="AU1016" s="837"/>
      <c r="AV1016" s="837"/>
      <c r="AW1016" s="444"/>
      <c r="AX1016" s="444"/>
      <c r="AY1016" s="444"/>
      <c r="AZ1016" s="444"/>
      <c r="BA1016" s="444"/>
      <c r="BB1016" s="444"/>
      <c r="BC1016" s="444"/>
      <c r="BD1016" s="774">
        <f>[1]Input!$C380</f>
        <v>1202522.71</v>
      </c>
      <c r="BE1016" s="774"/>
      <c r="BF1016" s="774"/>
      <c r="BG1016" s="774"/>
      <c r="BH1016" s="774"/>
      <c r="BI1016" s="774"/>
      <c r="BJ1016" s="444"/>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8"/>
      <c r="H1017" s="468"/>
      <c r="I1017" s="98"/>
      <c r="J1017" s="98"/>
      <c r="K1017" s="671" t="s">
        <v>345</v>
      </c>
      <c r="L1017" s="671"/>
      <c r="M1017" s="81"/>
      <c r="N1017" s="98" t="s">
        <v>433</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837">
        <f>[1]Input!$E381</f>
        <v>0</v>
      </c>
      <c r="AQ1017" s="837"/>
      <c r="AR1017" s="837"/>
      <c r="AS1017" s="837"/>
      <c r="AT1017" s="837"/>
      <c r="AU1017" s="837"/>
      <c r="AV1017" s="837"/>
      <c r="AW1017" s="444"/>
      <c r="AX1017" s="444"/>
      <c r="AY1017" s="444"/>
      <c r="AZ1017" s="444"/>
      <c r="BA1017" s="444"/>
      <c r="BB1017" s="444"/>
      <c r="BC1017" s="444"/>
      <c r="BD1017" s="774">
        <f>[1]Input!$C381</f>
        <v>0</v>
      </c>
      <c r="BE1017" s="774"/>
      <c r="BF1017" s="774"/>
      <c r="BG1017" s="774"/>
      <c r="BH1017" s="774"/>
      <c r="BI1017" s="774"/>
      <c r="BJ1017" s="444"/>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671"/>
      <c r="H1018" s="671"/>
      <c r="I1018" s="98"/>
      <c r="J1018" s="98"/>
      <c r="K1018" s="671" t="s">
        <v>434</v>
      </c>
      <c r="L1018" s="671"/>
      <c r="M1018" s="81"/>
      <c r="N1018" s="467" t="s">
        <v>435</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837">
        <f>[1]Input!$E382</f>
        <v>52684.6</v>
      </c>
      <c r="AQ1018" s="837"/>
      <c r="AR1018" s="837"/>
      <c r="AS1018" s="837"/>
      <c r="AT1018" s="837"/>
      <c r="AU1018" s="837"/>
      <c r="AV1018" s="837"/>
      <c r="AW1018" s="444"/>
      <c r="AX1018" s="444"/>
      <c r="AY1018" s="444"/>
      <c r="AZ1018" s="444"/>
      <c r="BA1018" s="444"/>
      <c r="BB1018" s="444"/>
      <c r="BC1018" s="444"/>
      <c r="BD1018" s="774">
        <f>[1]Input!$C382</f>
        <v>50428.18</v>
      </c>
      <c r="BE1018" s="774"/>
      <c r="BF1018" s="774"/>
      <c r="BG1018" s="774"/>
      <c r="BH1018" s="774"/>
      <c r="BI1018" s="774"/>
      <c r="BJ1018" s="444"/>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8"/>
      <c r="H1019" s="468"/>
      <c r="I1019" s="468"/>
      <c r="J1019" s="468"/>
      <c r="K1019" s="671" t="s">
        <v>436</v>
      </c>
      <c r="L1019" s="671"/>
      <c r="M1019" s="81"/>
      <c r="N1019" s="467" t="s">
        <v>300</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837">
        <f>[1]Input!$E383</f>
        <v>0</v>
      </c>
      <c r="AQ1019" s="837"/>
      <c r="AR1019" s="837"/>
      <c r="AS1019" s="837"/>
      <c r="AT1019" s="837"/>
      <c r="AU1019" s="837"/>
      <c r="AV1019" s="837"/>
      <c r="AW1019" s="444"/>
      <c r="AX1019" s="444"/>
      <c r="AY1019" s="444"/>
      <c r="AZ1019" s="444"/>
      <c r="BA1019" s="444"/>
      <c r="BB1019" s="444"/>
      <c r="BC1019" s="444"/>
      <c r="BD1019" s="774">
        <f>[1]Input!$C383</f>
        <v>0</v>
      </c>
      <c r="BE1019" s="774"/>
      <c r="BF1019" s="774"/>
      <c r="BG1019" s="774"/>
      <c r="BH1019" s="774"/>
      <c r="BI1019" s="774"/>
      <c r="BJ1019" s="444"/>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8"/>
      <c r="H1020" s="468"/>
      <c r="I1020" s="468"/>
      <c r="J1020" s="468"/>
      <c r="K1020" s="671" t="s">
        <v>437</v>
      </c>
      <c r="L1020" s="671"/>
      <c r="M1020" s="81"/>
      <c r="N1020" s="467" t="s">
        <v>438</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7"/>
      <c r="AN1020" s="397"/>
      <c r="AO1020" s="397"/>
      <c r="AP1020" s="837">
        <f>[1]Input!$E384</f>
        <v>0</v>
      </c>
      <c r="AQ1020" s="837"/>
      <c r="AR1020" s="837"/>
      <c r="AS1020" s="837"/>
      <c r="AT1020" s="837"/>
      <c r="AU1020" s="837"/>
      <c r="AV1020" s="837"/>
      <c r="AW1020" s="439"/>
      <c r="AX1020" s="439"/>
      <c r="AY1020" s="439"/>
      <c r="AZ1020" s="439"/>
      <c r="BA1020" s="439"/>
      <c r="BB1020" s="439"/>
      <c r="BC1020" s="439"/>
      <c r="BD1020" s="774">
        <f>[1]Input!$C384</f>
        <v>0</v>
      </c>
      <c r="BE1020" s="774"/>
      <c r="BF1020" s="774"/>
      <c r="BG1020" s="774"/>
      <c r="BH1020" s="774"/>
      <c r="BI1020" s="774"/>
      <c r="BJ1020" s="444"/>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8"/>
      <c r="H1021" s="468"/>
      <c r="I1021" s="468"/>
      <c r="J1021" s="468"/>
      <c r="K1021" s="671" t="s">
        <v>439</v>
      </c>
      <c r="L1021" s="671"/>
      <c r="M1021" s="81"/>
      <c r="N1021" s="467" t="s">
        <v>440</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7"/>
      <c r="AN1021" s="397"/>
      <c r="AO1021" s="397"/>
      <c r="AP1021" s="837">
        <f>[1]Input!$E385</f>
        <v>65145.29</v>
      </c>
      <c r="AQ1021" s="837"/>
      <c r="AR1021" s="837"/>
      <c r="AS1021" s="837"/>
      <c r="AT1021" s="837"/>
      <c r="AU1021" s="837"/>
      <c r="AV1021" s="837"/>
      <c r="AW1021" s="439"/>
      <c r="AX1021" s="439"/>
      <c r="AY1021" s="439"/>
      <c r="AZ1021" s="439"/>
      <c r="BA1021" s="439"/>
      <c r="BB1021" s="439"/>
      <c r="BC1021" s="439"/>
      <c r="BD1021" s="774">
        <f>[1]Input!$C385</f>
        <v>63027.32</v>
      </c>
      <c r="BE1021" s="774"/>
      <c r="BF1021" s="774"/>
      <c r="BG1021" s="774"/>
      <c r="BH1021" s="774"/>
      <c r="BI1021" s="774"/>
      <c r="BJ1021" s="444"/>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8"/>
      <c r="H1022" s="468"/>
      <c r="I1022" s="468"/>
      <c r="J1022" s="468"/>
      <c r="K1022" s="671" t="s">
        <v>441</v>
      </c>
      <c r="L1022" s="671"/>
      <c r="M1022" s="81"/>
      <c r="N1022" s="467" t="s">
        <v>442</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7"/>
      <c r="AN1022" s="397"/>
      <c r="AO1022" s="397"/>
      <c r="AP1022" s="837">
        <f>[1]Input!$E386</f>
        <v>0</v>
      </c>
      <c r="AQ1022" s="837"/>
      <c r="AR1022" s="837"/>
      <c r="AS1022" s="837"/>
      <c r="AT1022" s="837"/>
      <c r="AU1022" s="837"/>
      <c r="AV1022" s="837"/>
      <c r="AW1022" s="439"/>
      <c r="AX1022" s="439"/>
      <c r="AY1022" s="439"/>
      <c r="AZ1022" s="439"/>
      <c r="BA1022" s="439"/>
      <c r="BB1022" s="439"/>
      <c r="BC1022" s="439"/>
      <c r="BD1022" s="774">
        <f>[1]Input!$C386</f>
        <v>0</v>
      </c>
      <c r="BE1022" s="774"/>
      <c r="BF1022" s="774"/>
      <c r="BG1022" s="774"/>
      <c r="BH1022" s="774"/>
      <c r="BI1022" s="774"/>
      <c r="BJ1022" s="444"/>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671"/>
      <c r="H1023" s="671"/>
      <c r="I1023" s="671"/>
      <c r="J1023" s="671"/>
      <c r="K1023" s="671" t="s">
        <v>443</v>
      </c>
      <c r="L1023" s="671"/>
      <c r="M1023" s="81"/>
      <c r="N1023" s="467" t="s">
        <v>444</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7"/>
      <c r="AN1023" s="397"/>
      <c r="AO1023" s="397"/>
      <c r="AP1023" s="837">
        <f>[1]Input!$E387</f>
        <v>49913.5</v>
      </c>
      <c r="AQ1023" s="837"/>
      <c r="AR1023" s="837"/>
      <c r="AS1023" s="837"/>
      <c r="AT1023" s="837"/>
      <c r="AU1023" s="837"/>
      <c r="AV1023" s="837"/>
      <c r="AW1023" s="439"/>
      <c r="AX1023" s="439"/>
      <c r="AY1023" s="439"/>
      <c r="AZ1023" s="439"/>
      <c r="BA1023" s="439"/>
      <c r="BB1023" s="439"/>
      <c r="BC1023" s="439"/>
      <c r="BD1023" s="774">
        <f>[1]Input!$C387</f>
        <v>48572.71</v>
      </c>
      <c r="BE1023" s="774"/>
      <c r="BF1023" s="774"/>
      <c r="BG1023" s="774"/>
      <c r="BH1023" s="774"/>
      <c r="BI1023" s="774"/>
      <c r="BJ1023" s="444"/>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8"/>
      <c r="H1024" s="468"/>
      <c r="I1024" s="468"/>
      <c r="J1024" s="468"/>
      <c r="K1024" s="671" t="s">
        <v>445</v>
      </c>
      <c r="L1024" s="671"/>
      <c r="M1024" s="81"/>
      <c r="N1024" s="98" t="s">
        <v>446</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7"/>
      <c r="AN1024" s="397"/>
      <c r="AO1024" s="397"/>
      <c r="AP1024" s="837">
        <f>[1]Input!$E388</f>
        <v>0</v>
      </c>
      <c r="AQ1024" s="837"/>
      <c r="AR1024" s="837"/>
      <c r="AS1024" s="837"/>
      <c r="AT1024" s="837"/>
      <c r="AU1024" s="837"/>
      <c r="AV1024" s="837"/>
      <c r="AW1024" s="439"/>
      <c r="AX1024" s="439"/>
      <c r="AY1024" s="439"/>
      <c r="AZ1024" s="439"/>
      <c r="BA1024" s="439"/>
      <c r="BB1024" s="439"/>
      <c r="BC1024" s="439"/>
      <c r="BD1024" s="774">
        <f>[1]Input!$C388</f>
        <v>0</v>
      </c>
      <c r="BE1024" s="774"/>
      <c r="BF1024" s="774"/>
      <c r="BG1024" s="774"/>
      <c r="BH1024" s="774"/>
      <c r="BI1024" s="774"/>
      <c r="BJ1024" s="444"/>
      <c r="BK1024" s="444"/>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671"/>
      <c r="H1025" s="671"/>
      <c r="I1025" s="671"/>
      <c r="J1025" s="671"/>
      <c r="K1025" s="671" t="s">
        <v>447</v>
      </c>
      <c r="L1025" s="671"/>
      <c r="M1025" s="81"/>
      <c r="N1025" s="467" t="s">
        <v>448</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7"/>
      <c r="AN1025" s="397"/>
      <c r="AO1025" s="397"/>
      <c r="AP1025" s="837">
        <f>[1]Input!$E389</f>
        <v>56159.45</v>
      </c>
      <c r="AQ1025" s="837"/>
      <c r="AR1025" s="837"/>
      <c r="AS1025" s="837"/>
      <c r="AT1025" s="837"/>
      <c r="AU1025" s="837"/>
      <c r="AV1025" s="837"/>
      <c r="AW1025" s="439"/>
      <c r="AX1025" s="439"/>
      <c r="AY1025" s="439"/>
      <c r="AZ1025" s="439"/>
      <c r="BA1025" s="439"/>
      <c r="BB1025" s="439"/>
      <c r="BC1025" s="439"/>
      <c r="BD1025" s="774">
        <f>[1]Input!$C389</f>
        <v>55361.279999999999</v>
      </c>
      <c r="BE1025" s="774"/>
      <c r="BF1025" s="774"/>
      <c r="BG1025" s="774"/>
      <c r="BH1025" s="774"/>
      <c r="BI1025" s="774"/>
      <c r="BJ1025" s="444"/>
      <c r="BK1025" s="444"/>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671"/>
      <c r="H1026" s="671"/>
      <c r="I1026" s="671"/>
      <c r="J1026" s="671"/>
      <c r="K1026" s="671" t="s">
        <v>449</v>
      </c>
      <c r="L1026" s="671"/>
      <c r="M1026" s="81"/>
      <c r="N1026" s="98" t="s">
        <v>450</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7"/>
      <c r="AN1026" s="397"/>
      <c r="AO1026" s="397"/>
      <c r="AP1026" s="837">
        <f>[1]Input!$E390</f>
        <v>0</v>
      </c>
      <c r="AQ1026" s="837"/>
      <c r="AR1026" s="837"/>
      <c r="AS1026" s="837"/>
      <c r="AT1026" s="837"/>
      <c r="AU1026" s="837"/>
      <c r="AV1026" s="837"/>
      <c r="AW1026" s="439"/>
      <c r="AX1026" s="439"/>
      <c r="AY1026" s="439"/>
      <c r="AZ1026" s="439"/>
      <c r="BA1026" s="439"/>
      <c r="BB1026" s="439"/>
      <c r="BC1026" s="439"/>
      <c r="BD1026" s="774">
        <f>[1]Input!$C390</f>
        <v>0</v>
      </c>
      <c r="BE1026" s="774"/>
      <c r="BF1026" s="774"/>
      <c r="BG1026" s="774"/>
      <c r="BH1026" s="774"/>
      <c r="BI1026" s="774"/>
      <c r="BJ1026" s="444"/>
      <c r="BK1026" s="444"/>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671"/>
      <c r="H1027" s="671"/>
      <c r="I1027" s="671"/>
      <c r="J1027" s="671"/>
      <c r="K1027" s="671" t="s">
        <v>451</v>
      </c>
      <c r="L1027" s="671"/>
      <c r="M1027" s="81"/>
      <c r="N1027" s="98" t="s">
        <v>289</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7"/>
      <c r="AN1027" s="397"/>
      <c r="AO1027" s="397"/>
      <c r="AP1027" s="837">
        <f>[1]Input!$E391</f>
        <v>0</v>
      </c>
      <c r="AQ1027" s="837"/>
      <c r="AR1027" s="837"/>
      <c r="AS1027" s="837"/>
      <c r="AT1027" s="837"/>
      <c r="AU1027" s="837"/>
      <c r="AV1027" s="837"/>
      <c r="AW1027" s="439"/>
      <c r="AX1027" s="439"/>
      <c r="AY1027" s="439"/>
      <c r="AZ1027" s="439"/>
      <c r="BA1027" s="439"/>
      <c r="BB1027" s="439"/>
      <c r="BC1027" s="439"/>
      <c r="BD1027" s="774">
        <f>[1]Input!$C391</f>
        <v>0</v>
      </c>
      <c r="BE1027" s="774"/>
      <c r="BF1027" s="774"/>
      <c r="BG1027" s="774"/>
      <c r="BH1027" s="774"/>
      <c r="BI1027" s="774"/>
      <c r="BJ1027" s="444"/>
      <c r="BK1027" s="444"/>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671"/>
      <c r="H1028" s="671"/>
      <c r="I1028" s="671"/>
      <c r="J1028" s="671"/>
      <c r="K1028" s="671" t="s">
        <v>452</v>
      </c>
      <c r="L1028" s="671"/>
      <c r="M1028" s="81"/>
      <c r="N1028" s="98" t="s">
        <v>453</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7"/>
      <c r="AN1028" s="397"/>
      <c r="AO1028" s="397"/>
      <c r="AP1028" s="837">
        <f>[1]Input!$E392</f>
        <v>0</v>
      </c>
      <c r="AQ1028" s="837"/>
      <c r="AR1028" s="837"/>
      <c r="AS1028" s="837"/>
      <c r="AT1028" s="837"/>
      <c r="AU1028" s="837"/>
      <c r="AV1028" s="837"/>
      <c r="AW1028" s="439"/>
      <c r="AX1028" s="439"/>
      <c r="AY1028" s="439"/>
      <c r="AZ1028" s="439"/>
      <c r="BA1028" s="439"/>
      <c r="BB1028" s="439"/>
      <c r="BC1028" s="439"/>
      <c r="BD1028" s="774">
        <f>[1]Input!$C392</f>
        <v>0</v>
      </c>
      <c r="BE1028" s="774"/>
      <c r="BF1028" s="774"/>
      <c r="BG1028" s="774"/>
      <c r="BH1028" s="774"/>
      <c r="BI1028" s="774"/>
      <c r="BJ1028" s="444"/>
      <c r="BK1028" s="444"/>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671"/>
      <c r="H1029" s="671"/>
      <c r="I1029" s="671"/>
      <c r="J1029" s="671"/>
      <c r="K1029" s="671" t="s">
        <v>454</v>
      </c>
      <c r="L1029" s="671"/>
      <c r="M1029" s="81"/>
      <c r="N1029" s="467" t="s">
        <v>214</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7"/>
      <c r="AN1029" s="397"/>
      <c r="AO1029" s="397"/>
      <c r="AP1029" s="837">
        <f>[1]Input!$E393</f>
        <v>0</v>
      </c>
      <c r="AQ1029" s="837"/>
      <c r="AR1029" s="837"/>
      <c r="AS1029" s="837"/>
      <c r="AT1029" s="837"/>
      <c r="AU1029" s="837"/>
      <c r="AV1029" s="837"/>
      <c r="AW1029" s="439"/>
      <c r="AX1029" s="439"/>
      <c r="AY1029" s="439"/>
      <c r="AZ1029" s="439"/>
      <c r="BA1029" s="439"/>
      <c r="BB1029" s="439"/>
      <c r="BC1029" s="439"/>
      <c r="BD1029" s="774">
        <f>[1]Input!$C393</f>
        <v>0</v>
      </c>
      <c r="BE1029" s="774"/>
      <c r="BF1029" s="774"/>
      <c r="BG1029" s="774"/>
      <c r="BH1029" s="774"/>
      <c r="BI1029" s="774"/>
      <c r="BJ1029" s="444"/>
      <c r="BK1029" s="444"/>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671"/>
      <c r="H1030" s="671"/>
      <c r="I1030" s="671"/>
      <c r="J1030" s="671"/>
      <c r="K1030" s="671" t="s">
        <v>455</v>
      </c>
      <c r="L1030" s="671"/>
      <c r="M1030" s="81"/>
      <c r="N1030" s="467" t="s">
        <v>456</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7"/>
      <c r="AN1030" s="397"/>
      <c r="AO1030" s="397"/>
      <c r="AP1030" s="837">
        <f>[1]Input!$E394</f>
        <v>78684.479999999996</v>
      </c>
      <c r="AQ1030" s="837"/>
      <c r="AR1030" s="837"/>
      <c r="AS1030" s="837"/>
      <c r="AT1030" s="837"/>
      <c r="AU1030" s="837"/>
      <c r="AV1030" s="837"/>
      <c r="AW1030" s="439"/>
      <c r="AX1030" s="439"/>
      <c r="AY1030" s="439"/>
      <c r="AZ1030" s="439"/>
      <c r="BA1030" s="439"/>
      <c r="BB1030" s="439"/>
      <c r="BC1030" s="439"/>
      <c r="BD1030" s="774">
        <f>[1]Input!$C394</f>
        <v>92335.59</v>
      </c>
      <c r="BE1030" s="774"/>
      <c r="BF1030" s="774"/>
      <c r="BG1030" s="774"/>
      <c r="BH1030" s="774"/>
      <c r="BI1030" s="774"/>
      <c r="BJ1030" s="444"/>
      <c r="BK1030" s="444"/>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8"/>
      <c r="H1031" s="468"/>
      <c r="I1031" s="98"/>
      <c r="J1031" s="161"/>
      <c r="K1031" s="671" t="s">
        <v>457</v>
      </c>
      <c r="L1031" s="671"/>
      <c r="M1031" s="81"/>
      <c r="N1031" s="98" t="s">
        <v>458</v>
      </c>
      <c r="O1031"/>
      <c r="P1031"/>
      <c r="Q1031"/>
      <c r="R1031"/>
      <c r="S1031"/>
      <c r="T1031"/>
      <c r="U1031"/>
      <c r="V1031"/>
      <c r="W1031"/>
      <c r="X1031"/>
      <c r="Y1031"/>
      <c r="Z1031"/>
      <c r="AA1031"/>
      <c r="AB1031"/>
      <c r="AC1031"/>
      <c r="AD1031"/>
      <c r="AE1031"/>
      <c r="AF1031"/>
      <c r="AG1031"/>
      <c r="AH1031"/>
      <c r="AI1031"/>
      <c r="AJ1031"/>
      <c r="AK1031"/>
      <c r="AL1031"/>
      <c r="AM1031"/>
      <c r="AN1031"/>
      <c r="AO1031"/>
      <c r="AP1031" s="837">
        <f>[1]Input!$E395</f>
        <v>1709308.8191500001</v>
      </c>
      <c r="AQ1031" s="837"/>
      <c r="AR1031" s="837"/>
      <c r="AS1031" s="837"/>
      <c r="AT1031" s="837"/>
      <c r="AU1031" s="837"/>
      <c r="AV1031" s="837"/>
      <c r="AW1031"/>
      <c r="AX1031"/>
      <c r="AY1031"/>
      <c r="AZ1031"/>
      <c r="BA1031"/>
      <c r="BB1031"/>
      <c r="BC1031"/>
      <c r="BD1031" s="774">
        <f>[1]Input!$C395</f>
        <v>1590317.9063499989</v>
      </c>
      <c r="BE1031" s="774"/>
      <c r="BF1031" s="774"/>
      <c r="BG1031" s="774"/>
      <c r="BH1031" s="774"/>
      <c r="BI1031" s="774"/>
      <c r="BJ1031" s="444"/>
      <c r="BK1031" s="444"/>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671"/>
      <c r="H1032" s="671"/>
      <c r="I1032" s="671"/>
      <c r="J1032" s="671"/>
      <c r="K1032" s="671" t="s">
        <v>459</v>
      </c>
      <c r="L1032" s="671"/>
      <c r="M1032" s="81"/>
      <c r="N1032" s="98" t="s">
        <v>460</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7"/>
      <c r="AN1032" s="397"/>
      <c r="AO1032" s="397"/>
      <c r="AP1032" s="837">
        <f>[1]Input!$E396</f>
        <v>0</v>
      </c>
      <c r="AQ1032" s="837"/>
      <c r="AR1032" s="837"/>
      <c r="AS1032" s="837"/>
      <c r="AT1032" s="837"/>
      <c r="AU1032" s="837"/>
      <c r="AV1032" s="837"/>
      <c r="AW1032" s="439"/>
      <c r="AX1032" s="439"/>
      <c r="AY1032" s="439"/>
      <c r="AZ1032" s="439"/>
      <c r="BA1032" s="439"/>
      <c r="BB1032" s="439"/>
      <c r="BC1032" s="439"/>
      <c r="BD1032" s="774">
        <f>[1]Input!$C396</f>
        <v>0</v>
      </c>
      <c r="BE1032" s="774"/>
      <c r="BF1032" s="774"/>
      <c r="BG1032" s="774"/>
      <c r="BH1032" s="774"/>
      <c r="BI1032" s="774"/>
      <c r="BJ1032" s="444"/>
      <c r="BK1032" s="444"/>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671"/>
      <c r="H1033" s="671"/>
      <c r="I1033" s="838"/>
      <c r="J1033" s="838"/>
      <c r="K1033" s="671" t="s">
        <v>461</v>
      </c>
      <c r="L1033" s="671"/>
      <c r="M1033" s="59"/>
      <c r="N1033" s="397" t="str">
        <f>[2]Waterfall!E75</f>
        <v>RC1 Payments to the holders of the RC1 Residual Certificates</v>
      </c>
      <c r="O1033" s="397"/>
      <c r="P1033" s="397"/>
      <c r="Q1033" s="397"/>
      <c r="R1033" s="397"/>
      <c r="S1033" s="397"/>
      <c r="T1033" s="397"/>
      <c r="U1033" s="397"/>
      <c r="V1033" s="397"/>
      <c r="W1033" s="397"/>
      <c r="X1033" s="397"/>
      <c r="Y1033" s="397"/>
      <c r="Z1033" s="397"/>
      <c r="AA1033" s="397"/>
      <c r="AB1033" s="397"/>
      <c r="AC1033" s="397"/>
      <c r="AD1033" s="397"/>
      <c r="AE1033" s="397"/>
      <c r="AF1033" s="397"/>
      <c r="AG1033" s="397"/>
      <c r="AH1033" s="397"/>
      <c r="AI1033" s="397"/>
      <c r="AJ1033" s="397"/>
      <c r="AK1033" s="397"/>
      <c r="AL1033" s="397"/>
      <c r="AM1033" s="397"/>
      <c r="AN1033" s="397"/>
      <c r="AO1033" s="397"/>
      <c r="AP1033" s="837">
        <f>[1]Input!$E409</f>
        <v>0</v>
      </c>
      <c r="AQ1033" s="837"/>
      <c r="AR1033" s="837"/>
      <c r="AS1033" s="837"/>
      <c r="AT1033" s="837"/>
      <c r="AU1033" s="837"/>
      <c r="AV1033" s="837"/>
      <c r="AW1033" s="439"/>
      <c r="AX1033" s="439"/>
      <c r="AY1033" s="439"/>
      <c r="AZ1033" s="439"/>
      <c r="BA1033" s="439"/>
      <c r="BB1033" s="439"/>
      <c r="BC1033" s="439"/>
      <c r="BD1033" s="839">
        <f>[1]Input!$C409</f>
        <v>0</v>
      </c>
      <c r="BE1033" s="839"/>
      <c r="BF1033" s="839"/>
      <c r="BG1033" s="839"/>
      <c r="BH1033" s="839"/>
      <c r="BI1033" s="839"/>
      <c r="BJ1033" s="444"/>
      <c r="BK1033" s="444"/>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7"/>
      <c r="J1034" s="397"/>
      <c r="K1034" s="671"/>
      <c r="L1034" s="671"/>
      <c r="M1034" s="59"/>
      <c r="N1034" s="397"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837">
        <f>[1]Input!$E410</f>
        <v>0</v>
      </c>
      <c r="AQ1034" s="837"/>
      <c r="AR1034" s="837"/>
      <c r="AS1034" s="837"/>
      <c r="AT1034" s="837"/>
      <c r="AU1034" s="837"/>
      <c r="AV1034" s="837"/>
      <c r="AW1034" s="444"/>
      <c r="AX1034" s="444"/>
      <c r="AY1034" s="444"/>
      <c r="AZ1034" s="444"/>
      <c r="BA1034" s="444"/>
      <c r="BB1034" s="444"/>
      <c r="BC1034" s="444"/>
      <c r="BD1034" s="774">
        <f>[1]Input!$C410</f>
        <v>0</v>
      </c>
      <c r="BE1034" s="774"/>
      <c r="BF1034" s="774"/>
      <c r="BG1034" s="774"/>
      <c r="BH1034" s="774"/>
      <c r="BI1034" s="774"/>
      <c r="BJ1034" s="444"/>
      <c r="BK1034" s="444"/>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7"/>
      <c r="J1035" s="397"/>
      <c r="K1035" s="838"/>
      <c r="L1035" s="838"/>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4"/>
      <c r="BK1035" s="444"/>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399"/>
      <c r="H1036" s="399"/>
      <c r="I1036" s="264"/>
      <c r="J1036" s="264"/>
      <c r="K1036" s="838"/>
      <c r="L1036" s="838"/>
      <c r="M1036" s="264"/>
      <c r="N1036" s="9"/>
      <c r="O1036" s="264"/>
      <c r="P1036" s="397"/>
      <c r="Q1036" s="397"/>
      <c r="R1036" s="397"/>
      <c r="S1036" s="397"/>
      <c r="T1036" s="397"/>
      <c r="U1036" s="397"/>
      <c r="V1036" s="397"/>
      <c r="W1036" s="397"/>
      <c r="X1036" s="397"/>
      <c r="Y1036" s="397"/>
      <c r="Z1036" s="397"/>
      <c r="AA1036" s="397"/>
      <c r="AB1036" s="397"/>
      <c r="AC1036" s="397"/>
      <c r="AD1036" s="397"/>
      <c r="AE1036" s="397"/>
      <c r="AF1036" s="397"/>
      <c r="AG1036" s="397"/>
      <c r="AH1036" s="397"/>
      <c r="AI1036" s="397"/>
      <c r="AJ1036" s="397"/>
      <c r="AK1036" s="397"/>
      <c r="AL1036" s="397"/>
      <c r="AM1036" s="397"/>
      <c r="AN1036" s="397"/>
      <c r="AO1036" s="397"/>
      <c r="AP1036" s="837"/>
      <c r="AQ1036" s="837"/>
      <c r="AR1036" s="837"/>
      <c r="AS1036" s="837"/>
      <c r="AT1036" s="837"/>
      <c r="AU1036" s="837"/>
      <c r="AV1036" s="837"/>
      <c r="AW1036" s="439"/>
      <c r="AX1036" s="439"/>
      <c r="AY1036" s="439"/>
      <c r="AZ1036" s="439"/>
      <c r="BA1036" s="439"/>
      <c r="BB1036" s="439"/>
      <c r="BC1036" s="439"/>
      <c r="BD1036" s="839"/>
      <c r="BE1036" s="839"/>
      <c r="BF1036" s="839"/>
      <c r="BG1036" s="839"/>
      <c r="BH1036" s="839"/>
      <c r="BI1036" s="839"/>
      <c r="BJ1036" s="444"/>
      <c r="BK1036" s="444"/>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671"/>
      <c r="L1037" s="671"/>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837"/>
      <c r="AQ1037" s="837"/>
      <c r="AR1037" s="837"/>
      <c r="AS1037" s="837"/>
      <c r="AT1037" s="837"/>
      <c r="AU1037" s="837"/>
      <c r="AV1037" s="837"/>
      <c r="AW1037" s="444"/>
      <c r="AX1037" s="444"/>
      <c r="AY1037" s="444"/>
      <c r="AZ1037" s="444"/>
      <c r="BA1037" s="444"/>
      <c r="BB1037" s="444"/>
      <c r="BC1037" s="444"/>
      <c r="BD1037" s="774"/>
      <c r="BE1037" s="774"/>
      <c r="BF1037" s="774"/>
      <c r="BG1037" s="774"/>
      <c r="BH1037" s="774"/>
      <c r="BI1037" s="774"/>
      <c r="BJ1037" s="444"/>
      <c r="BK1037" s="444"/>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8"/>
      <c r="H1038" s="468"/>
      <c r="I1038" s="468"/>
      <c r="J1038" s="469"/>
      <c r="K1038" s="397"/>
      <c r="L1038" s="397"/>
      <c r="M1038" s="59"/>
      <c r="N1038" s="397"/>
      <c r="O1038" s="397"/>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837"/>
      <c r="AQ1038" s="837"/>
      <c r="AR1038" s="837"/>
      <c r="AS1038" s="837"/>
      <c r="AT1038" s="837"/>
      <c r="AU1038" s="837"/>
      <c r="AV1038" s="837"/>
      <c r="AW1038" s="444"/>
      <c r="AX1038" s="444"/>
      <c r="AY1038" s="444"/>
      <c r="AZ1038" s="444"/>
      <c r="BA1038" s="444"/>
      <c r="BB1038" s="444"/>
      <c r="BC1038" s="444"/>
      <c r="BD1038" s="774"/>
      <c r="BE1038" s="774"/>
      <c r="BF1038" s="774"/>
      <c r="BG1038" s="774"/>
      <c r="BH1038" s="774"/>
      <c r="BI1038" s="774"/>
      <c r="BJ1038" s="444"/>
      <c r="BK1038" s="444"/>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8"/>
      <c r="H1039" s="468"/>
      <c r="I1039" s="468"/>
      <c r="J1039" s="469"/>
      <c r="K1039" s="397"/>
      <c r="L1039" s="397"/>
      <c r="M1039" s="59"/>
      <c r="N1039" s="397"/>
      <c r="O1039" s="397"/>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837"/>
      <c r="AQ1039" s="837"/>
      <c r="AR1039" s="837"/>
      <c r="AS1039" s="837"/>
      <c r="AT1039" s="837"/>
      <c r="AU1039" s="837"/>
      <c r="AV1039" s="837"/>
      <c r="AW1039" s="444"/>
      <c r="AX1039" s="444"/>
      <c r="AY1039" s="444"/>
      <c r="AZ1039" s="444"/>
      <c r="BA1039" s="444"/>
      <c r="BB1039" s="444"/>
      <c r="BC1039" s="444"/>
      <c r="BD1039" s="774"/>
      <c r="BE1039" s="774"/>
      <c r="BF1039" s="774"/>
      <c r="BG1039" s="774"/>
      <c r="BH1039" s="774"/>
      <c r="BI1039" s="774"/>
      <c r="BJ1039" s="444"/>
      <c r="BK1039" s="444"/>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8"/>
      <c r="H1040" s="468"/>
      <c r="I1040" s="468"/>
      <c r="J1040" s="469"/>
      <c r="K1040" s="9"/>
      <c r="L1040" s="397"/>
      <c r="M1040" s="59"/>
      <c r="N1040" s="397" t="s">
        <v>462</v>
      </c>
      <c r="O1040" s="397"/>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0"/>
      <c r="AP1040" s="840">
        <f>[1]Input!$C$236</f>
        <v>0</v>
      </c>
      <c r="AQ1040" s="840"/>
      <c r="AR1040" s="840"/>
      <c r="AS1040" s="840"/>
      <c r="AT1040" s="840"/>
      <c r="AU1040" s="840"/>
      <c r="AV1040" s="840"/>
      <c r="AW1040" s="447"/>
      <c r="AX1040" s="447"/>
      <c r="AY1040" s="447"/>
      <c r="AZ1040" s="447"/>
      <c r="BA1040" s="447"/>
      <c r="BB1040" s="447"/>
      <c r="BC1040" s="447"/>
      <c r="BD1040" s="809">
        <f>[1]Input!$C$398</f>
        <v>0</v>
      </c>
      <c r="BE1040" s="809"/>
      <c r="BF1040" s="809"/>
      <c r="BG1040" s="809"/>
      <c r="BH1040" s="809"/>
      <c r="BI1040" s="809"/>
      <c r="BJ1040" s="444"/>
      <c r="BK1040" s="444"/>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7"/>
      <c r="K1041" s="397"/>
      <c r="L1041" s="397"/>
      <c r="M1041" s="59"/>
      <c r="N1041" s="397"/>
      <c r="O1041" s="397"/>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5"/>
      <c r="AQ1041" s="395"/>
      <c r="AR1041" s="395"/>
      <c r="AS1041" s="395"/>
      <c r="AT1041" s="395"/>
      <c r="AU1041" s="395"/>
      <c r="AV1041" s="395"/>
      <c r="AW1041" s="395"/>
      <c r="AX1041" s="395"/>
      <c r="AY1041" s="395"/>
      <c r="AZ1041" s="395"/>
      <c r="BA1041" s="395"/>
      <c r="BB1041" s="395"/>
      <c r="BC1041" s="258"/>
      <c r="BD1041" s="395"/>
      <c r="BE1041" s="395"/>
      <c r="BF1041" s="395"/>
      <c r="BG1041" s="395"/>
      <c r="BH1041" s="395"/>
      <c r="BI1041" s="395"/>
      <c r="BJ1041" s="395"/>
      <c r="BK1041" s="395"/>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7"/>
      <c r="K1042" s="9"/>
      <c r="L1042" s="9"/>
      <c r="M1042" s="9"/>
      <c r="N1042" s="841" t="s">
        <v>278</v>
      </c>
      <c r="O1042" s="841"/>
      <c r="P1042" s="841"/>
      <c r="Q1042" s="841"/>
      <c r="R1042" s="841"/>
      <c r="S1042" s="841"/>
      <c r="T1042" s="841"/>
      <c r="U1042" s="841"/>
      <c r="V1042" s="841"/>
      <c r="W1042" s="841"/>
      <c r="X1042" s="841"/>
      <c r="Y1042" s="12"/>
      <c r="Z1042" s="12"/>
      <c r="AA1042" s="12"/>
      <c r="AB1042" s="12"/>
      <c r="AC1042" s="12"/>
      <c r="AD1042" s="12"/>
      <c r="AE1042" s="12"/>
      <c r="AF1042" s="98"/>
      <c r="AG1042" s="98"/>
      <c r="AH1042" s="98"/>
      <c r="AI1042" s="98"/>
      <c r="AJ1042" s="98"/>
      <c r="AK1042" s="98"/>
      <c r="AL1042" s="98"/>
      <c r="AM1042" s="98"/>
      <c r="AN1042" s="98"/>
      <c r="AO1042" s="98"/>
      <c r="AP1042" s="837">
        <f>SUM(AP1013:AV1034)</f>
        <v>3642618.1591500002</v>
      </c>
      <c r="AQ1042" s="837"/>
      <c r="AR1042" s="837"/>
      <c r="AS1042" s="837"/>
      <c r="AT1042" s="837"/>
      <c r="AU1042" s="837"/>
      <c r="AV1042" s="837"/>
      <c r="AW1042" s="395"/>
      <c r="AX1042" s="395"/>
      <c r="AY1042" s="395"/>
      <c r="AZ1042" s="395"/>
      <c r="BA1042" s="395"/>
      <c r="BB1042" s="395"/>
      <c r="BC1042" s="837">
        <f>IF(BD1011="n.a.","n.a.",SUM(BC1013:BI1034))</f>
        <v>3575263.0863499991</v>
      </c>
      <c r="BD1042" s="837"/>
      <c r="BE1042" s="837"/>
      <c r="BF1042" s="837"/>
      <c r="BG1042" s="837"/>
      <c r="BH1042" s="837"/>
      <c r="BI1042" s="837"/>
      <c r="BJ1042" s="395"/>
      <c r="BK1042" s="395"/>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7"/>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5"/>
      <c r="AQ1043" s="395"/>
      <c r="AR1043" s="395"/>
      <c r="AS1043" s="395"/>
      <c r="AT1043" s="395"/>
      <c r="AU1043" s="395"/>
      <c r="AV1043" s="395"/>
      <c r="AW1043" s="395"/>
      <c r="AX1043" s="395"/>
      <c r="AY1043" s="395"/>
      <c r="AZ1043" s="395"/>
      <c r="BA1043" s="395"/>
      <c r="BB1043" s="395"/>
      <c r="BC1043" s="258"/>
      <c r="BD1043" s="395"/>
      <c r="BE1043" s="395"/>
      <c r="BF1043" s="395"/>
      <c r="BG1043" s="395"/>
      <c r="BH1043" s="395"/>
      <c r="BI1043" s="395"/>
      <c r="BJ1043" s="395"/>
      <c r="BK1043" s="395"/>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1"/>
      <c r="K1044" s="471"/>
      <c r="L1044" s="472"/>
      <c r="M1044" s="471"/>
      <c r="N1044" s="471"/>
      <c r="O1044" s="471"/>
      <c r="P1044" s="471"/>
      <c r="Q1044" s="471"/>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50" t="str">
        <f>[2]Setup!$B$5</f>
        <v>Precise Mortgage Funding 2018-2B plc</v>
      </c>
      <c r="G1045" s="550"/>
      <c r="H1045" s="550"/>
      <c r="I1045" s="550"/>
      <c r="J1045" s="550"/>
      <c r="K1045" s="550"/>
      <c r="L1045" s="550"/>
      <c r="M1045" s="550"/>
      <c r="N1045" s="550"/>
      <c r="O1045" s="550"/>
      <c r="P1045" s="550"/>
      <c r="Q1045" s="550"/>
      <c r="R1045" s="550"/>
      <c r="S1045" s="550"/>
      <c r="T1045" s="550"/>
      <c r="U1045" s="550"/>
      <c r="V1045" s="550"/>
      <c r="W1045" s="550"/>
      <c r="X1045" s="550"/>
      <c r="Y1045" s="550"/>
      <c r="Z1045" s="550"/>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51" t="s">
        <v>1</v>
      </c>
      <c r="G1046" s="551"/>
      <c r="H1046" s="551"/>
      <c r="I1046" s="551"/>
      <c r="J1046" s="551"/>
      <c r="K1046" s="551"/>
      <c r="L1046" s="551"/>
      <c r="M1046" s="551"/>
      <c r="N1046" s="551"/>
      <c r="O1046" s="551"/>
      <c r="P1046" s="551"/>
      <c r="Q1046" s="551"/>
      <c r="R1046" s="551"/>
      <c r="S1046" s="551"/>
      <c r="T1046" s="551"/>
      <c r="U1046" s="551"/>
      <c r="V1046" s="551"/>
      <c r="W1046" s="551"/>
      <c r="X1046" s="551"/>
      <c r="Y1046" s="551"/>
      <c r="Z1046" s="551"/>
      <c r="AA1046" s="551"/>
      <c r="AB1046" s="551"/>
      <c r="AC1046" s="551"/>
      <c r="AD1046" s="551"/>
      <c r="AE1046" s="551"/>
      <c r="AF1046" s="551"/>
      <c r="AG1046" s="551"/>
      <c r="AH1046" s="551"/>
      <c r="AI1046" s="551"/>
      <c r="AJ1046" s="551"/>
      <c r="AK1046" s="551"/>
      <c r="AL1046" s="551"/>
      <c r="AM1046" s="551"/>
      <c r="AN1046" s="551"/>
      <c r="AO1046" s="551"/>
      <c r="AP1046" s="551"/>
      <c r="AQ1046" s="551"/>
      <c r="AR1046" s="551"/>
      <c r="AS1046" s="551"/>
      <c r="AT1046" s="551"/>
      <c r="AU1046" s="551"/>
      <c r="AV1046" s="551"/>
      <c r="AW1046" s="551"/>
      <c r="AX1046" s="551"/>
      <c r="AY1046" s="551"/>
      <c r="AZ1046" s="551"/>
      <c r="BA1046" s="551"/>
      <c r="BB1046" s="551"/>
      <c r="BC1046" s="551"/>
      <c r="BD1046" s="551"/>
      <c r="BE1046" s="551"/>
      <c r="BF1046" s="551"/>
      <c r="BG1046" s="551"/>
      <c r="BH1046" s="551"/>
      <c r="BI1046" s="551"/>
      <c r="BJ1046" s="551"/>
      <c r="BK1046" s="551"/>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51" t="s">
        <v>2</v>
      </c>
      <c r="G1047" s="551"/>
      <c r="H1047" s="551"/>
      <c r="I1047" s="551"/>
      <c r="J1047" s="551"/>
      <c r="K1047" s="551"/>
      <c r="L1047" s="551"/>
      <c r="M1047" s="551"/>
      <c r="N1047" s="551"/>
      <c r="O1047" s="551"/>
      <c r="P1047" s="551"/>
      <c r="Q1047" s="551"/>
      <c r="R1047" s="551"/>
      <c r="S1047" s="551"/>
      <c r="T1047" s="551"/>
      <c r="U1047" s="551"/>
      <c r="V1047" s="551"/>
      <c r="W1047" s="551"/>
      <c r="X1047" s="551"/>
      <c r="Y1047" s="551"/>
      <c r="Z1047" s="551"/>
      <c r="AA1047" s="551"/>
      <c r="AB1047" s="551"/>
      <c r="AC1047" s="551"/>
      <c r="AD1047" s="551"/>
      <c r="AE1047" s="551"/>
      <c r="AF1047" s="551"/>
      <c r="AG1047" s="551"/>
      <c r="AH1047" s="551"/>
      <c r="AI1047" s="551"/>
      <c r="AJ1047" s="551"/>
      <c r="AK1047" s="551"/>
      <c r="AL1047" s="551"/>
      <c r="AM1047" s="551"/>
      <c r="AN1047" s="551"/>
      <c r="AO1047" s="551"/>
      <c r="AP1047" s="551"/>
      <c r="AQ1047" s="551"/>
      <c r="AR1047" s="551"/>
      <c r="AS1047" s="551"/>
      <c r="AT1047" s="551"/>
      <c r="AU1047" s="551"/>
      <c r="AV1047" s="551"/>
      <c r="AW1047" s="551"/>
      <c r="AX1047" s="551"/>
      <c r="AY1047" s="551"/>
      <c r="AZ1047" s="551"/>
      <c r="BA1047" s="551"/>
      <c r="BB1047" s="551"/>
      <c r="BC1047" s="551"/>
      <c r="BD1047" s="551"/>
      <c r="BE1047" s="551"/>
      <c r="BF1047" s="551"/>
      <c r="BG1047" s="551"/>
      <c r="BH1047" s="551"/>
      <c r="BI1047" s="551"/>
      <c r="BJ1047" s="551"/>
      <c r="BK1047" s="551"/>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52">
        <f>[1]Input!$C$112</f>
        <v>43570</v>
      </c>
      <c r="G1048" s="552"/>
      <c r="H1048" s="552"/>
      <c r="I1048" s="552"/>
      <c r="J1048" s="552"/>
      <c r="K1048" s="552"/>
      <c r="L1048" s="552"/>
      <c r="M1048" s="552"/>
      <c r="N1048" s="552"/>
      <c r="O1048" s="552"/>
      <c r="P1048" s="552"/>
      <c r="Q1048" s="552"/>
      <c r="R1048" s="552"/>
      <c r="S1048" s="552"/>
      <c r="T1048" s="552"/>
      <c r="U1048" s="552"/>
      <c r="V1048" s="552"/>
      <c r="W1048" s="552"/>
      <c r="X1048" s="552"/>
      <c r="Y1048" s="552"/>
      <c r="Z1048" s="552"/>
      <c r="AA1048" s="552"/>
      <c r="AB1048" s="552"/>
      <c r="AC1048" s="552"/>
      <c r="AD1048" s="552"/>
      <c r="AE1048" s="552"/>
      <c r="AF1048" s="552"/>
      <c r="AG1048" s="552"/>
      <c r="AH1048" s="552"/>
      <c r="AI1048" s="552"/>
      <c r="AJ1048" s="552"/>
      <c r="AK1048" s="552"/>
      <c r="AL1048" s="552"/>
      <c r="AM1048" s="552"/>
      <c r="AN1048" s="552"/>
      <c r="AO1048" s="552"/>
      <c r="AP1048" s="552"/>
      <c r="AQ1048" s="552"/>
      <c r="AR1048" s="552"/>
      <c r="AS1048" s="552"/>
      <c r="AT1048" s="552"/>
      <c r="AU1048" s="552"/>
      <c r="AV1048" s="552"/>
      <c r="AW1048" s="552"/>
      <c r="AX1048" s="552"/>
      <c r="AY1048" s="552"/>
      <c r="AZ1048" s="552"/>
      <c r="BA1048" s="552"/>
      <c r="BB1048" s="552"/>
      <c r="BC1048" s="552"/>
      <c r="BD1048" s="552"/>
      <c r="BE1048" s="552"/>
      <c r="BF1048" s="552"/>
      <c r="BG1048" s="552"/>
      <c r="BH1048" s="552"/>
      <c r="BI1048" s="552"/>
      <c r="BJ1048" s="552"/>
      <c r="BK1048" s="55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9" t="s">
        <v>463</v>
      </c>
      <c r="G1050" s="579"/>
      <c r="H1050" s="579"/>
      <c r="I1050" s="579"/>
      <c r="J1050" s="579"/>
      <c r="K1050" s="579"/>
      <c r="L1050" s="579"/>
      <c r="M1050" s="579"/>
      <c r="N1050" s="579"/>
      <c r="O1050" s="579"/>
      <c r="P1050" s="579"/>
      <c r="Q1050" s="579"/>
      <c r="R1050" s="579"/>
      <c r="S1050" s="579"/>
      <c r="T1050" s="579"/>
      <c r="U1050" s="579"/>
      <c r="V1050" s="579"/>
      <c r="W1050" s="579"/>
      <c r="X1050" s="579"/>
      <c r="Y1050" s="579"/>
      <c r="Z1050" s="579"/>
      <c r="AA1050" s="579"/>
      <c r="AB1050" s="579"/>
      <c r="AC1050" s="579"/>
      <c r="AD1050" s="579"/>
      <c r="AE1050" s="579"/>
      <c r="AF1050" s="579"/>
      <c r="AG1050" s="579"/>
      <c r="AH1050" s="579"/>
      <c r="AI1050" s="579"/>
      <c r="AJ1050" s="579"/>
      <c r="AK1050" s="579"/>
      <c r="AL1050" s="579"/>
      <c r="AM1050" s="579"/>
      <c r="AN1050" s="579"/>
      <c r="AO1050" s="579"/>
      <c r="AP1050" s="579"/>
      <c r="AQ1050" s="579"/>
      <c r="AR1050" s="579"/>
      <c r="AS1050" s="579"/>
      <c r="AT1050" s="579"/>
      <c r="AU1050" s="579"/>
      <c r="AV1050" s="579"/>
      <c r="AW1050" s="579"/>
      <c r="AX1050" s="579"/>
      <c r="AY1050" s="579"/>
      <c r="AZ1050" s="579"/>
      <c r="BA1050" s="579"/>
      <c r="BB1050" s="579"/>
      <c r="BC1050" s="579"/>
      <c r="BD1050" s="579"/>
      <c r="BE1050" s="579"/>
      <c r="BF1050" s="579"/>
      <c r="BG1050" s="579"/>
      <c r="BH1050" s="579"/>
      <c r="BI1050" s="579"/>
      <c r="BJ1050" s="579"/>
      <c r="BK1050" s="579"/>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825" t="s">
        <v>388</v>
      </c>
      <c r="AQ1051" s="825"/>
      <c r="AR1051" s="825"/>
      <c r="AS1051" s="825"/>
      <c r="AT1051" s="825"/>
      <c r="AU1051" s="825"/>
      <c r="AV1051" s="825"/>
      <c r="AW1051" s="126"/>
      <c r="AX1051" s="126"/>
      <c r="AY1051" s="126"/>
      <c r="AZ1051" s="126"/>
      <c r="BA1051" s="126"/>
      <c r="BB1051" s="126"/>
      <c r="BC1051" s="126"/>
      <c r="BD1051" s="825" t="s">
        <v>389</v>
      </c>
      <c r="BE1051" s="825"/>
      <c r="BF1051" s="825"/>
      <c r="BG1051" s="825"/>
      <c r="BH1051" s="825"/>
      <c r="BI1051" s="825"/>
      <c r="BJ1051" s="825"/>
      <c r="BK1051" s="825"/>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464</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708">
        <f>[1]Input!$E$401</f>
        <v>20759223.27</v>
      </c>
      <c r="AQ1052" s="708"/>
      <c r="AR1052" s="708"/>
      <c r="AS1052" s="708"/>
      <c r="AT1052" s="708"/>
      <c r="AU1052" s="708"/>
      <c r="AV1052" s="708"/>
      <c r="AW1052" s="444"/>
      <c r="AX1052" s="444"/>
      <c r="AY1052" s="444"/>
      <c r="AZ1052" s="444"/>
      <c r="BA1052" s="444"/>
      <c r="BB1052" s="444"/>
      <c r="BC1052" s="444"/>
      <c r="BD1052" s="708">
        <f>[1]Input!$C$399</f>
        <v>14180978.609999999</v>
      </c>
      <c r="BE1052" s="708"/>
      <c r="BF1052" s="708"/>
      <c r="BG1052" s="708"/>
      <c r="BH1052" s="708"/>
      <c r="BI1052" s="708"/>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4"/>
      <c r="AQ1053" s="444"/>
      <c r="AR1053" s="444"/>
      <c r="AS1053" s="444"/>
      <c r="AT1053" s="444"/>
      <c r="AU1053" s="444"/>
      <c r="AV1053" s="444"/>
      <c r="AW1053" s="444"/>
      <c r="AX1053" s="444"/>
      <c r="AY1053" s="444"/>
      <c r="AZ1053" s="444"/>
      <c r="BA1053" s="444"/>
      <c r="BB1053" s="444"/>
      <c r="BC1053" s="444"/>
      <c r="BD1053" s="444"/>
      <c r="BE1053" s="444"/>
      <c r="BF1053" s="444"/>
      <c r="BG1053" s="444"/>
      <c r="BH1053" s="444"/>
      <c r="BI1053" s="444"/>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671"/>
      <c r="H1054" s="671"/>
      <c r="I1054" s="671"/>
      <c r="J1054" s="671"/>
      <c r="K1054" s="671" t="s">
        <v>333</v>
      </c>
      <c r="L1054" s="671"/>
      <c r="M1054" s="81"/>
      <c r="N1054" s="98" t="s">
        <v>228</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774">
        <f>[1]Input!$E400</f>
        <v>0</v>
      </c>
      <c r="AQ1054" s="774"/>
      <c r="AR1054" s="774"/>
      <c r="AS1054" s="774"/>
      <c r="AT1054" s="774"/>
      <c r="AU1054" s="774"/>
      <c r="AV1054" s="774"/>
      <c r="AW1054" s="444"/>
      <c r="AX1054" s="444"/>
      <c r="AY1054" s="444"/>
      <c r="AZ1054" s="444"/>
      <c r="BA1054" s="444"/>
      <c r="BB1054" s="444"/>
      <c r="BC1054" s="444"/>
      <c r="BD1054" s="708">
        <f>[1]Input!$C400</f>
        <v>0</v>
      </c>
      <c r="BE1054" s="708"/>
      <c r="BF1054" s="708"/>
      <c r="BG1054" s="708"/>
      <c r="BH1054" s="708"/>
      <c r="BI1054" s="708"/>
      <c r="BJ1054" s="395"/>
      <c r="BK1054" s="473"/>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671"/>
      <c r="H1055" s="671"/>
      <c r="I1055" s="671"/>
      <c r="J1055" s="671"/>
      <c r="K1055" s="671" t="s">
        <v>335</v>
      </c>
      <c r="L1055" s="671"/>
      <c r="M1055" s="81"/>
      <c r="N1055" s="738" t="s">
        <v>465</v>
      </c>
      <c r="O1055" s="738"/>
      <c r="P1055" s="738"/>
      <c r="Q1055" s="738"/>
      <c r="R1055" s="738"/>
      <c r="S1055" s="738"/>
      <c r="T1055" s="738"/>
      <c r="U1055" s="738"/>
      <c r="V1055" s="738"/>
      <c r="W1055" s="738"/>
      <c r="X1055" s="738"/>
      <c r="Y1055" s="98"/>
      <c r="Z1055" s="98"/>
      <c r="AA1055" s="98"/>
      <c r="AB1055" s="98"/>
      <c r="AC1055" s="98"/>
      <c r="AD1055" s="98"/>
      <c r="AE1055" s="98"/>
      <c r="AF1055" s="98"/>
      <c r="AG1055" s="98"/>
      <c r="AH1055" s="98"/>
      <c r="AI1055" s="98"/>
      <c r="AJ1055" s="98"/>
      <c r="AK1055" s="98"/>
      <c r="AL1055" s="98"/>
      <c r="AM1055" s="98"/>
      <c r="AN1055" s="98"/>
      <c r="AO1055" s="98"/>
      <c r="AP1055" s="774">
        <f>[1]Input!$E401</f>
        <v>20759223.27</v>
      </c>
      <c r="AQ1055" s="774"/>
      <c r="AR1055" s="774"/>
      <c r="AS1055" s="774"/>
      <c r="AT1055" s="774"/>
      <c r="AU1055" s="774"/>
      <c r="AV1055" s="774"/>
      <c r="AW1055" s="444"/>
      <c r="AX1055" s="444"/>
      <c r="AY1055" s="444"/>
      <c r="AZ1055" s="444"/>
      <c r="BA1055" s="444"/>
      <c r="BB1055" s="444"/>
      <c r="BC1055" s="444"/>
      <c r="BD1055" s="708">
        <f>[1]Input!$C401</f>
        <v>14180978.609999999</v>
      </c>
      <c r="BE1055" s="708"/>
      <c r="BF1055" s="708"/>
      <c r="BG1055" s="708"/>
      <c r="BH1055" s="708"/>
      <c r="BI1055" s="708"/>
      <c r="BJ1055" s="395"/>
      <c r="BK1055" s="473"/>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8"/>
      <c r="H1056" s="468"/>
      <c r="I1056" s="468"/>
      <c r="J1056" s="468"/>
      <c r="K1056" s="671" t="s">
        <v>337</v>
      </c>
      <c r="L1056" s="671"/>
      <c r="M1056" s="81"/>
      <c r="N1056" s="738" t="s">
        <v>466</v>
      </c>
      <c r="O1056" s="738"/>
      <c r="P1056" s="738"/>
      <c r="Q1056" s="738"/>
      <c r="R1056" s="738"/>
      <c r="S1056" s="738"/>
      <c r="T1056" s="738"/>
      <c r="U1056" s="738"/>
      <c r="V1056" s="738"/>
      <c r="W1056" s="738"/>
      <c r="X1056" s="738"/>
      <c r="Y1056" s="98"/>
      <c r="Z1056" s="98"/>
      <c r="AA1056" s="98"/>
      <c r="AB1056" s="98"/>
      <c r="AC1056" s="98"/>
      <c r="AD1056" s="98"/>
      <c r="AE1056" s="98"/>
      <c r="AF1056" s="98"/>
      <c r="AG1056" s="98"/>
      <c r="AH1056" s="98"/>
      <c r="AI1056" s="98"/>
      <c r="AJ1056" s="98"/>
      <c r="AK1056" s="98"/>
      <c r="AL1056" s="98"/>
      <c r="AM1056" s="98"/>
      <c r="AN1056" s="98"/>
      <c r="AO1056" s="98"/>
      <c r="AP1056" s="774">
        <f>[1]Input!$E402</f>
        <v>0</v>
      </c>
      <c r="AQ1056" s="774"/>
      <c r="AR1056" s="774"/>
      <c r="AS1056" s="774"/>
      <c r="AT1056" s="774"/>
      <c r="AU1056" s="774"/>
      <c r="AV1056" s="774"/>
      <c r="AW1056" s="444"/>
      <c r="AX1056" s="444"/>
      <c r="AY1056" s="444"/>
      <c r="AZ1056" s="444"/>
      <c r="BA1056" s="444"/>
      <c r="BB1056" s="444"/>
      <c r="BC1056" s="444"/>
      <c r="BD1056" s="708">
        <f>[1]Input!$C402</f>
        <v>0</v>
      </c>
      <c r="BE1056" s="708"/>
      <c r="BF1056" s="708"/>
      <c r="BG1056" s="708"/>
      <c r="BH1056" s="708"/>
      <c r="BI1056" s="708"/>
      <c r="BJ1056" s="395"/>
      <c r="BK1056" s="473"/>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671"/>
      <c r="H1057" s="671"/>
      <c r="I1057" s="671"/>
      <c r="J1057" s="671"/>
      <c r="K1057" s="671" t="s">
        <v>339</v>
      </c>
      <c r="L1057" s="671"/>
      <c r="M1057" s="81"/>
      <c r="N1057" s="738" t="s">
        <v>467</v>
      </c>
      <c r="O1057" s="738"/>
      <c r="P1057" s="738"/>
      <c r="Q1057" s="738"/>
      <c r="R1057" s="738"/>
      <c r="S1057" s="738"/>
      <c r="T1057" s="738"/>
      <c r="U1057" s="738"/>
      <c r="V1057" s="738"/>
      <c r="W1057" s="738"/>
      <c r="X1057" s="738"/>
      <c r="Y1057" s="98"/>
      <c r="Z1057" s="98"/>
      <c r="AA1057" s="98"/>
      <c r="AB1057" s="98"/>
      <c r="AC1057" s="98"/>
      <c r="AD1057" s="98"/>
      <c r="AE1057" s="98"/>
      <c r="AF1057" s="98"/>
      <c r="AG1057" s="98"/>
      <c r="AH1057" s="98"/>
      <c r="AI1057" s="98"/>
      <c r="AJ1057" s="98"/>
      <c r="AK1057" s="98"/>
      <c r="AL1057" s="98"/>
      <c r="AM1057" s="98"/>
      <c r="AN1057" s="397"/>
      <c r="AO1057" s="397"/>
      <c r="AP1057" s="774">
        <f>[1]Input!$E403</f>
        <v>0</v>
      </c>
      <c r="AQ1057" s="774"/>
      <c r="AR1057" s="774"/>
      <c r="AS1057" s="774"/>
      <c r="AT1057" s="774"/>
      <c r="AU1057" s="774"/>
      <c r="AV1057" s="774"/>
      <c r="AW1057" s="439"/>
      <c r="AX1057" s="439"/>
      <c r="AY1057" s="439"/>
      <c r="AZ1057" s="439"/>
      <c r="BA1057" s="439"/>
      <c r="BB1057" s="439"/>
      <c r="BC1057" s="439"/>
      <c r="BD1057" s="708">
        <f>[1]Input!$C403</f>
        <v>0</v>
      </c>
      <c r="BE1057" s="708"/>
      <c r="BF1057" s="708"/>
      <c r="BG1057" s="708"/>
      <c r="BH1057" s="708"/>
      <c r="BI1057" s="708"/>
      <c r="BJ1057" s="474"/>
      <c r="BK1057" s="475"/>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671"/>
      <c r="H1058" s="671"/>
      <c r="I1058" s="671"/>
      <c r="J1058" s="671"/>
      <c r="K1058" s="671" t="s">
        <v>341</v>
      </c>
      <c r="L1058" s="671"/>
      <c r="M1058" s="81"/>
      <c r="N1058" s="738" t="s">
        <v>468</v>
      </c>
      <c r="O1058" s="738"/>
      <c r="P1058" s="738"/>
      <c r="Q1058" s="738"/>
      <c r="R1058" s="738"/>
      <c r="S1058" s="738"/>
      <c r="T1058" s="738"/>
      <c r="U1058" s="738"/>
      <c r="V1058" s="738"/>
      <c r="W1058" s="738"/>
      <c r="X1058" s="738"/>
      <c r="Y1058" s="98"/>
      <c r="Z1058" s="98"/>
      <c r="AA1058" s="98"/>
      <c r="AB1058" s="98"/>
      <c r="AC1058" s="98"/>
      <c r="AD1058" s="98"/>
      <c r="AE1058" s="98"/>
      <c r="AF1058" s="98"/>
      <c r="AG1058" s="98"/>
      <c r="AH1058" s="98"/>
      <c r="AI1058" s="98"/>
      <c r="AJ1058" s="98"/>
      <c r="AK1058" s="98"/>
      <c r="AL1058" s="98"/>
      <c r="AM1058" s="98"/>
      <c r="AN1058" s="397"/>
      <c r="AO1058" s="397"/>
      <c r="AP1058" s="774">
        <f>[1]Input!$E404</f>
        <v>0</v>
      </c>
      <c r="AQ1058" s="774"/>
      <c r="AR1058" s="774"/>
      <c r="AS1058" s="774"/>
      <c r="AT1058" s="774"/>
      <c r="AU1058" s="774"/>
      <c r="AV1058" s="774"/>
      <c r="AW1058" s="439"/>
      <c r="AX1058" s="439"/>
      <c r="AY1058" s="439"/>
      <c r="AZ1058" s="439"/>
      <c r="BA1058" s="439"/>
      <c r="BB1058" s="439"/>
      <c r="BC1058" s="439"/>
      <c r="BD1058" s="708">
        <f>[1]Input!$C404</f>
        <v>0</v>
      </c>
      <c r="BE1058" s="708"/>
      <c r="BF1058" s="708"/>
      <c r="BG1058" s="708"/>
      <c r="BH1058" s="708"/>
      <c r="BI1058" s="708"/>
      <c r="BJ1058" s="474"/>
      <c r="BK1058" s="475"/>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671"/>
      <c r="H1059" s="671"/>
      <c r="I1059" s="671"/>
      <c r="J1059" s="671"/>
      <c r="K1059" s="671" t="s">
        <v>343</v>
      </c>
      <c r="L1059" s="671"/>
      <c r="M1059" s="81"/>
      <c r="N1059" s="738" t="s">
        <v>469</v>
      </c>
      <c r="O1059" s="738"/>
      <c r="P1059" s="738"/>
      <c r="Q1059" s="738"/>
      <c r="R1059" s="738"/>
      <c r="S1059" s="738"/>
      <c r="T1059" s="738"/>
      <c r="U1059" s="738"/>
      <c r="V1059" s="738"/>
      <c r="W1059" s="738"/>
      <c r="X1059" s="738"/>
      <c r="Y1059" s="98"/>
      <c r="Z1059" s="98"/>
      <c r="AA1059" s="98"/>
      <c r="AB1059" s="98"/>
      <c r="AC1059" s="98"/>
      <c r="AD1059" s="98"/>
      <c r="AE1059" s="98"/>
      <c r="AF1059" s="98"/>
      <c r="AG1059" s="98"/>
      <c r="AH1059" s="98"/>
      <c r="AI1059" s="98"/>
      <c r="AJ1059" s="98"/>
      <c r="AK1059" s="98"/>
      <c r="AL1059" s="98"/>
      <c r="AM1059" s="98"/>
      <c r="AN1059" s="397"/>
      <c r="AO1059" s="397"/>
      <c r="AP1059" s="774">
        <f>[1]Input!$E405</f>
        <v>0</v>
      </c>
      <c r="AQ1059" s="774"/>
      <c r="AR1059" s="774"/>
      <c r="AS1059" s="774"/>
      <c r="AT1059" s="774"/>
      <c r="AU1059" s="774"/>
      <c r="AV1059" s="774"/>
      <c r="AW1059" s="439"/>
      <c r="AX1059" s="439"/>
      <c r="AY1059" s="439"/>
      <c r="AZ1059" s="439"/>
      <c r="BA1059" s="439"/>
      <c r="BB1059" s="439"/>
      <c r="BC1059" s="439"/>
      <c r="BD1059" s="708">
        <f>[1]Input!$C405</f>
        <v>0</v>
      </c>
      <c r="BE1059" s="708"/>
      <c r="BF1059" s="708"/>
      <c r="BG1059" s="708"/>
      <c r="BH1059" s="708"/>
      <c r="BI1059" s="708"/>
      <c r="BJ1059" s="474"/>
      <c r="BK1059" s="475"/>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8"/>
      <c r="H1060" s="468"/>
      <c r="I1060" s="468"/>
      <c r="J1060" s="468"/>
      <c r="K1060" s="671" t="s">
        <v>345</v>
      </c>
      <c r="L1060" s="671"/>
      <c r="M1060" s="81"/>
      <c r="N1060" s="842" t="s">
        <v>470</v>
      </c>
      <c r="O1060" s="842"/>
      <c r="P1060" s="842"/>
      <c r="Q1060" s="842"/>
      <c r="R1060" s="842"/>
      <c r="S1060" s="842"/>
      <c r="T1060" s="842"/>
      <c r="U1060" s="842"/>
      <c r="V1060" s="842"/>
      <c r="W1060" s="842"/>
      <c r="X1060" s="842"/>
      <c r="Y1060" s="842"/>
      <c r="Z1060" s="842"/>
      <c r="AA1060" s="842"/>
      <c r="AB1060" s="842"/>
      <c r="AC1060" s="842"/>
      <c r="AD1060" s="842"/>
      <c r="AE1060" s="842"/>
      <c r="AF1060" s="842"/>
      <c r="AG1060" s="842"/>
      <c r="AH1060" s="842"/>
      <c r="AI1060" s="842"/>
      <c r="AJ1060" s="842"/>
      <c r="AK1060" s="842"/>
      <c r="AL1060" s="842"/>
      <c r="AM1060" s="842"/>
      <c r="AN1060" s="842"/>
      <c r="AO1060" s="842"/>
      <c r="AP1060" s="774">
        <f>[1]Input!$E406</f>
        <v>0</v>
      </c>
      <c r="AQ1060" s="774"/>
      <c r="AR1060" s="774"/>
      <c r="AS1060" s="774"/>
      <c r="AT1060" s="774"/>
      <c r="AU1060" s="774"/>
      <c r="AV1060" s="774"/>
      <c r="AW1060" s="439"/>
      <c r="AX1060" s="439"/>
      <c r="AY1060" s="439"/>
      <c r="AZ1060" s="439"/>
      <c r="BA1060" s="439"/>
      <c r="BB1060" s="439"/>
      <c r="BC1060" s="439"/>
      <c r="BD1060" s="708">
        <f>[1]Input!$C406</f>
        <v>0</v>
      </c>
      <c r="BE1060" s="708"/>
      <c r="BF1060" s="708"/>
      <c r="BG1060" s="708"/>
      <c r="BH1060" s="708"/>
      <c r="BI1060" s="708"/>
      <c r="BJ1060" s="474"/>
      <c r="BK1060" s="475"/>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8"/>
      <c r="H1061" s="468"/>
      <c r="I1061" s="468"/>
      <c r="J1061" s="468"/>
      <c r="K1061" s="671"/>
      <c r="L1061" s="671"/>
      <c r="M1061" s="81"/>
      <c r="N1061" s="738"/>
      <c r="O1061" s="738"/>
      <c r="P1061" s="738"/>
      <c r="Q1061" s="738"/>
      <c r="R1061" s="738"/>
      <c r="S1061" s="738"/>
      <c r="T1061" s="738"/>
      <c r="U1061" s="738"/>
      <c r="V1061" s="738"/>
      <c r="W1061" s="738"/>
      <c r="X1061" s="738"/>
      <c r="Y1061" s="98"/>
      <c r="Z1061" s="98"/>
      <c r="AA1061" s="98"/>
      <c r="AB1061" s="98"/>
      <c r="AC1061" s="98"/>
      <c r="AD1061" s="98"/>
      <c r="AE1061" s="98"/>
      <c r="AF1061" s="98"/>
      <c r="AG1061" s="98"/>
      <c r="AH1061" s="98"/>
      <c r="AI1061" s="98"/>
      <c r="AJ1061" s="98"/>
      <c r="AK1061" s="98"/>
      <c r="AL1061" s="98"/>
      <c r="AM1061" s="98"/>
      <c r="AN1061" s="397"/>
      <c r="AO1061" s="397"/>
      <c r="AP1061" s="774"/>
      <c r="AQ1061" s="774"/>
      <c r="AR1061" s="774"/>
      <c r="AS1061" s="774"/>
      <c r="AT1061" s="774"/>
      <c r="AU1061" s="774"/>
      <c r="AV1061" s="774"/>
      <c r="AW1061" s="439"/>
      <c r="AX1061" s="439"/>
      <c r="AY1061" s="439"/>
      <c r="AZ1061" s="439"/>
      <c r="BA1061" s="439"/>
      <c r="BB1061" s="439"/>
      <c r="BC1061" s="439"/>
      <c r="BD1061" s="708"/>
      <c r="BE1061" s="708"/>
      <c r="BF1061" s="708"/>
      <c r="BG1061" s="708"/>
      <c r="BH1061" s="708"/>
      <c r="BI1061" s="708"/>
      <c r="BJ1061" s="474"/>
      <c r="BK1061" s="475"/>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8"/>
      <c r="H1062" s="468"/>
      <c r="I1062" s="468"/>
      <c r="J1062" s="468"/>
      <c r="K1062" s="671"/>
      <c r="L1062" s="671"/>
      <c r="M1062" s="81"/>
      <c r="N1062" s="842"/>
      <c r="O1062" s="842"/>
      <c r="P1062" s="842"/>
      <c r="Q1062" s="842"/>
      <c r="R1062" s="842"/>
      <c r="S1062" s="842"/>
      <c r="T1062" s="842"/>
      <c r="U1062" s="842"/>
      <c r="V1062" s="842"/>
      <c r="W1062" s="842"/>
      <c r="X1062" s="842"/>
      <c r="Y1062" s="842"/>
      <c r="Z1062" s="842"/>
      <c r="AA1062" s="842"/>
      <c r="AB1062" s="842"/>
      <c r="AC1062" s="842"/>
      <c r="AD1062" s="842"/>
      <c r="AE1062" s="842"/>
      <c r="AF1062" s="842"/>
      <c r="AG1062" s="842"/>
      <c r="AH1062" s="842"/>
      <c r="AI1062" s="842"/>
      <c r="AJ1062" s="842"/>
      <c r="AK1062" s="842"/>
      <c r="AL1062" s="842"/>
      <c r="AM1062" s="98"/>
      <c r="AN1062" s="397"/>
      <c r="AO1062" s="397"/>
      <c r="AP1062" s="839"/>
      <c r="AQ1062" s="839"/>
      <c r="AR1062" s="839"/>
      <c r="AS1062" s="839"/>
      <c r="AT1062" s="839"/>
      <c r="AU1062" s="839"/>
      <c r="AV1062" s="839"/>
      <c r="AW1062" s="439"/>
      <c r="AX1062" s="439"/>
      <c r="AY1062" s="439"/>
      <c r="AZ1062" s="439"/>
      <c r="BA1062" s="439"/>
      <c r="BB1062" s="439"/>
      <c r="BC1062" s="439"/>
      <c r="BD1062" s="714"/>
      <c r="BE1062" s="714"/>
      <c r="BF1062" s="714"/>
      <c r="BG1062" s="714"/>
      <c r="BH1062" s="714"/>
      <c r="BI1062" s="714"/>
      <c r="BJ1062" s="474"/>
      <c r="BK1062" s="475"/>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8"/>
      <c r="H1063" s="468"/>
      <c r="I1063" s="468"/>
      <c r="J1063" s="468"/>
      <c r="K1063" s="671"/>
      <c r="L1063" s="671"/>
      <c r="M1063" s="81"/>
      <c r="N1063" s="842"/>
      <c r="O1063" s="842"/>
      <c r="P1063" s="842"/>
      <c r="Q1063" s="842"/>
      <c r="R1063" s="842"/>
      <c r="S1063" s="842"/>
      <c r="T1063" s="842"/>
      <c r="U1063" s="842"/>
      <c r="V1063" s="842"/>
      <c r="W1063" s="842"/>
      <c r="X1063" s="842"/>
      <c r="Y1063" s="842"/>
      <c r="Z1063" s="842"/>
      <c r="AA1063" s="842"/>
      <c r="AB1063" s="842"/>
      <c r="AC1063" s="842"/>
      <c r="AD1063" s="842"/>
      <c r="AE1063" s="842"/>
      <c r="AF1063" s="842"/>
      <c r="AG1063" s="842"/>
      <c r="AH1063" s="842"/>
      <c r="AI1063" s="842"/>
      <c r="AJ1063" s="842"/>
      <c r="AK1063" s="842"/>
      <c r="AL1063" s="842"/>
      <c r="AM1063" s="98"/>
      <c r="AN1063" s="397"/>
      <c r="AO1063" s="397"/>
      <c r="AP1063" s="839"/>
      <c r="AQ1063" s="839"/>
      <c r="AR1063" s="839"/>
      <c r="AS1063" s="839"/>
      <c r="AT1063" s="839"/>
      <c r="AU1063" s="839"/>
      <c r="AV1063" s="839"/>
      <c r="AW1063" s="439"/>
      <c r="AX1063" s="439"/>
      <c r="AY1063" s="439"/>
      <c r="AZ1063" s="439"/>
      <c r="BA1063" s="439"/>
      <c r="BB1063" s="439"/>
      <c r="BC1063" s="439"/>
      <c r="BD1063" s="714"/>
      <c r="BE1063" s="714"/>
      <c r="BF1063" s="714"/>
      <c r="BG1063" s="714"/>
      <c r="BH1063" s="714"/>
      <c r="BI1063" s="714"/>
      <c r="BJ1063" s="474"/>
      <c r="BK1063" s="475"/>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8"/>
      <c r="H1064" s="468"/>
      <c r="I1064" s="468"/>
      <c r="J1064" s="468"/>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7"/>
      <c r="AO1064" s="397"/>
      <c r="AP1064" s="439"/>
      <c r="AQ1064" s="439"/>
      <c r="AR1064" s="439"/>
      <c r="AS1064" s="439"/>
      <c r="AT1064" s="439"/>
      <c r="AU1064" s="439"/>
      <c r="AV1064" s="439"/>
      <c r="AW1064" s="439"/>
      <c r="AX1064" s="439"/>
      <c r="AY1064" s="439"/>
      <c r="AZ1064" s="439"/>
      <c r="BA1064" s="439"/>
      <c r="BB1064" s="439"/>
      <c r="BC1064" s="439"/>
      <c r="BD1064" s="567"/>
      <c r="BE1064" s="567"/>
      <c r="BF1064" s="567"/>
      <c r="BG1064" s="567"/>
      <c r="BH1064" s="567"/>
      <c r="BI1064" s="567"/>
      <c r="BJ1064" s="439"/>
      <c r="BK1064" s="476"/>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8"/>
      <c r="H1065" s="468"/>
      <c r="I1065" s="468"/>
      <c r="J1065" s="468"/>
      <c r="K1065" s="98"/>
      <c r="L1065" s="98"/>
      <c r="M1065" s="81"/>
      <c r="N1065" s="841" t="s">
        <v>278</v>
      </c>
      <c r="O1065" s="841"/>
      <c r="P1065" s="841"/>
      <c r="Q1065" s="841"/>
      <c r="R1065" s="841"/>
      <c r="S1065" s="841"/>
      <c r="T1065" s="841"/>
      <c r="U1065" s="841"/>
      <c r="V1065" s="841"/>
      <c r="W1065" s="841"/>
      <c r="X1065" s="841"/>
      <c r="Y1065" s="12"/>
      <c r="Z1065" s="12"/>
      <c r="AA1065" s="12"/>
      <c r="AB1065" s="12"/>
      <c r="AC1065" s="12"/>
      <c r="AD1065" s="12"/>
      <c r="AE1065" s="12"/>
      <c r="AF1065" s="12"/>
      <c r="AG1065" s="12"/>
      <c r="AH1065" s="12"/>
      <c r="AI1065" s="12"/>
      <c r="AJ1065" s="12"/>
      <c r="AK1065" s="12"/>
      <c r="AL1065" s="12"/>
      <c r="AM1065" s="12"/>
      <c r="AN1065" s="9"/>
      <c r="AO1065" s="9"/>
      <c r="AP1065" s="839">
        <f>+SUM(AP1054:AV1063)</f>
        <v>20759223.27</v>
      </c>
      <c r="AQ1065" s="839"/>
      <c r="AR1065" s="839"/>
      <c r="AS1065" s="839"/>
      <c r="AT1065" s="839"/>
      <c r="AU1065" s="839"/>
      <c r="AV1065" s="839"/>
      <c r="AW1065" s="477"/>
      <c r="AX1065" s="477"/>
      <c r="AY1065" s="477"/>
      <c r="AZ1065" s="477"/>
      <c r="BA1065" s="477"/>
      <c r="BB1065" s="477"/>
      <c r="BC1065" s="477"/>
      <c r="BD1065" s="714">
        <f>IF([1]Input!$C$122=1,"n.a.",+SUM(BD1054:BI1063))</f>
        <v>14180978.609999999</v>
      </c>
      <c r="BE1065" s="714"/>
      <c r="BF1065" s="714"/>
      <c r="BG1065" s="714"/>
      <c r="BH1065" s="714"/>
      <c r="BI1065" s="714"/>
      <c r="BJ1065" s="474"/>
      <c r="BK1065" s="478"/>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8"/>
      <c r="H1066" s="468"/>
      <c r="I1066" s="468"/>
      <c r="J1066" s="468"/>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7"/>
      <c r="AO1066" s="397"/>
      <c r="AP1066" s="439"/>
      <c r="AQ1066" s="439"/>
      <c r="AR1066" s="439"/>
      <c r="AS1066" s="439"/>
      <c r="AT1066" s="439"/>
      <c r="AU1066" s="439"/>
      <c r="AV1066" s="439"/>
      <c r="AW1066" s="439"/>
      <c r="AX1066" s="439"/>
      <c r="AY1066" s="439"/>
      <c r="AZ1066" s="439"/>
      <c r="BA1066" s="439"/>
      <c r="BB1066" s="439"/>
      <c r="BC1066" s="439"/>
      <c r="BD1066" s="567"/>
      <c r="BE1066" s="567"/>
      <c r="BF1066" s="567"/>
      <c r="BG1066" s="567"/>
      <c r="BH1066" s="567"/>
      <c r="BI1066" s="567"/>
      <c r="BJ1066" s="439"/>
      <c r="BK1066" s="476"/>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8"/>
      <c r="H1067" s="468"/>
      <c r="I1067" s="468"/>
      <c r="J1067" s="468"/>
      <c r="K1067" s="671"/>
      <c r="L1067" s="671"/>
      <c r="M1067" s="81"/>
      <c r="N1067" s="738"/>
      <c r="O1067" s="738"/>
      <c r="P1067" s="738"/>
      <c r="Q1067" s="738"/>
      <c r="R1067" s="738"/>
      <c r="S1067" s="738"/>
      <c r="T1067" s="738"/>
      <c r="U1067" s="738"/>
      <c r="V1067" s="738"/>
      <c r="W1067" s="738"/>
      <c r="X1067" s="738"/>
      <c r="Y1067" s="98"/>
      <c r="Z1067" s="98"/>
      <c r="AA1067" s="98"/>
      <c r="AB1067" s="98"/>
      <c r="AC1067" s="98"/>
      <c r="AD1067" s="98"/>
      <c r="AE1067" s="98"/>
      <c r="AF1067" s="98"/>
      <c r="AG1067" s="98"/>
      <c r="AH1067" s="98"/>
      <c r="AI1067" s="98"/>
      <c r="AJ1067" s="98"/>
      <c r="AK1067" s="98"/>
      <c r="AL1067" s="98"/>
      <c r="AM1067" s="98"/>
      <c r="AN1067" s="397"/>
      <c r="AO1067" s="397"/>
      <c r="AP1067" s="839"/>
      <c r="AQ1067" s="839"/>
      <c r="AR1067" s="839"/>
      <c r="AS1067" s="839"/>
      <c r="AT1067" s="839"/>
      <c r="AU1067" s="839"/>
      <c r="AV1067" s="839"/>
      <c r="AW1067" s="439"/>
      <c r="AX1067" s="439"/>
      <c r="AY1067" s="439"/>
      <c r="AZ1067" s="439"/>
      <c r="BA1067" s="439"/>
      <c r="BB1067" s="439"/>
      <c r="BC1067" s="439"/>
      <c r="BD1067" s="839"/>
      <c r="BE1067" s="839"/>
      <c r="BF1067" s="839"/>
      <c r="BG1067" s="839"/>
      <c r="BH1067" s="839"/>
      <c r="BI1067" s="839"/>
      <c r="BJ1067" s="839"/>
      <c r="BK1067" s="844"/>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8"/>
      <c r="H1068" s="468"/>
      <c r="I1068" s="468"/>
      <c r="J1068" s="468"/>
      <c r="K1068" s="671"/>
      <c r="L1068" s="671"/>
      <c r="M1068" s="81"/>
      <c r="N1068" s="738"/>
      <c r="O1068" s="738"/>
      <c r="P1068" s="738"/>
      <c r="Q1068" s="738"/>
      <c r="R1068" s="738"/>
      <c r="S1068" s="738"/>
      <c r="T1068" s="738"/>
      <c r="U1068" s="738"/>
      <c r="V1068" s="738"/>
      <c r="W1068" s="738"/>
      <c r="X1068" s="738"/>
      <c r="Y1068" s="98"/>
      <c r="Z1068" s="98"/>
      <c r="AA1068" s="98"/>
      <c r="AB1068" s="98"/>
      <c r="AC1068" s="98"/>
      <c r="AD1068" s="98"/>
      <c r="AE1068" s="98"/>
      <c r="AF1068" s="98"/>
      <c r="AG1068" s="98"/>
      <c r="AH1068" s="98"/>
      <c r="AI1068" s="98"/>
      <c r="AJ1068" s="98"/>
      <c r="AK1068" s="98"/>
      <c r="AL1068" s="98"/>
      <c r="AM1068" s="98"/>
      <c r="AN1068" s="98"/>
      <c r="AO1068" s="98"/>
      <c r="AP1068" s="774"/>
      <c r="AQ1068" s="774"/>
      <c r="AR1068" s="774"/>
      <c r="AS1068" s="774"/>
      <c r="AT1068" s="774"/>
      <c r="AU1068" s="774"/>
      <c r="AV1068" s="774"/>
      <c r="AW1068" s="444"/>
      <c r="AX1068" s="444"/>
      <c r="AY1068" s="444"/>
      <c r="AZ1068" s="444"/>
      <c r="BA1068" s="444"/>
      <c r="BB1068" s="444"/>
      <c r="BC1068" s="444"/>
      <c r="BD1068" s="774"/>
      <c r="BE1068" s="774"/>
      <c r="BF1068" s="774"/>
      <c r="BG1068" s="774"/>
      <c r="BH1068" s="774"/>
      <c r="BI1068" s="774"/>
      <c r="BJ1068" s="774"/>
      <c r="BK1068" s="774"/>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671"/>
      <c r="H1069" s="671"/>
      <c r="I1069" s="671"/>
      <c r="J1069" s="671"/>
      <c r="K1069" s="671"/>
      <c r="L1069" s="671"/>
      <c r="M1069" s="81"/>
      <c r="N1069" s="841"/>
      <c r="O1069" s="841"/>
      <c r="P1069" s="841"/>
      <c r="Q1069" s="841"/>
      <c r="R1069" s="841"/>
      <c r="S1069" s="841"/>
      <c r="T1069" s="841"/>
      <c r="U1069" s="841"/>
      <c r="V1069" s="841"/>
      <c r="W1069" s="841"/>
      <c r="X1069" s="841"/>
      <c r="Y1069" s="12"/>
      <c r="Z1069" s="12"/>
      <c r="AA1069" s="12"/>
      <c r="AB1069" s="12"/>
      <c r="AC1069" s="12"/>
      <c r="AD1069" s="12"/>
      <c r="AE1069" s="12"/>
      <c r="AF1069" s="12"/>
      <c r="AG1069" s="12"/>
      <c r="AH1069" s="12"/>
      <c r="AI1069" s="12"/>
      <c r="AJ1069" s="12"/>
      <c r="AK1069" s="12"/>
      <c r="AL1069" s="12"/>
      <c r="AM1069" s="12"/>
      <c r="AN1069" s="12"/>
      <c r="AO1069" s="12"/>
      <c r="AP1069" s="774"/>
      <c r="AQ1069" s="774"/>
      <c r="AR1069" s="774"/>
      <c r="AS1069" s="774"/>
      <c r="AT1069" s="774"/>
      <c r="AU1069" s="774"/>
      <c r="AV1069" s="774"/>
      <c r="AW1069" s="444"/>
      <c r="AX1069" s="444"/>
      <c r="AY1069" s="444"/>
      <c r="AZ1069" s="444"/>
      <c r="BA1069" s="444"/>
      <c r="BB1069" s="444"/>
      <c r="BC1069" s="444"/>
      <c r="BD1069" s="774"/>
      <c r="BE1069" s="774"/>
      <c r="BF1069" s="774"/>
      <c r="BG1069" s="774"/>
      <c r="BH1069" s="774"/>
      <c r="BI1069" s="774"/>
      <c r="BJ1069" s="774"/>
      <c r="BK1069" s="843"/>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671"/>
      <c r="H1070" s="671"/>
      <c r="I1070" s="671"/>
      <c r="J1070" s="671"/>
      <c r="K1070" s="671"/>
      <c r="L1070" s="671"/>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79"/>
      <c r="AQ1070" s="479"/>
      <c r="AR1070" s="479"/>
      <c r="AS1070" s="479"/>
      <c r="AT1070" s="479"/>
      <c r="AU1070" s="479"/>
      <c r="AV1070" s="479"/>
      <c r="AW1070" s="479"/>
      <c r="AX1070" s="479"/>
      <c r="AY1070" s="479"/>
      <c r="AZ1070" s="479"/>
      <c r="BA1070" s="479"/>
      <c r="BB1070" s="479"/>
      <c r="BC1070" s="444"/>
      <c r="BD1070" s="774"/>
      <c r="BE1070" s="774"/>
      <c r="BF1070" s="774"/>
      <c r="BG1070" s="774"/>
      <c r="BH1070" s="774"/>
      <c r="BI1070" s="774"/>
      <c r="BJ1070" s="774"/>
      <c r="BK1070" s="444"/>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50" t="str">
        <f>[2]Setup!$B$5</f>
        <v>Precise Mortgage Funding 2018-2B plc</v>
      </c>
      <c r="G1086" s="550"/>
      <c r="H1086" s="550"/>
      <c r="I1086" s="550"/>
      <c r="J1086" s="550"/>
      <c r="K1086" s="550"/>
      <c r="L1086" s="550"/>
      <c r="M1086" s="550"/>
      <c r="N1086" s="550"/>
      <c r="O1086" s="550"/>
      <c r="P1086" s="550"/>
      <c r="Q1086" s="550"/>
      <c r="R1086" s="550"/>
      <c r="S1086" s="550"/>
      <c r="T1086" s="550"/>
      <c r="U1086" s="550"/>
      <c r="V1086" s="550"/>
      <c r="W1086" s="550"/>
      <c r="X1086" s="550"/>
      <c r="Y1086" s="550"/>
      <c r="Z1086" s="550"/>
      <c r="AA1086" s="550"/>
      <c r="AB1086" s="550"/>
      <c r="AC1086" s="550"/>
      <c r="AD1086" s="550"/>
      <c r="AE1086" s="550"/>
      <c r="AF1086" s="550"/>
      <c r="AG1086" s="550"/>
      <c r="AH1086" s="550"/>
      <c r="AI1086" s="550"/>
      <c r="AJ1086" s="550"/>
      <c r="AK1086" s="550"/>
      <c r="AL1086" s="550"/>
      <c r="AM1086" s="550"/>
      <c r="AN1086" s="550"/>
      <c r="AO1086" s="550"/>
      <c r="AP1086" s="550"/>
      <c r="AQ1086" s="550"/>
      <c r="AR1086" s="550"/>
      <c r="AS1086" s="550"/>
      <c r="AT1086" s="550"/>
      <c r="AU1086" s="550"/>
      <c r="AV1086" s="550"/>
      <c r="AW1086" s="550"/>
      <c r="AX1086" s="550"/>
      <c r="AY1086" s="550"/>
      <c r="AZ1086" s="550"/>
      <c r="BA1086" s="550"/>
      <c r="BB1086" s="550"/>
      <c r="BC1086" s="550"/>
      <c r="BD1086" s="550"/>
      <c r="BE1086" s="550"/>
      <c r="BF1086" s="550"/>
      <c r="BG1086" s="550"/>
      <c r="BH1086" s="550"/>
      <c r="BI1086" s="550"/>
      <c r="BJ1086" s="550"/>
      <c r="BK1086" s="550"/>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51" t="s">
        <v>1</v>
      </c>
      <c r="G1087" s="551"/>
      <c r="H1087" s="551"/>
      <c r="I1087" s="551"/>
      <c r="J1087" s="551"/>
      <c r="K1087" s="551"/>
      <c r="L1087" s="551"/>
      <c r="M1087" s="551"/>
      <c r="N1087" s="551"/>
      <c r="O1087" s="551"/>
      <c r="P1087" s="551"/>
      <c r="Q1087" s="551"/>
      <c r="R1087" s="551"/>
      <c r="S1087" s="551"/>
      <c r="T1087" s="551"/>
      <c r="U1087" s="551"/>
      <c r="V1087" s="551"/>
      <c r="W1087" s="551"/>
      <c r="X1087" s="551"/>
      <c r="Y1087" s="551"/>
      <c r="Z1087" s="551"/>
      <c r="AA1087" s="551"/>
      <c r="AB1087" s="551"/>
      <c r="AC1087" s="551"/>
      <c r="AD1087" s="551"/>
      <c r="AE1087" s="551"/>
      <c r="AF1087" s="551"/>
      <c r="AG1087" s="551"/>
      <c r="AH1087" s="551"/>
      <c r="AI1087" s="551"/>
      <c r="AJ1087" s="551"/>
      <c r="AK1087" s="551"/>
      <c r="AL1087" s="551"/>
      <c r="AM1087" s="551"/>
      <c r="AN1087" s="551"/>
      <c r="AO1087" s="551"/>
      <c r="AP1087" s="551"/>
      <c r="AQ1087" s="551"/>
      <c r="AR1087" s="551"/>
      <c r="AS1087" s="551"/>
      <c r="AT1087" s="551"/>
      <c r="AU1087" s="551"/>
      <c r="AV1087" s="551"/>
      <c r="AW1087" s="551"/>
      <c r="AX1087" s="551"/>
      <c r="AY1087" s="551"/>
      <c r="AZ1087" s="551"/>
      <c r="BA1087" s="551"/>
      <c r="BB1087" s="551"/>
      <c r="BC1087" s="551"/>
      <c r="BD1087" s="551"/>
      <c r="BE1087" s="551"/>
      <c r="BF1087" s="551"/>
      <c r="BG1087" s="551"/>
      <c r="BH1087" s="551"/>
      <c r="BI1087" s="551"/>
      <c r="BJ1087" s="551"/>
      <c r="BK1087" s="551"/>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51" t="s">
        <v>2</v>
      </c>
      <c r="G1088" s="551"/>
      <c r="H1088" s="551"/>
      <c r="I1088" s="551"/>
      <c r="J1088" s="551"/>
      <c r="K1088" s="551"/>
      <c r="L1088" s="551"/>
      <c r="M1088" s="551"/>
      <c r="N1088" s="551"/>
      <c r="O1088" s="551"/>
      <c r="P1088" s="551"/>
      <c r="Q1088" s="551"/>
      <c r="R1088" s="551"/>
      <c r="S1088" s="551"/>
      <c r="T1088" s="551"/>
      <c r="U1088" s="551"/>
      <c r="V1088" s="551"/>
      <c r="W1088" s="551"/>
      <c r="X1088" s="551"/>
      <c r="Y1088" s="551"/>
      <c r="Z1088" s="551"/>
      <c r="AA1088" s="551"/>
      <c r="AB1088" s="551"/>
      <c r="AC1088" s="551"/>
      <c r="AD1088" s="551"/>
      <c r="AE1088" s="551"/>
      <c r="AF1088" s="551"/>
      <c r="AG1088" s="551"/>
      <c r="AH1088" s="551"/>
      <c r="AI1088" s="551"/>
      <c r="AJ1088" s="551"/>
      <c r="AK1088" s="551"/>
      <c r="AL1088" s="551"/>
      <c r="AM1088" s="551"/>
      <c r="AN1088" s="551"/>
      <c r="AO1088" s="551"/>
      <c r="AP1088" s="551"/>
      <c r="AQ1088" s="551"/>
      <c r="AR1088" s="551"/>
      <c r="AS1088" s="551"/>
      <c r="AT1088" s="551"/>
      <c r="AU1088" s="551"/>
      <c r="AV1088" s="551"/>
      <c r="AW1088" s="551"/>
      <c r="AX1088" s="551"/>
      <c r="AY1088" s="551"/>
      <c r="AZ1088" s="551"/>
      <c r="BA1088" s="551"/>
      <c r="BB1088" s="551"/>
      <c r="BC1088" s="551"/>
      <c r="BD1088" s="551"/>
      <c r="BE1088" s="551"/>
      <c r="BF1088" s="551"/>
      <c r="BG1088" s="551"/>
      <c r="BH1088" s="551"/>
      <c r="BI1088" s="551"/>
      <c r="BJ1088" s="551"/>
      <c r="BK1088" s="551"/>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52">
        <f>[1]Input!$C$112</f>
        <v>43570</v>
      </c>
      <c r="G1089" s="552"/>
      <c r="H1089" s="552"/>
      <c r="I1089" s="552"/>
      <c r="J1089" s="552"/>
      <c r="K1089" s="552"/>
      <c r="L1089" s="552"/>
      <c r="M1089" s="552"/>
      <c r="N1089" s="552"/>
      <c r="O1089" s="552"/>
      <c r="P1089" s="552"/>
      <c r="Q1089" s="552"/>
      <c r="R1089" s="552"/>
      <c r="S1089" s="552"/>
      <c r="T1089" s="552"/>
      <c r="U1089" s="552"/>
      <c r="V1089" s="552"/>
      <c r="W1089" s="552"/>
      <c r="X1089" s="552"/>
      <c r="Y1089" s="552"/>
      <c r="Z1089" s="552"/>
      <c r="AA1089" s="552"/>
      <c r="AB1089" s="552"/>
      <c r="AC1089" s="552"/>
      <c r="AD1089" s="552"/>
      <c r="AE1089" s="552"/>
      <c r="AF1089" s="552"/>
      <c r="AG1089" s="552"/>
      <c r="AH1089" s="552"/>
      <c r="AI1089" s="552"/>
      <c r="AJ1089" s="552"/>
      <c r="AK1089" s="552"/>
      <c r="AL1089" s="552"/>
      <c r="AM1089" s="552"/>
      <c r="AN1089" s="552"/>
      <c r="AO1089" s="552"/>
      <c r="AP1089" s="552"/>
      <c r="AQ1089" s="552"/>
      <c r="AR1089" s="552"/>
      <c r="AS1089" s="552"/>
      <c r="AT1089" s="552"/>
      <c r="AU1089" s="552"/>
      <c r="AV1089" s="552"/>
      <c r="AW1089" s="552"/>
      <c r="AX1089" s="552"/>
      <c r="AY1089" s="552"/>
      <c r="AZ1089" s="552"/>
      <c r="BA1089" s="552"/>
      <c r="BB1089" s="552"/>
      <c r="BC1089" s="552"/>
      <c r="BD1089" s="552"/>
      <c r="BE1089" s="552"/>
      <c r="BF1089" s="552"/>
      <c r="BG1089" s="552"/>
      <c r="BH1089" s="552"/>
      <c r="BI1089" s="552"/>
      <c r="BJ1089" s="552"/>
      <c r="BK1089" s="55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9" t="s">
        <v>50</v>
      </c>
      <c r="G1091" s="579"/>
      <c r="H1091" s="579"/>
      <c r="I1091" s="579"/>
      <c r="J1091" s="579"/>
      <c r="K1091" s="579"/>
      <c r="L1091" s="579"/>
      <c r="M1091" s="579"/>
      <c r="N1091" s="579"/>
      <c r="O1091" s="579"/>
      <c r="P1091" s="579"/>
      <c r="Q1091" s="579"/>
      <c r="R1091" s="579"/>
      <c r="S1091" s="579"/>
      <c r="T1091" s="579"/>
      <c r="U1091" s="579"/>
      <c r="V1091" s="579"/>
      <c r="W1091" s="579"/>
      <c r="X1091" s="579"/>
      <c r="Y1091" s="579"/>
      <c r="Z1091" s="579"/>
      <c r="AA1091" s="579"/>
      <c r="AB1091" s="579"/>
      <c r="AC1091" s="579"/>
      <c r="AD1091" s="579"/>
      <c r="AE1091" s="579"/>
      <c r="AF1091" s="579"/>
      <c r="AG1091" s="579"/>
      <c r="AH1091" s="579"/>
      <c r="AI1091" s="579"/>
      <c r="AJ1091" s="579"/>
      <c r="AK1091" s="579"/>
      <c r="AL1091" s="579"/>
      <c r="AM1091" s="579"/>
      <c r="AN1091" s="579"/>
      <c r="AO1091" s="579"/>
      <c r="AP1091" s="579"/>
      <c r="AQ1091" s="579"/>
      <c r="AR1091" s="579"/>
      <c r="AS1091" s="579"/>
      <c r="AT1091" s="579"/>
      <c r="AU1091" s="579"/>
      <c r="AV1091" s="579"/>
      <c r="AW1091" s="579"/>
      <c r="AX1091" s="579"/>
      <c r="AY1091" s="579"/>
      <c r="AZ1091" s="579"/>
      <c r="BA1091" s="579"/>
      <c r="BB1091" s="579"/>
      <c r="BC1091" s="579"/>
      <c r="BD1091" s="579"/>
      <c r="BE1091" s="579"/>
      <c r="BF1091" s="579"/>
      <c r="BG1091" s="579"/>
      <c r="BH1091" s="579"/>
      <c r="BI1091" s="579"/>
      <c r="BJ1091" s="579"/>
      <c r="BK1091" s="579"/>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789" t="str">
        <f>H885</f>
        <v>31-03-2019</v>
      </c>
      <c r="I1092" s="789"/>
      <c r="J1092" s="789"/>
      <c r="K1092" s="775"/>
      <c r="L1092" s="775"/>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855"/>
      <c r="AQ1092" s="855"/>
      <c r="AR1092" s="855"/>
      <c r="AS1092" s="855"/>
      <c r="AT1092" s="855"/>
      <c r="AU1092" s="855"/>
      <c r="AV1092" s="855"/>
      <c r="AW1092" s="97"/>
      <c r="AX1092" s="97"/>
      <c r="AY1092" s="97"/>
      <c r="AZ1092" s="97"/>
      <c r="BA1092" s="97"/>
      <c r="BB1092" s="97"/>
      <c r="BC1092" s="97"/>
      <c r="BD1092" s="855"/>
      <c r="BE1092" s="855"/>
      <c r="BF1092" s="855"/>
      <c r="BG1092" s="855"/>
      <c r="BH1092" s="855"/>
      <c r="BI1092" s="855"/>
      <c r="BJ1092" s="855"/>
      <c r="BK1092" s="855"/>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480"/>
      <c r="H1093" s="480"/>
      <c r="I1093" s="480"/>
      <c r="J1093" s="480"/>
      <c r="K1093" s="482" t="s">
        <v>471</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472</v>
      </c>
      <c r="AE1093" s="486"/>
      <c r="AF1093" s="486"/>
      <c r="AG1093" s="486"/>
      <c r="AH1093" s="487"/>
      <c r="AI1093" s="845" t="s">
        <v>473</v>
      </c>
      <c r="AJ1093" s="845"/>
      <c r="AK1093" s="845"/>
      <c r="AL1093" s="845"/>
      <c r="AM1093" s="845"/>
      <c r="AN1093" s="845"/>
      <c r="AO1093" s="845"/>
      <c r="AP1093" s="487"/>
      <c r="AQ1093" s="487"/>
      <c r="AR1093" s="486"/>
      <c r="AS1093" s="486"/>
      <c r="AT1093" s="486"/>
      <c r="AU1093" s="486" t="s">
        <v>474</v>
      </c>
      <c r="AV1093" s="486"/>
      <c r="AW1093" s="486"/>
      <c r="AX1093" s="485"/>
      <c r="AY1093" s="485"/>
      <c r="AZ1093" s="480"/>
      <c r="BA1093" s="480"/>
      <c r="BB1093" s="480"/>
      <c r="BC1093" s="480"/>
      <c r="BD1093" s="480"/>
      <c r="BE1093" s="480"/>
      <c r="BF1093" s="480"/>
      <c r="BG1093" s="480"/>
      <c r="BH1093" s="480"/>
      <c r="BI1093" s="480"/>
      <c r="BJ1093" s="480"/>
      <c r="BK1093" s="480"/>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480"/>
      <c r="H1094" s="480"/>
      <c r="I1094" s="480"/>
      <c r="J1094" s="480"/>
      <c r="K1094" s="488" t="s">
        <v>475</v>
      </c>
      <c r="L1094" s="489"/>
      <c r="M1094" s="490"/>
      <c r="N1094" s="490"/>
      <c r="O1094" s="490"/>
      <c r="P1094" s="490"/>
      <c r="Q1094" s="490"/>
      <c r="R1094" s="491"/>
      <c r="S1094" s="846">
        <f>[1]Stratifications!$G6</f>
        <v>41245707.639999986</v>
      </c>
      <c r="T1094" s="846"/>
      <c r="U1094" s="846"/>
      <c r="V1094" s="846"/>
      <c r="W1094" s="846"/>
      <c r="X1094" s="492"/>
      <c r="Y1094" s="492"/>
      <c r="Z1094" s="493"/>
      <c r="AA1094" s="847">
        <f>[1]Stratifications!$J6</f>
        <v>0.12859847119116366</v>
      </c>
      <c r="AB1094" s="847"/>
      <c r="AC1094" s="847"/>
      <c r="AD1094" s="847"/>
      <c r="AE1094" s="847"/>
      <c r="AF1094" s="847"/>
      <c r="AG1094" s="847"/>
      <c r="AH1094" s="493"/>
      <c r="AI1094" s="848">
        <f>[1]Stratifications!$M6</f>
        <v>721</v>
      </c>
      <c r="AJ1094" s="849"/>
      <c r="AK1094" s="849"/>
      <c r="AL1094" s="849"/>
      <c r="AM1094" s="849"/>
      <c r="AN1094" s="849"/>
      <c r="AO1094" s="849"/>
      <c r="AP1094" s="493"/>
      <c r="AQ1094" s="493"/>
      <c r="AR1094" s="809">
        <f>[1]Stratifications!$P6</f>
        <v>0.32058692752334372</v>
      </c>
      <c r="AS1094" s="809"/>
      <c r="AT1094" s="809"/>
      <c r="AU1094" s="809"/>
      <c r="AV1094" s="809"/>
      <c r="AW1094" s="809"/>
      <c r="AX1094" s="809"/>
      <c r="AY1094" s="850"/>
      <c r="AZ1094" s="480"/>
      <c r="BA1094" s="480"/>
      <c r="BB1094" s="480"/>
      <c r="BC1094" s="480"/>
      <c r="BD1094" s="480"/>
      <c r="BE1094" s="480"/>
      <c r="BF1094" s="480"/>
      <c r="BG1094" s="480"/>
      <c r="BH1094" s="480"/>
      <c r="BI1094" s="480"/>
      <c r="BJ1094" s="480"/>
      <c r="BK1094" s="480"/>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480"/>
      <c r="H1095" s="480"/>
      <c r="I1095" s="480"/>
      <c r="J1095" s="480"/>
      <c r="K1095" s="494" t="s">
        <v>476</v>
      </c>
      <c r="L1095" s="495"/>
      <c r="M1095" s="496"/>
      <c r="N1095" s="496"/>
      <c r="O1095" s="496"/>
      <c r="P1095" s="496"/>
      <c r="Q1095" s="496"/>
      <c r="R1095" s="491"/>
      <c r="S1095" s="851">
        <f>[1]Stratifications!$G7</f>
        <v>32499419.659999993</v>
      </c>
      <c r="T1095" s="851"/>
      <c r="U1095" s="851"/>
      <c r="V1095" s="851"/>
      <c r="W1095" s="851"/>
      <c r="X1095" s="497"/>
      <c r="Y1095" s="497"/>
      <c r="Z1095" s="498"/>
      <c r="AA1095" s="852">
        <f>[1]Stratifications!$J7</f>
        <v>0.10132874235919033</v>
      </c>
      <c r="AB1095" s="852"/>
      <c r="AC1095" s="852"/>
      <c r="AD1095" s="852"/>
      <c r="AE1095" s="852"/>
      <c r="AF1095" s="852"/>
      <c r="AG1095" s="852"/>
      <c r="AH1095" s="498"/>
      <c r="AI1095" s="853">
        <f>[1]Stratifications!$M7</f>
        <v>370</v>
      </c>
      <c r="AJ1095" s="854"/>
      <c r="AK1095" s="854"/>
      <c r="AL1095" s="854"/>
      <c r="AM1095" s="854"/>
      <c r="AN1095" s="854"/>
      <c r="AO1095" s="854"/>
      <c r="AP1095" s="493"/>
      <c r="AQ1095" s="493"/>
      <c r="AR1095" s="809">
        <f>[1]Stratifications!$P7</f>
        <v>0.16451756336149401</v>
      </c>
      <c r="AS1095" s="809"/>
      <c r="AT1095" s="809"/>
      <c r="AU1095" s="809"/>
      <c r="AV1095" s="809"/>
      <c r="AW1095" s="809"/>
      <c r="AX1095" s="809"/>
      <c r="AY1095" s="850"/>
      <c r="AZ1095" s="480"/>
      <c r="BA1095" s="480"/>
      <c r="BB1095" s="480"/>
      <c r="BC1095" s="480"/>
      <c r="BD1095" s="480"/>
      <c r="BE1095" s="480"/>
      <c r="BF1095" s="480"/>
      <c r="BG1095" s="480"/>
      <c r="BH1095" s="480"/>
      <c r="BI1095" s="480"/>
      <c r="BJ1095" s="480"/>
      <c r="BK1095" s="480"/>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480"/>
      <c r="H1096" s="480"/>
      <c r="I1096" s="480"/>
      <c r="J1096" s="480"/>
      <c r="K1096" s="494" t="s">
        <v>477</v>
      </c>
      <c r="L1096" s="495"/>
      <c r="M1096" s="496"/>
      <c r="N1096" s="496"/>
      <c r="O1096" s="496"/>
      <c r="P1096" s="496"/>
      <c r="Q1096" s="496"/>
      <c r="R1096" s="491"/>
      <c r="S1096" s="851">
        <f>[1]Stratifications!$G8</f>
        <v>30668354.509999994</v>
      </c>
      <c r="T1096" s="851"/>
      <c r="U1096" s="851"/>
      <c r="V1096" s="851"/>
      <c r="W1096" s="851"/>
      <c r="X1096" s="497"/>
      <c r="Y1096" s="497"/>
      <c r="Z1096" s="498"/>
      <c r="AA1096" s="852">
        <f>[1]Stratifications!$J8</f>
        <v>9.5619731836285443E-2</v>
      </c>
      <c r="AB1096" s="852"/>
      <c r="AC1096" s="852"/>
      <c r="AD1096" s="852"/>
      <c r="AE1096" s="852"/>
      <c r="AF1096" s="852"/>
      <c r="AG1096" s="852"/>
      <c r="AH1096" s="498"/>
      <c r="AI1096" s="853">
        <f>[1]Stratifications!$M8</f>
        <v>275</v>
      </c>
      <c r="AJ1096" s="854"/>
      <c r="AK1096" s="854"/>
      <c r="AL1096" s="854"/>
      <c r="AM1096" s="854"/>
      <c r="AN1096" s="854"/>
      <c r="AO1096" s="854"/>
      <c r="AP1096" s="493"/>
      <c r="AQ1096" s="493"/>
      <c r="AR1096" s="809">
        <f>[1]Stratifications!$P8</f>
        <v>0.12227656736327257</v>
      </c>
      <c r="AS1096" s="809"/>
      <c r="AT1096" s="809"/>
      <c r="AU1096" s="809"/>
      <c r="AV1096" s="809"/>
      <c r="AW1096" s="809"/>
      <c r="AX1096" s="809"/>
      <c r="AY1096" s="850"/>
      <c r="AZ1096" s="491"/>
      <c r="BA1096" s="491"/>
      <c r="BB1096" s="491"/>
      <c r="BC1096" s="491"/>
      <c r="BD1096" s="491"/>
      <c r="BE1096" s="491"/>
      <c r="BF1096" s="491"/>
      <c r="BG1096" s="491"/>
      <c r="BH1096" s="491"/>
      <c r="BI1096" s="480"/>
      <c r="BJ1096" s="480"/>
      <c r="BK1096" s="480"/>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480"/>
      <c r="H1097" s="480"/>
      <c r="I1097" s="480"/>
      <c r="J1097" s="480"/>
      <c r="K1097" s="494" t="s">
        <v>478</v>
      </c>
      <c r="L1097" s="495"/>
      <c r="M1097" s="496"/>
      <c r="N1097" s="496"/>
      <c r="O1097" s="496"/>
      <c r="P1097" s="496"/>
      <c r="Q1097" s="496"/>
      <c r="R1097" s="491"/>
      <c r="S1097" s="851">
        <f>[1]Stratifications!$G9</f>
        <v>24114168.349999998</v>
      </c>
      <c r="T1097" s="851"/>
      <c r="U1097" s="851"/>
      <c r="V1097" s="851"/>
      <c r="W1097" s="851"/>
      <c r="X1097" s="497"/>
      <c r="Y1097" s="497"/>
      <c r="Z1097" s="498"/>
      <c r="AA1097" s="852">
        <f>[1]Stratifications!$J9</f>
        <v>7.5184676449797636E-2</v>
      </c>
      <c r="AB1097" s="852"/>
      <c r="AC1097" s="852"/>
      <c r="AD1097" s="852"/>
      <c r="AE1097" s="852"/>
      <c r="AF1097" s="852"/>
      <c r="AG1097" s="852"/>
      <c r="AH1097" s="498"/>
      <c r="AI1097" s="853">
        <f>[1]Stratifications!$M9</f>
        <v>177</v>
      </c>
      <c r="AJ1097" s="854"/>
      <c r="AK1097" s="854"/>
      <c r="AL1097" s="854"/>
      <c r="AM1097" s="854"/>
      <c r="AN1097" s="854"/>
      <c r="AO1097" s="854"/>
      <c r="AP1097" s="493"/>
      <c r="AQ1097" s="493"/>
      <c r="AR1097" s="809">
        <f>[1]Stratifications!$P9</f>
        <v>7.8701645175633619E-2</v>
      </c>
      <c r="AS1097" s="809"/>
      <c r="AT1097" s="809"/>
      <c r="AU1097" s="809"/>
      <c r="AV1097" s="809"/>
      <c r="AW1097" s="809"/>
      <c r="AX1097" s="809"/>
      <c r="AY1097" s="850"/>
      <c r="AZ1097" s="491"/>
      <c r="BA1097" s="491"/>
      <c r="BB1097" s="491"/>
      <c r="BC1097" s="491"/>
      <c r="BD1097" s="491"/>
      <c r="BE1097" s="491"/>
      <c r="BF1097" s="491"/>
      <c r="BG1097" s="491"/>
      <c r="BH1097" s="491"/>
      <c r="BI1097" s="480"/>
      <c r="BJ1097" s="480"/>
      <c r="BK1097" s="480"/>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480"/>
      <c r="H1098" s="480"/>
      <c r="I1098" s="480"/>
      <c r="J1098" s="480"/>
      <c r="K1098" s="494" t="s">
        <v>479</v>
      </c>
      <c r="L1098" s="495"/>
      <c r="M1098" s="496"/>
      <c r="N1098" s="496"/>
      <c r="O1098" s="496"/>
      <c r="P1098" s="496"/>
      <c r="Q1098" s="496"/>
      <c r="R1098" s="491"/>
      <c r="S1098" s="851">
        <f>[1]Stratifications!$G10</f>
        <v>19203230.119999997</v>
      </c>
      <c r="T1098" s="851"/>
      <c r="U1098" s="851"/>
      <c r="V1098" s="851"/>
      <c r="W1098" s="851"/>
      <c r="X1098" s="497"/>
      <c r="Y1098" s="497"/>
      <c r="Z1098" s="498"/>
      <c r="AA1098" s="852">
        <f>[1]Stratifications!$J10</f>
        <v>5.9873043200480452E-2</v>
      </c>
      <c r="AB1098" s="852"/>
      <c r="AC1098" s="852"/>
      <c r="AD1098" s="852"/>
      <c r="AE1098" s="852"/>
      <c r="AF1098" s="852"/>
      <c r="AG1098" s="852"/>
      <c r="AH1098" s="498"/>
      <c r="AI1098" s="853">
        <f>[1]Stratifications!$M10</f>
        <v>118</v>
      </c>
      <c r="AJ1098" s="854"/>
      <c r="AK1098" s="854"/>
      <c r="AL1098" s="854"/>
      <c r="AM1098" s="854"/>
      <c r="AN1098" s="854"/>
      <c r="AO1098" s="854"/>
      <c r="AP1098" s="493"/>
      <c r="AQ1098" s="493"/>
      <c r="AR1098" s="809">
        <f>[1]Stratifications!$P10</f>
        <v>5.2467763450422408E-2</v>
      </c>
      <c r="AS1098" s="809"/>
      <c r="AT1098" s="809"/>
      <c r="AU1098" s="809"/>
      <c r="AV1098" s="809"/>
      <c r="AW1098" s="809"/>
      <c r="AX1098" s="809"/>
      <c r="AY1098" s="850"/>
      <c r="AZ1098" s="491"/>
      <c r="BA1098" s="491"/>
      <c r="BB1098" s="491"/>
      <c r="BC1098" s="491"/>
      <c r="BD1098" s="491"/>
      <c r="BE1098" s="491"/>
      <c r="BF1098" s="491"/>
      <c r="BG1098" s="491"/>
      <c r="BH1098" s="491"/>
      <c r="BI1098" s="480"/>
      <c r="BJ1098" s="480"/>
      <c r="BK1098" s="480"/>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480"/>
      <c r="H1099" s="480"/>
      <c r="I1099" s="480"/>
      <c r="J1099" s="480"/>
      <c r="K1099" s="494" t="s">
        <v>480</v>
      </c>
      <c r="L1099" s="495"/>
      <c r="M1099" s="496"/>
      <c r="N1099" s="496"/>
      <c r="O1099" s="496"/>
      <c r="P1099" s="496"/>
      <c r="Q1099" s="496"/>
      <c r="R1099" s="491"/>
      <c r="S1099" s="851">
        <f>[1]Stratifications!$G11</f>
        <v>23772440.609999999</v>
      </c>
      <c r="T1099" s="851"/>
      <c r="U1099" s="851"/>
      <c r="V1099" s="851"/>
      <c r="W1099" s="851"/>
      <c r="X1099" s="497"/>
      <c r="Y1099" s="497"/>
      <c r="Z1099" s="498"/>
      <c r="AA1099" s="852">
        <f>[1]Stratifications!$J11</f>
        <v>7.411921612817636E-2</v>
      </c>
      <c r="AB1099" s="852"/>
      <c r="AC1099" s="852"/>
      <c r="AD1099" s="852"/>
      <c r="AE1099" s="852"/>
      <c r="AF1099" s="852"/>
      <c r="AG1099" s="852"/>
      <c r="AH1099" s="498"/>
      <c r="AI1099" s="853">
        <f>[1]Stratifications!$M11</f>
        <v>128</v>
      </c>
      <c r="AJ1099" s="854"/>
      <c r="AK1099" s="854"/>
      <c r="AL1099" s="854"/>
      <c r="AM1099" s="854"/>
      <c r="AN1099" s="854"/>
      <c r="AO1099" s="854"/>
      <c r="AP1099" s="493"/>
      <c r="AQ1099" s="493"/>
      <c r="AR1099" s="809">
        <f>[1]Stratifications!$P11</f>
        <v>5.6914184081814138E-2</v>
      </c>
      <c r="AS1099" s="809"/>
      <c r="AT1099" s="809"/>
      <c r="AU1099" s="809"/>
      <c r="AV1099" s="809"/>
      <c r="AW1099" s="809"/>
      <c r="AX1099" s="809"/>
      <c r="AY1099" s="850"/>
      <c r="AZ1099" s="491"/>
      <c r="BA1099" s="491"/>
      <c r="BB1099" s="491"/>
      <c r="BC1099" s="491"/>
      <c r="BD1099" s="491"/>
      <c r="BE1099" s="491"/>
      <c r="BF1099" s="491"/>
      <c r="BG1099" s="491"/>
      <c r="BH1099" s="491"/>
      <c r="BI1099" s="480"/>
      <c r="BJ1099" s="480"/>
      <c r="BK1099" s="480"/>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480"/>
      <c r="H1100" s="480"/>
      <c r="I1100" s="480"/>
      <c r="J1100" s="480"/>
      <c r="K1100" s="494" t="s">
        <v>481</v>
      </c>
      <c r="L1100" s="495"/>
      <c r="M1100" s="496"/>
      <c r="N1100" s="496"/>
      <c r="O1100" s="496"/>
      <c r="P1100" s="496"/>
      <c r="Q1100" s="496"/>
      <c r="R1100" s="491"/>
      <c r="S1100" s="851">
        <f>[1]Stratifications!$G12</f>
        <v>18105490.819999985</v>
      </c>
      <c r="T1100" s="851"/>
      <c r="U1100" s="851"/>
      <c r="V1100" s="851"/>
      <c r="W1100" s="851"/>
      <c r="X1100" s="497"/>
      <c r="Y1100" s="497"/>
      <c r="Z1100" s="498"/>
      <c r="AA1100" s="852">
        <f>[1]Stratifications!$J12</f>
        <v>5.6450442308804742E-2</v>
      </c>
      <c r="AB1100" s="852"/>
      <c r="AC1100" s="852"/>
      <c r="AD1100" s="852"/>
      <c r="AE1100" s="852"/>
      <c r="AF1100" s="852"/>
      <c r="AG1100" s="852"/>
      <c r="AH1100" s="498"/>
      <c r="AI1100" s="853">
        <f>[1]Stratifications!$M12</f>
        <v>86</v>
      </c>
      <c r="AJ1100" s="854"/>
      <c r="AK1100" s="854"/>
      <c r="AL1100" s="854"/>
      <c r="AM1100" s="854"/>
      <c r="AN1100" s="854"/>
      <c r="AO1100" s="854"/>
      <c r="AP1100" s="493"/>
      <c r="AQ1100" s="493"/>
      <c r="AR1100" s="809">
        <f>[1]Stratifications!$P12</f>
        <v>3.8239217429968872E-2</v>
      </c>
      <c r="AS1100" s="809"/>
      <c r="AT1100" s="809"/>
      <c r="AU1100" s="809"/>
      <c r="AV1100" s="809"/>
      <c r="AW1100" s="809"/>
      <c r="AX1100" s="809"/>
      <c r="AY1100" s="850"/>
      <c r="AZ1100" s="491"/>
      <c r="BA1100" s="491"/>
      <c r="BB1100" s="491"/>
      <c r="BC1100" s="491"/>
      <c r="BD1100" s="491"/>
      <c r="BE1100" s="491"/>
      <c r="BF1100" s="491"/>
      <c r="BG1100" s="491"/>
      <c r="BH1100" s="491"/>
      <c r="BI1100" s="480"/>
      <c r="BJ1100" s="480"/>
      <c r="BK1100" s="480"/>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480"/>
      <c r="H1101" s="480"/>
      <c r="I1101" s="480"/>
      <c r="J1101" s="480"/>
      <c r="K1101" s="494" t="s">
        <v>482</v>
      </c>
      <c r="L1101" s="495"/>
      <c r="M1101" s="496"/>
      <c r="N1101" s="496"/>
      <c r="O1101" s="496"/>
      <c r="P1101" s="496"/>
      <c r="Q1101" s="496"/>
      <c r="R1101" s="491"/>
      <c r="S1101" s="851">
        <f>[1]Stratifications!$G13</f>
        <v>19365362.099999998</v>
      </c>
      <c r="T1101" s="851"/>
      <c r="U1101" s="851"/>
      <c r="V1101" s="851"/>
      <c r="W1101" s="851"/>
      <c r="X1101" s="497"/>
      <c r="Y1101" s="497"/>
      <c r="Z1101" s="498"/>
      <c r="AA1101" s="852">
        <f>[1]Stratifications!$J13</f>
        <v>6.0378548523390134E-2</v>
      </c>
      <c r="AB1101" s="852"/>
      <c r="AC1101" s="852"/>
      <c r="AD1101" s="852"/>
      <c r="AE1101" s="852"/>
      <c r="AF1101" s="852"/>
      <c r="AG1101" s="852"/>
      <c r="AH1101" s="498"/>
      <c r="AI1101" s="853">
        <f>[1]Stratifications!$M13</f>
        <v>81</v>
      </c>
      <c r="AJ1101" s="854"/>
      <c r="AK1101" s="854"/>
      <c r="AL1101" s="854"/>
      <c r="AM1101" s="854"/>
      <c r="AN1101" s="854"/>
      <c r="AO1101" s="854"/>
      <c r="AP1101" s="493"/>
      <c r="AQ1101" s="493"/>
      <c r="AR1101" s="809">
        <f>[1]Stratifications!$P13</f>
        <v>3.601600711427301E-2</v>
      </c>
      <c r="AS1101" s="809"/>
      <c r="AT1101" s="809"/>
      <c r="AU1101" s="809"/>
      <c r="AV1101" s="809"/>
      <c r="AW1101" s="809"/>
      <c r="AX1101" s="809"/>
      <c r="AY1101" s="850"/>
      <c r="AZ1101" s="491"/>
      <c r="BA1101" s="491"/>
      <c r="BB1101" s="491"/>
      <c r="BC1101" s="491"/>
      <c r="BD1101" s="491"/>
      <c r="BE1101" s="491"/>
      <c r="BF1101" s="491"/>
      <c r="BG1101" s="491"/>
      <c r="BH1101" s="491"/>
      <c r="BI1101" s="480"/>
      <c r="BJ1101" s="480"/>
      <c r="BK1101" s="480"/>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480"/>
      <c r="H1102" s="480"/>
      <c r="I1102" s="480"/>
      <c r="J1102" s="480"/>
      <c r="K1102" s="494" t="s">
        <v>483</v>
      </c>
      <c r="L1102" s="499"/>
      <c r="M1102" s="499"/>
      <c r="N1102" s="499"/>
      <c r="O1102" s="499"/>
      <c r="P1102" s="499"/>
      <c r="Q1102" s="499"/>
      <c r="R1102" s="499"/>
      <c r="S1102" s="851">
        <f>[1]Stratifications!$G14</f>
        <v>18183449.02</v>
      </c>
      <c r="T1102" s="851"/>
      <c r="U1102" s="851"/>
      <c r="V1102" s="851"/>
      <c r="W1102" s="851"/>
      <c r="X1102" s="498"/>
      <c r="Y1102" s="498"/>
      <c r="Z1102" s="498"/>
      <c r="AA1102" s="852">
        <f>[1]Stratifications!$J14</f>
        <v>5.6693505306397593E-2</v>
      </c>
      <c r="AB1102" s="852"/>
      <c r="AC1102" s="852"/>
      <c r="AD1102" s="852"/>
      <c r="AE1102" s="852"/>
      <c r="AF1102" s="852"/>
      <c r="AG1102" s="852"/>
      <c r="AH1102" s="498"/>
      <c r="AI1102" s="853">
        <f>[1]Stratifications!$M14</f>
        <v>70</v>
      </c>
      <c r="AJ1102" s="854"/>
      <c r="AK1102" s="854"/>
      <c r="AL1102" s="854"/>
      <c r="AM1102" s="854"/>
      <c r="AN1102" s="854"/>
      <c r="AO1102" s="854"/>
      <c r="AP1102" s="498"/>
      <c r="AQ1102" s="498"/>
      <c r="AR1102" s="809">
        <f>[1]Stratifications!$P14</f>
        <v>3.1124944419742107E-2</v>
      </c>
      <c r="AS1102" s="809"/>
      <c r="AT1102" s="809"/>
      <c r="AU1102" s="809"/>
      <c r="AV1102" s="809"/>
      <c r="AW1102" s="809"/>
      <c r="AX1102" s="809"/>
      <c r="AY1102" s="850"/>
      <c r="AZ1102" s="491"/>
      <c r="BA1102" s="491"/>
      <c r="BB1102" s="491"/>
      <c r="BC1102" s="491"/>
      <c r="BD1102" s="491"/>
      <c r="BE1102" s="491"/>
      <c r="BF1102" s="491"/>
      <c r="BG1102" s="491"/>
      <c r="BH1102" s="491"/>
      <c r="BI1102" s="480"/>
      <c r="BJ1102" s="480"/>
      <c r="BK1102" s="480"/>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480"/>
      <c r="H1103" s="480"/>
      <c r="I1103" s="500"/>
      <c r="J1103" s="500"/>
      <c r="K1103" s="494" t="s">
        <v>484</v>
      </c>
      <c r="L1103" s="501"/>
      <c r="M1103" s="501"/>
      <c r="N1103" s="501"/>
      <c r="O1103" s="501"/>
      <c r="P1103" s="501"/>
      <c r="Q1103" s="501"/>
      <c r="R1103" s="500"/>
      <c r="S1103" s="851">
        <f>[1]Stratifications!$G15</f>
        <v>12051705.9</v>
      </c>
      <c r="T1103" s="851"/>
      <c r="U1103" s="851"/>
      <c r="V1103" s="851"/>
      <c r="W1103" s="851"/>
      <c r="X1103" s="498"/>
      <c r="Y1103" s="498"/>
      <c r="Z1103" s="498"/>
      <c r="AA1103" s="852">
        <f>[1]Stratifications!$J15</f>
        <v>3.757556949956424E-2</v>
      </c>
      <c r="AB1103" s="852"/>
      <c r="AC1103" s="852"/>
      <c r="AD1103" s="852"/>
      <c r="AE1103" s="852"/>
      <c r="AF1103" s="852"/>
      <c r="AG1103" s="852"/>
      <c r="AH1103" s="498"/>
      <c r="AI1103" s="853">
        <f>[1]Stratifications!$M15</f>
        <v>42</v>
      </c>
      <c r="AJ1103" s="854"/>
      <c r="AK1103" s="854"/>
      <c r="AL1103" s="854"/>
      <c r="AM1103" s="854"/>
      <c r="AN1103" s="854"/>
      <c r="AO1103" s="854"/>
      <c r="AP1103" s="498"/>
      <c r="AQ1103" s="498"/>
      <c r="AR1103" s="809">
        <f>[1]Stratifications!$P15</f>
        <v>1.8674966651845263E-2</v>
      </c>
      <c r="AS1103" s="809"/>
      <c r="AT1103" s="809"/>
      <c r="AU1103" s="809"/>
      <c r="AV1103" s="809"/>
      <c r="AW1103" s="809"/>
      <c r="AX1103" s="809"/>
      <c r="AY1103" s="850"/>
      <c r="AZ1103" s="500"/>
      <c r="BA1103" s="500"/>
      <c r="BB1103" s="500"/>
      <c r="BC1103" s="500"/>
      <c r="BD1103" s="491"/>
      <c r="BE1103" s="491"/>
      <c r="BF1103" s="491"/>
      <c r="BG1103" s="491"/>
      <c r="BH1103" s="491"/>
      <c r="BI1103" s="480"/>
      <c r="BJ1103" s="480"/>
      <c r="BK1103" s="480"/>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480"/>
      <c r="H1104" s="480"/>
      <c r="I1104" s="500"/>
      <c r="J1104" s="500"/>
      <c r="K1104" s="494" t="s">
        <v>485</v>
      </c>
      <c r="L1104" s="501"/>
      <c r="M1104" s="501"/>
      <c r="N1104" s="501"/>
      <c r="O1104" s="501"/>
      <c r="P1104" s="501"/>
      <c r="Q1104" s="501"/>
      <c r="R1104" s="500"/>
      <c r="S1104" s="851">
        <f>[1]Stratifications!$G16</f>
        <v>9950616.0099999979</v>
      </c>
      <c r="T1104" s="851"/>
      <c r="U1104" s="851"/>
      <c r="V1104" s="851"/>
      <c r="W1104" s="851"/>
      <c r="X1104" s="498"/>
      <c r="Y1104" s="498"/>
      <c r="Z1104" s="498"/>
      <c r="AA1104" s="852">
        <f>[1]Stratifications!$J16</f>
        <v>3.1024658795169528E-2</v>
      </c>
      <c r="AB1104" s="852"/>
      <c r="AC1104" s="852"/>
      <c r="AD1104" s="852"/>
      <c r="AE1104" s="852"/>
      <c r="AF1104" s="852"/>
      <c r="AG1104" s="852"/>
      <c r="AH1104" s="498"/>
      <c r="AI1104" s="853">
        <f>[1]Stratifications!$M16</f>
        <v>32</v>
      </c>
      <c r="AJ1104" s="854"/>
      <c r="AK1104" s="854"/>
      <c r="AL1104" s="854"/>
      <c r="AM1104" s="854"/>
      <c r="AN1104" s="854"/>
      <c r="AO1104" s="854"/>
      <c r="AP1104" s="498"/>
      <c r="AQ1104" s="498"/>
      <c r="AR1104" s="809">
        <f>[1]Stratifications!$P16</f>
        <v>1.4228546020453535E-2</v>
      </c>
      <c r="AS1104" s="809"/>
      <c r="AT1104" s="809"/>
      <c r="AU1104" s="809"/>
      <c r="AV1104" s="809"/>
      <c r="AW1104" s="809"/>
      <c r="AX1104" s="809"/>
      <c r="AY1104" s="850"/>
      <c r="AZ1104" s="500"/>
      <c r="BA1104" s="500"/>
      <c r="BB1104" s="500"/>
      <c r="BC1104" s="500"/>
      <c r="BD1104" s="491"/>
      <c r="BE1104" s="491"/>
      <c r="BF1104" s="491"/>
      <c r="BG1104" s="491"/>
      <c r="BH1104" s="491"/>
      <c r="BI1104" s="480"/>
      <c r="BJ1104" s="480"/>
      <c r="BK1104" s="480"/>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480"/>
      <c r="H1105" s="480"/>
      <c r="I1105" s="500"/>
      <c r="J1105" s="500"/>
      <c r="K1105" s="494" t="s">
        <v>486</v>
      </c>
      <c r="L1105" s="501"/>
      <c r="M1105" s="501"/>
      <c r="N1105" s="501"/>
      <c r="O1105" s="501"/>
      <c r="P1105" s="501"/>
      <c r="Q1105" s="501"/>
      <c r="R1105" s="500"/>
      <c r="S1105" s="851">
        <f>[1]Stratifications!$G17</f>
        <v>7362012.5199999986</v>
      </c>
      <c r="T1105" s="851"/>
      <c r="U1105" s="851"/>
      <c r="V1105" s="851"/>
      <c r="W1105" s="851"/>
      <c r="X1105" s="498"/>
      <c r="Y1105" s="498"/>
      <c r="Z1105" s="498"/>
      <c r="AA1105" s="852">
        <f>[1]Stratifications!$J17</f>
        <v>2.2953747411138037E-2</v>
      </c>
      <c r="AB1105" s="852"/>
      <c r="AC1105" s="852"/>
      <c r="AD1105" s="852"/>
      <c r="AE1105" s="852"/>
      <c r="AF1105" s="852"/>
      <c r="AG1105" s="852"/>
      <c r="AH1105" s="498"/>
      <c r="AI1105" s="853">
        <f>[1]Stratifications!$M17</f>
        <v>22</v>
      </c>
      <c r="AJ1105" s="854"/>
      <c r="AK1105" s="854"/>
      <c r="AL1105" s="854"/>
      <c r="AM1105" s="854"/>
      <c r="AN1105" s="854"/>
      <c r="AO1105" s="854"/>
      <c r="AP1105" s="498"/>
      <c r="AQ1105" s="498"/>
      <c r="AR1105" s="809">
        <f>[1]Stratifications!$P17</f>
        <v>9.7821253890618045E-3</v>
      </c>
      <c r="AS1105" s="809"/>
      <c r="AT1105" s="809"/>
      <c r="AU1105" s="809"/>
      <c r="AV1105" s="809"/>
      <c r="AW1105" s="809"/>
      <c r="AX1105" s="809"/>
      <c r="AY1105" s="850"/>
      <c r="AZ1105" s="500"/>
      <c r="BA1105" s="500"/>
      <c r="BB1105" s="500"/>
      <c r="BC1105" s="500"/>
      <c r="BD1105" s="491"/>
      <c r="BE1105" s="491"/>
      <c r="BF1105" s="491"/>
      <c r="BG1105" s="491"/>
      <c r="BH1105" s="491"/>
      <c r="BI1105" s="480"/>
      <c r="BJ1105" s="480"/>
      <c r="BK1105" s="480"/>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480"/>
      <c r="H1106" s="480"/>
      <c r="I1106" s="500"/>
      <c r="J1106" s="500"/>
      <c r="K1106" s="494" t="s">
        <v>487</v>
      </c>
      <c r="L1106" s="499"/>
      <c r="M1106" s="499"/>
      <c r="N1106" s="499"/>
      <c r="O1106" s="499"/>
      <c r="P1106" s="499"/>
      <c r="Q1106" s="499"/>
      <c r="R1106" s="499"/>
      <c r="S1106" s="851">
        <f>[1]Stratifications!$G18</f>
        <v>9774116.209999999</v>
      </c>
      <c r="T1106" s="851"/>
      <c r="U1106" s="851"/>
      <c r="V1106" s="851"/>
      <c r="W1106" s="851"/>
      <c r="X1106" s="498"/>
      <c r="Y1106" s="498"/>
      <c r="Z1106" s="498"/>
      <c r="AA1106" s="852">
        <f>[1]Stratifications!$J18</f>
        <v>3.0474356575999118E-2</v>
      </c>
      <c r="AB1106" s="852"/>
      <c r="AC1106" s="852"/>
      <c r="AD1106" s="852"/>
      <c r="AE1106" s="852"/>
      <c r="AF1106" s="852"/>
      <c r="AG1106" s="852"/>
      <c r="AH1106" s="498"/>
      <c r="AI1106" s="853">
        <f>[1]Stratifications!$M18</f>
        <v>27</v>
      </c>
      <c r="AJ1106" s="854"/>
      <c r="AK1106" s="854"/>
      <c r="AL1106" s="854"/>
      <c r="AM1106" s="854"/>
      <c r="AN1106" s="854"/>
      <c r="AO1106" s="854"/>
      <c r="AP1106" s="498"/>
      <c r="AQ1106" s="498"/>
      <c r="AR1106" s="809">
        <f>[1]Stratifications!$P18</f>
        <v>1.200533570475767E-2</v>
      </c>
      <c r="AS1106" s="809"/>
      <c r="AT1106" s="809"/>
      <c r="AU1106" s="809"/>
      <c r="AV1106" s="809"/>
      <c r="AW1106" s="809"/>
      <c r="AX1106" s="809"/>
      <c r="AY1106" s="850"/>
      <c r="AZ1106" s="500"/>
      <c r="BA1106" s="500"/>
      <c r="BB1106" s="500"/>
      <c r="BC1106" s="500"/>
      <c r="BD1106" s="480"/>
      <c r="BE1106" s="480"/>
      <c r="BF1106" s="480"/>
      <c r="BG1106" s="480"/>
      <c r="BH1106" s="480"/>
      <c r="BI1106" s="480"/>
      <c r="BJ1106" s="480"/>
      <c r="BK1106" s="480"/>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480"/>
      <c r="H1107" s="480"/>
      <c r="I1107" s="500"/>
      <c r="J1107" s="500"/>
      <c r="K1107" s="502" t="s">
        <v>488</v>
      </c>
      <c r="L1107" s="503"/>
      <c r="M1107" s="503"/>
      <c r="N1107" s="503"/>
      <c r="O1107" s="503"/>
      <c r="P1107" s="503"/>
      <c r="Q1107" s="503"/>
      <c r="R1107" s="500"/>
      <c r="S1107" s="851">
        <f>[1]Stratifications!$G19</f>
        <v>54436414.700000003</v>
      </c>
      <c r="T1107" s="851"/>
      <c r="U1107" s="851"/>
      <c r="V1107" s="851"/>
      <c r="W1107" s="851"/>
      <c r="X1107" s="498"/>
      <c r="Y1107" s="498"/>
      <c r="Z1107" s="498"/>
      <c r="AA1107" s="852">
        <f>[1]Stratifications!$J19</f>
        <v>0.16972529041444251</v>
      </c>
      <c r="AB1107" s="852"/>
      <c r="AC1107" s="852"/>
      <c r="AD1107" s="852"/>
      <c r="AE1107" s="852"/>
      <c r="AF1107" s="852"/>
      <c r="AG1107" s="852"/>
      <c r="AH1107" s="498"/>
      <c r="AI1107" s="853">
        <f>[1]Stratifications!$M19</f>
        <v>100</v>
      </c>
      <c r="AJ1107" s="854"/>
      <c r="AK1107" s="854"/>
      <c r="AL1107" s="854"/>
      <c r="AM1107" s="854"/>
      <c r="AN1107" s="854"/>
      <c r="AO1107" s="854"/>
      <c r="AP1107" s="498"/>
      <c r="AQ1107" s="498"/>
      <c r="AR1107" s="809">
        <f>[1]Stratifications!$P19</f>
        <v>4.4464206313917294E-2</v>
      </c>
      <c r="AS1107" s="809"/>
      <c r="AT1107" s="809"/>
      <c r="AU1107" s="809"/>
      <c r="AV1107" s="809"/>
      <c r="AW1107" s="809"/>
      <c r="AX1107" s="809"/>
      <c r="AY1107" s="850"/>
      <c r="AZ1107" s="500"/>
      <c r="BA1107" s="500"/>
      <c r="BB1107" s="500"/>
      <c r="BC1107" s="500"/>
      <c r="BD1107" s="491"/>
      <c r="BE1107" s="491"/>
      <c r="BF1107" s="491"/>
      <c r="BG1107" s="491"/>
      <c r="BH1107" s="491"/>
      <c r="BI1107" s="480"/>
      <c r="BJ1107" s="480"/>
      <c r="BK1107" s="480"/>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480"/>
      <c r="H1108" s="480"/>
      <c r="I1108" s="500"/>
      <c r="J1108" s="500"/>
      <c r="K1108" s="504" t="s">
        <v>278</v>
      </c>
      <c r="L1108" s="505"/>
      <c r="M1108" s="505"/>
      <c r="N1108" s="505"/>
      <c r="O1108" s="505"/>
      <c r="P1108" s="505"/>
      <c r="Q1108" s="505"/>
      <c r="R1108" s="505"/>
      <c r="S1108" s="856">
        <f>[1]Stratifications!$G20</f>
        <v>320732488.17000002</v>
      </c>
      <c r="T1108" s="856"/>
      <c r="U1108" s="856"/>
      <c r="V1108" s="856"/>
      <c r="W1108" s="856"/>
      <c r="X1108" s="506"/>
      <c r="Y1108" s="506"/>
      <c r="Z1108" s="506"/>
      <c r="AA1108" s="857">
        <f>[1]Stratifications!$J20</f>
        <v>0.99999999999999967</v>
      </c>
      <c r="AB1108" s="857"/>
      <c r="AC1108" s="857"/>
      <c r="AD1108" s="857"/>
      <c r="AE1108" s="857"/>
      <c r="AF1108" s="857"/>
      <c r="AG1108" s="857"/>
      <c r="AH1108" s="506"/>
      <c r="AI1108" s="858">
        <f>[1]Stratifications!$M20</f>
        <v>2249</v>
      </c>
      <c r="AJ1108" s="859"/>
      <c r="AK1108" s="859"/>
      <c r="AL1108" s="859"/>
      <c r="AM1108" s="859"/>
      <c r="AN1108" s="859"/>
      <c r="AO1108" s="859"/>
      <c r="AP1108" s="506"/>
      <c r="AQ1108" s="506"/>
      <c r="AR1108" s="860">
        <f>[1]Stratifications!$P20</f>
        <v>1</v>
      </c>
      <c r="AS1108" s="860"/>
      <c r="AT1108" s="860"/>
      <c r="AU1108" s="860"/>
      <c r="AV1108" s="860"/>
      <c r="AW1108" s="860"/>
      <c r="AX1108" s="860"/>
      <c r="AY1108" s="861"/>
      <c r="AZ1108" s="500"/>
      <c r="BA1108" s="500"/>
      <c r="BB1108" s="500"/>
      <c r="BC1108" s="500"/>
      <c r="BD1108" s="491"/>
      <c r="BE1108" s="491"/>
      <c r="BF1108" s="491"/>
      <c r="BG1108" s="491"/>
      <c r="BH1108" s="491"/>
      <c r="BI1108" s="480"/>
      <c r="BJ1108" s="480"/>
      <c r="BK1108" s="480"/>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480"/>
      <c r="H1109" s="480"/>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480"/>
      <c r="BJ1109" s="480"/>
      <c r="BK1109" s="480"/>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480"/>
      <c r="H1110" s="480"/>
      <c r="I1110" s="500"/>
      <c r="J1110" s="500"/>
      <c r="K1110" s="482" t="s">
        <v>489</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472</v>
      </c>
      <c r="AE1110" s="486"/>
      <c r="AF1110" s="486"/>
      <c r="AG1110" s="486"/>
      <c r="AH1110" s="487"/>
      <c r="AI1110" s="486"/>
      <c r="AJ1110" s="845" t="s">
        <v>473</v>
      </c>
      <c r="AK1110" s="845"/>
      <c r="AL1110" s="845"/>
      <c r="AM1110" s="845"/>
      <c r="AN1110" s="845"/>
      <c r="AO1110" s="845"/>
      <c r="AP1110" s="487"/>
      <c r="AQ1110" s="487"/>
      <c r="AR1110" s="486"/>
      <c r="AS1110" s="486"/>
      <c r="AT1110" s="486"/>
      <c r="AU1110" s="486" t="s">
        <v>474</v>
      </c>
      <c r="AV1110" s="486"/>
      <c r="AW1110" s="486"/>
      <c r="AX1110" s="507"/>
      <c r="AY1110" s="507"/>
      <c r="AZ1110" s="500"/>
      <c r="BA1110" s="500"/>
      <c r="BB1110" s="500"/>
      <c r="BC1110" s="500"/>
      <c r="BD1110" s="491"/>
      <c r="BE1110" s="491"/>
      <c r="BF1110" s="491"/>
      <c r="BG1110" s="491"/>
      <c r="BH1110" s="491"/>
      <c r="BI1110" s="480"/>
      <c r="BJ1110" s="480"/>
      <c r="BK1110" s="480"/>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480"/>
      <c r="H1111" s="480"/>
      <c r="I1111" s="500"/>
      <c r="J1111" s="500"/>
      <c r="K1111" s="488" t="s">
        <v>475</v>
      </c>
      <c r="L1111" s="489"/>
      <c r="M1111" s="490"/>
      <c r="N1111" s="490"/>
      <c r="O1111" s="490"/>
      <c r="P1111" s="490"/>
      <c r="Q1111" s="490"/>
      <c r="R1111" s="491"/>
      <c r="S1111" s="846">
        <f>[1]Stratifications!$G23</f>
        <v>40532835.409999967</v>
      </c>
      <c r="T1111" s="846"/>
      <c r="U1111" s="846"/>
      <c r="V1111" s="846"/>
      <c r="W1111" s="846"/>
      <c r="X1111" s="492"/>
      <c r="Y1111" s="492"/>
      <c r="Z1111" s="493"/>
      <c r="AA1111" s="847">
        <f>[1]Stratifications!$J23</f>
        <v>0.126375833147642</v>
      </c>
      <c r="AB1111" s="847"/>
      <c r="AC1111" s="847"/>
      <c r="AD1111" s="847"/>
      <c r="AE1111" s="847"/>
      <c r="AF1111" s="847"/>
      <c r="AG1111" s="847"/>
      <c r="AH1111" s="493"/>
      <c r="AI1111" s="848">
        <f>[1]Stratifications!$M23</f>
        <v>711</v>
      </c>
      <c r="AJ1111" s="849"/>
      <c r="AK1111" s="849"/>
      <c r="AL1111" s="849"/>
      <c r="AM1111" s="849"/>
      <c r="AN1111" s="849"/>
      <c r="AO1111" s="849"/>
      <c r="AP1111" s="493"/>
      <c r="AQ1111" s="493"/>
      <c r="AR1111" s="809">
        <f>[1]Stratifications!$P23</f>
        <v>0.316140506891952</v>
      </c>
      <c r="AS1111" s="809"/>
      <c r="AT1111" s="809"/>
      <c r="AU1111" s="809"/>
      <c r="AV1111" s="809"/>
      <c r="AW1111" s="809"/>
      <c r="AX1111" s="809"/>
      <c r="AY1111" s="850"/>
      <c r="AZ1111" s="500"/>
      <c r="BA1111" s="500"/>
      <c r="BB1111" s="500"/>
      <c r="BC1111" s="500"/>
      <c r="BD1111" s="491"/>
      <c r="BE1111" s="491"/>
      <c r="BF1111" s="491"/>
      <c r="BG1111" s="491"/>
      <c r="BH1111" s="491"/>
      <c r="BI1111" s="480"/>
      <c r="BJ1111" s="480"/>
      <c r="BK1111" s="480"/>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476</v>
      </c>
      <c r="L1112" s="495"/>
      <c r="M1112" s="496"/>
      <c r="N1112" s="496"/>
      <c r="O1112" s="496"/>
      <c r="P1112" s="496"/>
      <c r="Q1112" s="496"/>
      <c r="R1112" s="491"/>
      <c r="S1112" s="851">
        <f>[1]Stratifications!$G24</f>
        <v>31909115.990000002</v>
      </c>
      <c r="T1112" s="851"/>
      <c r="U1112" s="851"/>
      <c r="V1112" s="851"/>
      <c r="W1112" s="851"/>
      <c r="X1112" s="497"/>
      <c r="Y1112" s="497"/>
      <c r="Z1112" s="498"/>
      <c r="AA1112" s="852">
        <f>[1]Stratifications!$J24</f>
        <v>9.9488256309996914E-2</v>
      </c>
      <c r="AB1112" s="852"/>
      <c r="AC1112" s="852"/>
      <c r="AD1112" s="852"/>
      <c r="AE1112" s="852"/>
      <c r="AF1112" s="852"/>
      <c r="AG1112" s="852"/>
      <c r="AH1112" s="498"/>
      <c r="AI1112" s="853">
        <f>[1]Stratifications!$M24</f>
        <v>366</v>
      </c>
      <c r="AJ1112" s="854"/>
      <c r="AK1112" s="854"/>
      <c r="AL1112" s="854"/>
      <c r="AM1112" s="854"/>
      <c r="AN1112" s="854"/>
      <c r="AO1112" s="854"/>
      <c r="AP1112" s="493"/>
      <c r="AQ1112" s="493"/>
      <c r="AR1112" s="809">
        <f>[1]Stratifications!$P24</f>
        <v>0.1627389951089373</v>
      </c>
      <c r="AS1112" s="809"/>
      <c r="AT1112" s="809"/>
      <c r="AU1112" s="809"/>
      <c r="AV1112" s="809"/>
      <c r="AW1112" s="809"/>
      <c r="AX1112" s="809"/>
      <c r="AY1112" s="850"/>
      <c r="AZ1112" s="500"/>
      <c r="BA1112" s="500"/>
      <c r="BB1112" s="500"/>
      <c r="BC1112" s="500"/>
      <c r="BD1112" s="491"/>
      <c r="BE1112" s="491"/>
      <c r="BF1112" s="491"/>
      <c r="BG1112" s="491"/>
      <c r="BH1112" s="491"/>
    </row>
    <row r="1113" spans="6:198" ht="12.75" customHeight="1">
      <c r="I1113" s="500"/>
      <c r="J1113" s="500"/>
      <c r="K1113" s="494" t="s">
        <v>477</v>
      </c>
      <c r="L1113" s="495"/>
      <c r="M1113" s="496"/>
      <c r="N1113" s="496"/>
      <c r="O1113" s="496"/>
      <c r="P1113" s="496"/>
      <c r="Q1113" s="496"/>
      <c r="R1113" s="491"/>
      <c r="S1113" s="851">
        <f>[1]Stratifications!$G25</f>
        <v>30571721.289999995</v>
      </c>
      <c r="T1113" s="851"/>
      <c r="U1113" s="851"/>
      <c r="V1113" s="851"/>
      <c r="W1113" s="851"/>
      <c r="X1113" s="497"/>
      <c r="Y1113" s="497"/>
      <c r="Z1113" s="498"/>
      <c r="AA1113" s="852">
        <f>[1]Stratifications!$J25</f>
        <v>9.5318442682351123E-2</v>
      </c>
      <c r="AB1113" s="852"/>
      <c r="AC1113" s="852"/>
      <c r="AD1113" s="852"/>
      <c r="AE1113" s="852"/>
      <c r="AF1113" s="852"/>
      <c r="AG1113" s="852"/>
      <c r="AH1113" s="498"/>
      <c r="AI1113" s="853">
        <f>[1]Stratifications!$M25</f>
        <v>277</v>
      </c>
      <c r="AJ1113" s="854"/>
      <c r="AK1113" s="854"/>
      <c r="AL1113" s="854"/>
      <c r="AM1113" s="854"/>
      <c r="AN1113" s="854"/>
      <c r="AO1113" s="854"/>
      <c r="AP1113" s="493"/>
      <c r="AQ1113" s="493"/>
      <c r="AR1113" s="809">
        <f>[1]Stratifications!$P25</f>
        <v>0.12316585148955091</v>
      </c>
      <c r="AS1113" s="809"/>
      <c r="AT1113" s="809"/>
      <c r="AU1113" s="809"/>
      <c r="AV1113" s="809"/>
      <c r="AW1113" s="809"/>
      <c r="AX1113" s="809"/>
      <c r="AY1113" s="850"/>
      <c r="AZ1113" s="500"/>
      <c r="BA1113" s="500"/>
      <c r="BB1113" s="500"/>
      <c r="BC1113" s="500"/>
      <c r="BD1113" s="491"/>
      <c r="BE1113" s="491"/>
      <c r="BF1113" s="491"/>
      <c r="BG1113" s="491"/>
      <c r="BH1113" s="491"/>
    </row>
    <row r="1114" spans="6:198" ht="12.75" customHeight="1">
      <c r="I1114" s="500"/>
      <c r="J1114" s="500"/>
      <c r="K1114" s="494" t="s">
        <v>478</v>
      </c>
      <c r="L1114" s="495"/>
      <c r="M1114" s="496"/>
      <c r="N1114" s="496"/>
      <c r="O1114" s="496"/>
      <c r="P1114" s="496"/>
      <c r="Q1114" s="496"/>
      <c r="R1114" s="491"/>
      <c r="S1114" s="851">
        <f>[1]Stratifications!$G26</f>
        <v>24983575.649999999</v>
      </c>
      <c r="T1114" s="851"/>
      <c r="U1114" s="851"/>
      <c r="V1114" s="851"/>
      <c r="W1114" s="851"/>
      <c r="X1114" s="497"/>
      <c r="Y1114" s="497"/>
      <c r="Z1114" s="498"/>
      <c r="AA1114" s="852">
        <f>[1]Stratifications!$J26</f>
        <v>7.7895369416888613E-2</v>
      </c>
      <c r="AB1114" s="852"/>
      <c r="AC1114" s="852"/>
      <c r="AD1114" s="852"/>
      <c r="AE1114" s="852"/>
      <c r="AF1114" s="852"/>
      <c r="AG1114" s="852"/>
      <c r="AH1114" s="498"/>
      <c r="AI1114" s="853">
        <f>[1]Stratifications!$M26</f>
        <v>185</v>
      </c>
      <c r="AJ1114" s="854"/>
      <c r="AK1114" s="854"/>
      <c r="AL1114" s="854"/>
      <c r="AM1114" s="854"/>
      <c r="AN1114" s="854"/>
      <c r="AO1114" s="854"/>
      <c r="AP1114" s="493"/>
      <c r="AQ1114" s="493"/>
      <c r="AR1114" s="809">
        <f>[1]Stratifications!$P26</f>
        <v>8.2258781680747003E-2</v>
      </c>
      <c r="AS1114" s="809"/>
      <c r="AT1114" s="809"/>
      <c r="AU1114" s="809"/>
      <c r="AV1114" s="809"/>
      <c r="AW1114" s="809"/>
      <c r="AX1114" s="809"/>
      <c r="AY1114" s="850"/>
      <c r="AZ1114" s="500"/>
      <c r="BA1114" s="500"/>
      <c r="BB1114" s="500"/>
      <c r="BC1114" s="500"/>
      <c r="BD1114" s="491"/>
      <c r="BE1114" s="491"/>
      <c r="BF1114" s="491"/>
      <c r="BG1114" s="491"/>
      <c r="BH1114" s="491"/>
    </row>
    <row r="1115" spans="6:198" ht="12.75" customHeight="1">
      <c r="I1115" s="500"/>
      <c r="J1115" s="500"/>
      <c r="K1115" s="494" t="s">
        <v>479</v>
      </c>
      <c r="L1115" s="495"/>
      <c r="M1115" s="496"/>
      <c r="N1115" s="496"/>
      <c r="O1115" s="496"/>
      <c r="P1115" s="496"/>
      <c r="Q1115" s="496"/>
      <c r="R1115" s="491"/>
      <c r="S1115" s="851">
        <f>[1]Stratifications!$G27</f>
        <v>18717646.659999996</v>
      </c>
      <c r="T1115" s="851"/>
      <c r="U1115" s="851"/>
      <c r="V1115" s="851"/>
      <c r="W1115" s="851"/>
      <c r="X1115" s="497"/>
      <c r="Y1115" s="497"/>
      <c r="Z1115" s="498"/>
      <c r="AA1115" s="852">
        <f>[1]Stratifications!$J27</f>
        <v>5.8359060433188677E-2</v>
      </c>
      <c r="AB1115" s="852"/>
      <c r="AC1115" s="852"/>
      <c r="AD1115" s="852"/>
      <c r="AE1115" s="852"/>
      <c r="AF1115" s="852"/>
      <c r="AG1115" s="852"/>
      <c r="AH1115" s="498"/>
      <c r="AI1115" s="853">
        <f>[1]Stratifications!$M27</f>
        <v>116</v>
      </c>
      <c r="AJ1115" s="854"/>
      <c r="AK1115" s="854"/>
      <c r="AL1115" s="854"/>
      <c r="AM1115" s="854"/>
      <c r="AN1115" s="854"/>
      <c r="AO1115" s="854"/>
      <c r="AP1115" s="493"/>
      <c r="AQ1115" s="493"/>
      <c r="AR1115" s="809">
        <f>[1]Stratifications!$P27</f>
        <v>5.1578479324144062E-2</v>
      </c>
      <c r="AS1115" s="809"/>
      <c r="AT1115" s="809"/>
      <c r="AU1115" s="809"/>
      <c r="AV1115" s="809"/>
      <c r="AW1115" s="809"/>
      <c r="AX1115" s="809"/>
      <c r="AY1115" s="850"/>
      <c r="AZ1115" s="500"/>
      <c r="BA1115" s="500"/>
      <c r="BB1115" s="500"/>
      <c r="BC1115" s="500"/>
      <c r="BD1115" s="491"/>
      <c r="BE1115" s="491"/>
      <c r="BF1115" s="491"/>
      <c r="BG1115" s="491"/>
      <c r="BH1115" s="491"/>
    </row>
    <row r="1116" spans="6:198" ht="12.75" customHeight="1">
      <c r="I1116" s="500"/>
      <c r="J1116" s="500"/>
      <c r="K1116" s="494" t="s">
        <v>480</v>
      </c>
      <c r="L1116" s="495"/>
      <c r="M1116" s="496"/>
      <c r="N1116" s="496"/>
      <c r="O1116" s="496"/>
      <c r="P1116" s="496"/>
      <c r="Q1116" s="496"/>
      <c r="R1116" s="491"/>
      <c r="S1116" s="851">
        <f>[1]Stratifications!$G28</f>
        <v>25001305.559999987</v>
      </c>
      <c r="T1116" s="851"/>
      <c r="U1116" s="851"/>
      <c r="V1116" s="851"/>
      <c r="W1116" s="851"/>
      <c r="X1116" s="497"/>
      <c r="Y1116" s="497"/>
      <c r="Z1116" s="498"/>
      <c r="AA1116" s="852">
        <f>[1]Stratifications!$J28</f>
        <v>7.795064884960573E-2</v>
      </c>
      <c r="AB1116" s="852"/>
      <c r="AC1116" s="852"/>
      <c r="AD1116" s="852"/>
      <c r="AE1116" s="852"/>
      <c r="AF1116" s="852"/>
      <c r="AG1116" s="852"/>
      <c r="AH1116" s="498"/>
      <c r="AI1116" s="853">
        <f>[1]Stratifications!$M28</f>
        <v>135</v>
      </c>
      <c r="AJ1116" s="854"/>
      <c r="AK1116" s="854"/>
      <c r="AL1116" s="854"/>
      <c r="AM1116" s="854"/>
      <c r="AN1116" s="854"/>
      <c r="AO1116" s="854"/>
      <c r="AP1116" s="493"/>
      <c r="AQ1116" s="493"/>
      <c r="AR1116" s="809">
        <f>[1]Stratifications!$P28</f>
        <v>6.0026678523788353E-2</v>
      </c>
      <c r="AS1116" s="809"/>
      <c r="AT1116" s="809"/>
      <c r="AU1116" s="809"/>
      <c r="AV1116" s="809"/>
      <c r="AW1116" s="809"/>
      <c r="AX1116" s="809"/>
      <c r="AY1116" s="850"/>
      <c r="AZ1116" s="500"/>
      <c r="BA1116" s="500"/>
      <c r="BB1116" s="500"/>
      <c r="BC1116" s="500"/>
      <c r="BD1116" s="491"/>
      <c r="BE1116" s="491"/>
      <c r="BF1116" s="491"/>
      <c r="BG1116" s="491"/>
      <c r="BH1116" s="491"/>
    </row>
    <row r="1117" spans="6:198" ht="12.75" customHeight="1">
      <c r="I1117" s="500"/>
      <c r="J1117" s="500"/>
      <c r="K1117" s="494" t="s">
        <v>481</v>
      </c>
      <c r="L1117" s="495"/>
      <c r="M1117" s="496"/>
      <c r="N1117" s="496"/>
      <c r="O1117" s="496"/>
      <c r="P1117" s="496"/>
      <c r="Q1117" s="496"/>
      <c r="R1117" s="491"/>
      <c r="S1117" s="851">
        <f>[1]Stratifications!$G29</f>
        <v>17455451.069999993</v>
      </c>
      <c r="T1117" s="851"/>
      <c r="U1117" s="851"/>
      <c r="V1117" s="851"/>
      <c r="W1117" s="851"/>
      <c r="X1117" s="497"/>
      <c r="Y1117" s="497"/>
      <c r="Z1117" s="498"/>
      <c r="AA1117" s="852">
        <f>[1]Stratifications!$J29</f>
        <v>5.4423707338147699E-2</v>
      </c>
      <c r="AB1117" s="852"/>
      <c r="AC1117" s="852"/>
      <c r="AD1117" s="852"/>
      <c r="AE1117" s="852"/>
      <c r="AF1117" s="852"/>
      <c r="AG1117" s="852"/>
      <c r="AH1117" s="498"/>
      <c r="AI1117" s="853">
        <f>[1]Stratifications!$M29</f>
        <v>83</v>
      </c>
      <c r="AJ1117" s="854"/>
      <c r="AK1117" s="854"/>
      <c r="AL1117" s="854"/>
      <c r="AM1117" s="854"/>
      <c r="AN1117" s="854"/>
      <c r="AO1117" s="854"/>
      <c r="AP1117" s="493"/>
      <c r="AQ1117" s="493"/>
      <c r="AR1117" s="809">
        <f>[1]Stratifications!$P29</f>
        <v>3.6905291240551356E-2</v>
      </c>
      <c r="AS1117" s="809"/>
      <c r="AT1117" s="809"/>
      <c r="AU1117" s="809"/>
      <c r="AV1117" s="809"/>
      <c r="AW1117" s="809"/>
      <c r="AX1117" s="809"/>
      <c r="AY1117" s="850"/>
      <c r="AZ1117" s="500"/>
      <c r="BA1117" s="500"/>
      <c r="BB1117" s="500"/>
      <c r="BC1117" s="500"/>
      <c r="BD1117" s="491"/>
      <c r="BE1117" s="491"/>
      <c r="BF1117" s="491"/>
      <c r="BG1117" s="491"/>
      <c r="BH1117" s="491"/>
    </row>
    <row r="1118" spans="6:198" ht="12.75" customHeight="1">
      <c r="I1118" s="500"/>
      <c r="J1118" s="500"/>
      <c r="K1118" s="494" t="s">
        <v>482</v>
      </c>
      <c r="L1118" s="495"/>
      <c r="M1118" s="496"/>
      <c r="N1118" s="496"/>
      <c r="O1118" s="496"/>
      <c r="P1118" s="496"/>
      <c r="Q1118" s="496"/>
      <c r="R1118" s="491"/>
      <c r="S1118" s="851">
        <f>[1]Stratifications!$G30</f>
        <v>19807181.979999997</v>
      </c>
      <c r="T1118" s="851"/>
      <c r="U1118" s="851"/>
      <c r="V1118" s="851"/>
      <c r="W1118" s="851"/>
      <c r="X1118" s="497"/>
      <c r="Y1118" s="497"/>
      <c r="Z1118" s="498"/>
      <c r="AA1118" s="852">
        <f>[1]Stratifications!$J30</f>
        <v>6.1756082438089242E-2</v>
      </c>
      <c r="AB1118" s="852"/>
      <c r="AC1118" s="852"/>
      <c r="AD1118" s="852"/>
      <c r="AE1118" s="852"/>
      <c r="AF1118" s="852"/>
      <c r="AG1118" s="852"/>
      <c r="AH1118" s="498"/>
      <c r="AI1118" s="853">
        <f>[1]Stratifications!$M30</f>
        <v>83</v>
      </c>
      <c r="AJ1118" s="854"/>
      <c r="AK1118" s="854"/>
      <c r="AL1118" s="854"/>
      <c r="AM1118" s="854"/>
      <c r="AN1118" s="854"/>
      <c r="AO1118" s="854"/>
      <c r="AP1118" s="493"/>
      <c r="AQ1118" s="493"/>
      <c r="AR1118" s="809">
        <f>[1]Stratifications!$P30</f>
        <v>3.6905291240551356E-2</v>
      </c>
      <c r="AS1118" s="809"/>
      <c r="AT1118" s="809"/>
      <c r="AU1118" s="809"/>
      <c r="AV1118" s="809"/>
      <c r="AW1118" s="809"/>
      <c r="AX1118" s="809"/>
      <c r="AY1118" s="850"/>
      <c r="AZ1118" s="500"/>
      <c r="BA1118" s="500"/>
      <c r="BB1118" s="500"/>
      <c r="BC1118" s="500"/>
      <c r="BD1118" s="491"/>
      <c r="BE1118" s="491"/>
      <c r="BF1118" s="491"/>
      <c r="BG1118" s="491"/>
      <c r="BH1118" s="491"/>
    </row>
    <row r="1119" spans="6:198" ht="12.75" customHeight="1">
      <c r="I1119" s="500"/>
      <c r="J1119" s="500"/>
      <c r="K1119" s="494" t="s">
        <v>483</v>
      </c>
      <c r="L1119" s="499"/>
      <c r="M1119" s="499"/>
      <c r="N1119" s="499"/>
      <c r="O1119" s="499"/>
      <c r="P1119" s="499"/>
      <c r="Q1119" s="499"/>
      <c r="R1119" s="499"/>
      <c r="S1119" s="851">
        <f>[1]Stratifications!$G31</f>
        <v>17378856.399999995</v>
      </c>
      <c r="T1119" s="851"/>
      <c r="U1119" s="851"/>
      <c r="V1119" s="851"/>
      <c r="W1119" s="851"/>
      <c r="X1119" s="498"/>
      <c r="Y1119" s="498"/>
      <c r="Z1119" s="498"/>
      <c r="AA1119" s="852">
        <f>[1]Stratifications!$J31</f>
        <v>5.4184895640470847E-2</v>
      </c>
      <c r="AB1119" s="852"/>
      <c r="AC1119" s="852"/>
      <c r="AD1119" s="852"/>
      <c r="AE1119" s="852"/>
      <c r="AF1119" s="852"/>
      <c r="AG1119" s="852"/>
      <c r="AH1119" s="498"/>
      <c r="AI1119" s="853">
        <f>[1]Stratifications!$M31</f>
        <v>67</v>
      </c>
      <c r="AJ1119" s="854"/>
      <c r="AK1119" s="854"/>
      <c r="AL1119" s="854"/>
      <c r="AM1119" s="854"/>
      <c r="AN1119" s="854"/>
      <c r="AO1119" s="854"/>
      <c r="AP1119" s="498"/>
      <c r="AQ1119" s="498"/>
      <c r="AR1119" s="809">
        <f>[1]Stratifications!$P31</f>
        <v>2.9791018230324588E-2</v>
      </c>
      <c r="AS1119" s="809"/>
      <c r="AT1119" s="809"/>
      <c r="AU1119" s="809"/>
      <c r="AV1119" s="809"/>
      <c r="AW1119" s="809"/>
      <c r="AX1119" s="809"/>
      <c r="AY1119" s="850"/>
      <c r="AZ1119" s="500"/>
      <c r="BA1119" s="500"/>
      <c r="BB1119" s="500"/>
      <c r="BC1119" s="500"/>
      <c r="BD1119" s="491"/>
      <c r="BE1119" s="491"/>
      <c r="BF1119" s="491"/>
      <c r="BG1119" s="491"/>
      <c r="BH1119" s="491"/>
    </row>
    <row r="1120" spans="6:198" ht="12.75" customHeight="1">
      <c r="I1120" s="500"/>
      <c r="J1120" s="500"/>
      <c r="K1120" s="494" t="s">
        <v>484</v>
      </c>
      <c r="L1120" s="501"/>
      <c r="M1120" s="501"/>
      <c r="N1120" s="501"/>
      <c r="O1120" s="501"/>
      <c r="P1120" s="501"/>
      <c r="Q1120" s="501"/>
      <c r="R1120" s="500"/>
      <c r="S1120" s="851">
        <f>[1]Stratifications!$G32</f>
        <v>11370239.59</v>
      </c>
      <c r="T1120" s="851"/>
      <c r="U1120" s="851"/>
      <c r="V1120" s="851"/>
      <c r="W1120" s="851"/>
      <c r="X1120" s="498"/>
      <c r="Y1120" s="498"/>
      <c r="Z1120" s="498"/>
      <c r="AA1120" s="852">
        <f>[1]Stratifications!$J32</f>
        <v>3.5450850816127359E-2</v>
      </c>
      <c r="AB1120" s="852"/>
      <c r="AC1120" s="852"/>
      <c r="AD1120" s="852"/>
      <c r="AE1120" s="852"/>
      <c r="AF1120" s="852"/>
      <c r="AG1120" s="852"/>
      <c r="AH1120" s="498"/>
      <c r="AI1120" s="853">
        <f>[1]Stratifications!$M32</f>
        <v>40</v>
      </c>
      <c r="AJ1120" s="854"/>
      <c r="AK1120" s="854"/>
      <c r="AL1120" s="854"/>
      <c r="AM1120" s="854"/>
      <c r="AN1120" s="854"/>
      <c r="AO1120" s="854"/>
      <c r="AP1120" s="498"/>
      <c r="AQ1120" s="498"/>
      <c r="AR1120" s="809">
        <f>[1]Stratifications!$P32</f>
        <v>1.7785682525566917E-2</v>
      </c>
      <c r="AS1120" s="809"/>
      <c r="AT1120" s="809"/>
      <c r="AU1120" s="809"/>
      <c r="AV1120" s="809"/>
      <c r="AW1120" s="809"/>
      <c r="AX1120" s="809"/>
      <c r="AY1120" s="850"/>
      <c r="AZ1120" s="500"/>
      <c r="BA1120" s="500"/>
      <c r="BB1120" s="500"/>
      <c r="BC1120" s="500"/>
      <c r="BD1120" s="491"/>
      <c r="BE1120" s="491"/>
      <c r="BF1120" s="491"/>
      <c r="BG1120" s="491"/>
      <c r="BH1120" s="491"/>
    </row>
    <row r="1121" spans="6:198" ht="12.75" customHeight="1">
      <c r="I1121" s="500"/>
      <c r="J1121" s="500"/>
      <c r="K1121" s="494" t="s">
        <v>485</v>
      </c>
      <c r="L1121" s="501"/>
      <c r="M1121" s="501"/>
      <c r="N1121" s="501"/>
      <c r="O1121" s="501"/>
      <c r="P1121" s="501"/>
      <c r="Q1121" s="501"/>
      <c r="R1121" s="500"/>
      <c r="S1121" s="851">
        <f>[1]Stratifications!$G33</f>
        <v>11779083.949999999</v>
      </c>
      <c r="T1121" s="851"/>
      <c r="U1121" s="851"/>
      <c r="V1121" s="851"/>
      <c r="W1121" s="851"/>
      <c r="X1121" s="498"/>
      <c r="Y1121" s="498"/>
      <c r="Z1121" s="498"/>
      <c r="AA1121" s="852">
        <f>[1]Stratifications!$J33</f>
        <v>3.6725571572770191E-2</v>
      </c>
      <c r="AB1121" s="852"/>
      <c r="AC1121" s="852"/>
      <c r="AD1121" s="852"/>
      <c r="AE1121" s="852"/>
      <c r="AF1121" s="852"/>
      <c r="AG1121" s="852"/>
      <c r="AH1121" s="498"/>
      <c r="AI1121" s="853">
        <f>[1]Stratifications!$M33</f>
        <v>38</v>
      </c>
      <c r="AJ1121" s="854"/>
      <c r="AK1121" s="854"/>
      <c r="AL1121" s="854"/>
      <c r="AM1121" s="854"/>
      <c r="AN1121" s="854"/>
      <c r="AO1121" s="854"/>
      <c r="AP1121" s="498"/>
      <c r="AQ1121" s="498"/>
      <c r="AR1121" s="809">
        <f>[1]Stratifications!$P33</f>
        <v>1.6896398399288574E-2</v>
      </c>
      <c r="AS1121" s="809"/>
      <c r="AT1121" s="809"/>
      <c r="AU1121" s="809"/>
      <c r="AV1121" s="809"/>
      <c r="AW1121" s="809"/>
      <c r="AX1121" s="809"/>
      <c r="AY1121" s="850"/>
      <c r="AZ1121" s="500"/>
      <c r="BA1121" s="500"/>
      <c r="BB1121" s="500"/>
      <c r="BC1121" s="491"/>
      <c r="BD1121" s="491"/>
      <c r="BE1121" s="491"/>
      <c r="BF1121" s="491"/>
      <c r="BG1121" s="491"/>
      <c r="BH1121" s="491"/>
    </row>
    <row r="1122" spans="6:198" ht="12.75" customHeight="1">
      <c r="I1122" s="500"/>
      <c r="J1122" s="500"/>
      <c r="K1122" s="494" t="s">
        <v>486</v>
      </c>
      <c r="L1122" s="501"/>
      <c r="M1122" s="501"/>
      <c r="N1122" s="501"/>
      <c r="O1122" s="501"/>
      <c r="P1122" s="501"/>
      <c r="Q1122" s="501"/>
      <c r="R1122" s="500"/>
      <c r="S1122" s="851">
        <f>[1]Stratifications!$G34</f>
        <v>6666913.1299999999</v>
      </c>
      <c r="T1122" s="851"/>
      <c r="U1122" s="851"/>
      <c r="V1122" s="851"/>
      <c r="W1122" s="851"/>
      <c r="X1122" s="498"/>
      <c r="Y1122" s="498"/>
      <c r="Z1122" s="498"/>
      <c r="AA1122" s="852">
        <f>[1]Stratifications!$J34</f>
        <v>2.0786522650197797E-2</v>
      </c>
      <c r="AB1122" s="852"/>
      <c r="AC1122" s="852"/>
      <c r="AD1122" s="852"/>
      <c r="AE1122" s="852"/>
      <c r="AF1122" s="852"/>
      <c r="AG1122" s="852"/>
      <c r="AH1122" s="498"/>
      <c r="AI1122" s="853">
        <f>[1]Stratifications!$M34</f>
        <v>20</v>
      </c>
      <c r="AJ1122" s="854"/>
      <c r="AK1122" s="854"/>
      <c r="AL1122" s="854"/>
      <c r="AM1122" s="854"/>
      <c r="AN1122" s="854"/>
      <c r="AO1122" s="854"/>
      <c r="AP1122" s="498"/>
      <c r="AQ1122" s="498"/>
      <c r="AR1122" s="809">
        <f>[1]Stratifications!$P34</f>
        <v>8.8928412627834585E-3</v>
      </c>
      <c r="AS1122" s="809"/>
      <c r="AT1122" s="809"/>
      <c r="AU1122" s="809"/>
      <c r="AV1122" s="809"/>
      <c r="AW1122" s="809"/>
      <c r="AX1122" s="809"/>
      <c r="AY1122" s="850"/>
      <c r="AZ1122" s="500"/>
      <c r="BA1122" s="500"/>
      <c r="BB1122" s="500"/>
    </row>
    <row r="1123" spans="6:198" s="1" customFormat="1" ht="12.75" customHeight="1">
      <c r="F1123" s="81"/>
      <c r="G1123" s="671"/>
      <c r="H1123" s="671"/>
      <c r="I1123" s="500"/>
      <c r="J1123" s="500"/>
      <c r="K1123" s="494" t="s">
        <v>487</v>
      </c>
      <c r="L1123" s="499"/>
      <c r="M1123" s="499"/>
      <c r="N1123" s="499"/>
      <c r="O1123" s="499"/>
      <c r="P1123" s="499"/>
      <c r="Q1123" s="499"/>
      <c r="R1123" s="499"/>
      <c r="S1123" s="851">
        <f>[1]Stratifications!$G35</f>
        <v>10135472.469999999</v>
      </c>
      <c r="T1123" s="851"/>
      <c r="U1123" s="851"/>
      <c r="V1123" s="851"/>
      <c r="W1123" s="851"/>
      <c r="X1123" s="498"/>
      <c r="Y1123" s="498"/>
      <c r="Z1123" s="498"/>
      <c r="AA1123" s="852">
        <f>[1]Stratifications!$J35</f>
        <v>3.1601015936458018E-2</v>
      </c>
      <c r="AB1123" s="852"/>
      <c r="AC1123" s="852"/>
      <c r="AD1123" s="852"/>
      <c r="AE1123" s="852"/>
      <c r="AF1123" s="852"/>
      <c r="AG1123" s="852"/>
      <c r="AH1123" s="498"/>
      <c r="AI1123" s="853">
        <f>[1]Stratifications!$M35</f>
        <v>28</v>
      </c>
      <c r="AJ1123" s="854"/>
      <c r="AK1123" s="854"/>
      <c r="AL1123" s="854"/>
      <c r="AM1123" s="854"/>
      <c r="AN1123" s="854"/>
      <c r="AO1123" s="854"/>
      <c r="AP1123" s="498"/>
      <c r="AQ1123" s="498"/>
      <c r="AR1123" s="809">
        <f>[1]Stratifications!$P35</f>
        <v>1.2449977767896843E-2</v>
      </c>
      <c r="AS1123" s="809"/>
      <c r="AT1123" s="809"/>
      <c r="AU1123" s="809"/>
      <c r="AV1123" s="809"/>
      <c r="AW1123" s="809"/>
      <c r="AX1123" s="809"/>
      <c r="AY1123" s="850"/>
      <c r="AZ1123" s="500"/>
      <c r="BA1123" s="500"/>
      <c r="BB1123" s="500"/>
      <c r="BC1123" s="258"/>
      <c r="BD1123" s="862"/>
      <c r="BE1123" s="862"/>
      <c r="BF1123" s="862"/>
      <c r="BG1123" s="862"/>
      <c r="BH1123" s="862"/>
      <c r="BI1123" s="862"/>
      <c r="BJ1123" s="862"/>
      <c r="BK1123" s="86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671"/>
      <c r="H1124" s="671"/>
      <c r="I1124" s="500"/>
      <c r="J1124" s="500"/>
      <c r="K1124" s="502" t="s">
        <v>488</v>
      </c>
      <c r="L1124" s="503"/>
      <c r="M1124" s="503"/>
      <c r="N1124" s="503"/>
      <c r="O1124" s="503"/>
      <c r="P1124" s="503"/>
      <c r="Q1124" s="503"/>
      <c r="R1124" s="500"/>
      <c r="S1124" s="851">
        <f>[1]Stratifications!$G36</f>
        <v>54423089.020000003</v>
      </c>
      <c r="T1124" s="851"/>
      <c r="U1124" s="851"/>
      <c r="V1124" s="851"/>
      <c r="W1124" s="851"/>
      <c r="X1124" s="498"/>
      <c r="Y1124" s="498"/>
      <c r="Z1124" s="498"/>
      <c r="AA1124" s="852">
        <f>[1]Stratifications!$J36</f>
        <v>0.16968374276806591</v>
      </c>
      <c r="AB1124" s="852"/>
      <c r="AC1124" s="852"/>
      <c r="AD1124" s="852"/>
      <c r="AE1124" s="852"/>
      <c r="AF1124" s="852"/>
      <c r="AG1124" s="852"/>
      <c r="AH1124" s="498"/>
      <c r="AI1124" s="853">
        <f>[1]Stratifications!$M36</f>
        <v>100</v>
      </c>
      <c r="AJ1124" s="854"/>
      <c r="AK1124" s="854"/>
      <c r="AL1124" s="854"/>
      <c r="AM1124" s="854"/>
      <c r="AN1124" s="854"/>
      <c r="AO1124" s="854"/>
      <c r="AP1124" s="498"/>
      <c r="AQ1124" s="498"/>
      <c r="AR1124" s="809">
        <f>[1]Stratifications!$P36</f>
        <v>4.4464206313917294E-2</v>
      </c>
      <c r="AS1124" s="809"/>
      <c r="AT1124" s="809"/>
      <c r="AU1124" s="809"/>
      <c r="AV1124" s="809"/>
      <c r="AW1124" s="809"/>
      <c r="AX1124" s="809"/>
      <c r="AY1124" s="850"/>
      <c r="AZ1124" s="500"/>
      <c r="BA1124" s="500"/>
      <c r="BB1124" s="500"/>
      <c r="BC1124" s="258"/>
      <c r="BD1124" s="862"/>
      <c r="BE1124" s="862"/>
      <c r="BF1124" s="862"/>
      <c r="BG1124" s="862"/>
      <c r="BH1124" s="862"/>
      <c r="BI1124" s="862"/>
      <c r="BJ1124" s="862"/>
      <c r="BK1124" s="86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671"/>
      <c r="H1125" s="671"/>
      <c r="I1125" s="671"/>
      <c r="J1125" s="671"/>
      <c r="K1125" s="504" t="s">
        <v>278</v>
      </c>
      <c r="L1125" s="505"/>
      <c r="M1125" s="505"/>
      <c r="N1125" s="505"/>
      <c r="O1125" s="505"/>
      <c r="P1125" s="505"/>
      <c r="Q1125" s="505"/>
      <c r="R1125" s="505"/>
      <c r="S1125" s="856">
        <f>[1]Stratifications!$G37</f>
        <v>320732488.1699999</v>
      </c>
      <c r="T1125" s="856"/>
      <c r="U1125" s="856"/>
      <c r="V1125" s="856"/>
      <c r="W1125" s="856"/>
      <c r="X1125" s="506"/>
      <c r="Y1125" s="506"/>
      <c r="Z1125" s="506"/>
      <c r="AA1125" s="857">
        <f>[1]Stratifications!$J37</f>
        <v>1.0000000000000002</v>
      </c>
      <c r="AB1125" s="857"/>
      <c r="AC1125" s="857"/>
      <c r="AD1125" s="857"/>
      <c r="AE1125" s="857"/>
      <c r="AF1125" s="857"/>
      <c r="AG1125" s="857"/>
      <c r="AH1125" s="506"/>
      <c r="AI1125" s="858">
        <f>[1]Stratifications!$M37</f>
        <v>2249</v>
      </c>
      <c r="AJ1125" s="859"/>
      <c r="AK1125" s="859"/>
      <c r="AL1125" s="859"/>
      <c r="AM1125" s="859"/>
      <c r="AN1125" s="859"/>
      <c r="AO1125" s="859"/>
      <c r="AP1125" s="506"/>
      <c r="AQ1125" s="506"/>
      <c r="AR1125" s="860">
        <f>[1]Stratifications!$P37</f>
        <v>0.99999999999999989</v>
      </c>
      <c r="AS1125" s="860"/>
      <c r="AT1125" s="860"/>
      <c r="AU1125" s="860"/>
      <c r="AV1125" s="860"/>
      <c r="AW1125" s="860"/>
      <c r="AX1125" s="860"/>
      <c r="AY1125" s="861"/>
      <c r="AZ1125" s="395"/>
      <c r="BA1125" s="395"/>
      <c r="BB1125" s="395"/>
      <c r="BC1125" s="258"/>
      <c r="BD1125" s="862"/>
      <c r="BE1125" s="862"/>
      <c r="BF1125" s="862"/>
      <c r="BG1125" s="862"/>
      <c r="BH1125" s="862"/>
      <c r="BI1125" s="862"/>
      <c r="BJ1125" s="862"/>
      <c r="BK1125" s="86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50" t="str">
        <f>[2]Setup!$B$5</f>
        <v>Precise Mortgage Funding 2018-2B plc</v>
      </c>
      <c r="G1127" s="550"/>
      <c r="H1127" s="550"/>
      <c r="I1127" s="550"/>
      <c r="J1127" s="550"/>
      <c r="K1127" s="550"/>
      <c r="L1127" s="550"/>
      <c r="M1127" s="550"/>
      <c r="N1127" s="550"/>
      <c r="O1127" s="550"/>
      <c r="P1127" s="550"/>
      <c r="Q1127" s="550"/>
      <c r="R1127" s="550"/>
      <c r="S1127" s="550"/>
      <c r="T1127" s="550"/>
      <c r="U1127" s="550"/>
      <c r="V1127" s="550"/>
      <c r="W1127" s="550"/>
      <c r="X1127" s="550"/>
      <c r="Y1127" s="550"/>
      <c r="Z1127" s="550"/>
      <c r="AA1127" s="550"/>
      <c r="AB1127" s="550"/>
      <c r="AC1127" s="550"/>
      <c r="AD1127" s="550"/>
      <c r="AE1127" s="550"/>
      <c r="AF1127" s="550"/>
      <c r="AG1127" s="550"/>
      <c r="AH1127" s="550"/>
      <c r="AI1127" s="550"/>
      <c r="AJ1127" s="550"/>
      <c r="AK1127" s="550"/>
      <c r="AL1127" s="550"/>
      <c r="AM1127" s="550"/>
      <c r="AN1127" s="550"/>
      <c r="AO1127" s="550"/>
      <c r="AP1127" s="550"/>
      <c r="AQ1127" s="550"/>
      <c r="AR1127" s="550"/>
      <c r="AS1127" s="550"/>
      <c r="AT1127" s="550"/>
      <c r="AU1127" s="550"/>
      <c r="AV1127" s="550"/>
      <c r="AW1127" s="550"/>
      <c r="AX1127" s="550"/>
      <c r="AY1127" s="550"/>
      <c r="AZ1127" s="550"/>
      <c r="BA1127" s="550"/>
      <c r="BB1127" s="550"/>
      <c r="BC1127" s="550"/>
      <c r="BD1127" s="550"/>
      <c r="BE1127" s="550"/>
      <c r="BF1127" s="550"/>
      <c r="BG1127" s="550"/>
      <c r="BH1127" s="550"/>
      <c r="BI1127" s="550"/>
      <c r="BJ1127" s="550"/>
      <c r="BK1127" s="550"/>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51" t="s">
        <v>1</v>
      </c>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51" t="s">
        <v>2</v>
      </c>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52">
        <f>[1]Input!$C$112</f>
        <v>43570</v>
      </c>
      <c r="G1130" s="552"/>
      <c r="H1130" s="552"/>
      <c r="I1130" s="552"/>
      <c r="J1130" s="552"/>
      <c r="K1130" s="552"/>
      <c r="L1130" s="552"/>
      <c r="M1130" s="552"/>
      <c r="N1130" s="552"/>
      <c r="O1130" s="552"/>
      <c r="P1130" s="552"/>
      <c r="Q1130" s="552"/>
      <c r="R1130" s="552"/>
      <c r="S1130" s="552"/>
      <c r="T1130" s="552"/>
      <c r="U1130" s="552"/>
      <c r="V1130" s="552"/>
      <c r="W1130" s="552"/>
      <c r="X1130" s="552"/>
      <c r="Y1130" s="552"/>
      <c r="Z1130" s="552"/>
      <c r="AA1130" s="552"/>
      <c r="AB1130" s="552"/>
      <c r="AC1130" s="552"/>
      <c r="AD1130" s="552"/>
      <c r="AE1130" s="552"/>
      <c r="AF1130" s="552"/>
      <c r="AG1130" s="552"/>
      <c r="AH1130" s="552"/>
      <c r="AI1130" s="552"/>
      <c r="AJ1130" s="552"/>
      <c r="AK1130" s="552"/>
      <c r="AL1130" s="552"/>
      <c r="AM1130" s="552"/>
      <c r="AN1130" s="552"/>
      <c r="AO1130" s="552"/>
      <c r="AP1130" s="552"/>
      <c r="AQ1130" s="552"/>
      <c r="AR1130" s="552"/>
      <c r="AS1130" s="552"/>
      <c r="AT1130" s="552"/>
      <c r="AU1130" s="552"/>
      <c r="AV1130" s="552"/>
      <c r="AW1130" s="552"/>
      <c r="AX1130" s="552"/>
      <c r="AY1130" s="552"/>
      <c r="AZ1130" s="552"/>
      <c r="BA1130" s="552"/>
      <c r="BB1130" s="552"/>
      <c r="BC1130" s="552"/>
      <c r="BD1130" s="552"/>
      <c r="BE1130" s="552"/>
      <c r="BF1130" s="552"/>
      <c r="BG1130" s="552"/>
      <c r="BH1130" s="552"/>
      <c r="BI1130" s="552"/>
      <c r="BJ1130" s="552"/>
      <c r="BK1130" s="55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9" t="s">
        <v>490</v>
      </c>
      <c r="G1132" s="579"/>
      <c r="H1132" s="579"/>
      <c r="I1132" s="579"/>
      <c r="J1132" s="579"/>
      <c r="K1132" s="579"/>
      <c r="L1132" s="579"/>
      <c r="M1132" s="579"/>
      <c r="N1132" s="579"/>
      <c r="O1132" s="579"/>
      <c r="P1132" s="579"/>
      <c r="Q1132" s="579"/>
      <c r="R1132" s="579"/>
      <c r="S1132" s="579"/>
      <c r="T1132" s="579"/>
      <c r="U1132" s="579"/>
      <c r="V1132" s="579"/>
      <c r="W1132" s="579"/>
      <c r="X1132" s="579"/>
      <c r="Y1132" s="579"/>
      <c r="Z1132" s="579"/>
      <c r="AA1132" s="579"/>
      <c r="AB1132" s="579"/>
      <c r="AC1132" s="579"/>
      <c r="AD1132" s="579"/>
      <c r="AE1132" s="579"/>
      <c r="AF1132" s="579"/>
      <c r="AG1132" s="579"/>
      <c r="AH1132" s="579"/>
      <c r="AI1132" s="579"/>
      <c r="AJ1132" s="579"/>
      <c r="AK1132" s="579"/>
      <c r="AL1132" s="579"/>
      <c r="AM1132" s="579"/>
      <c r="AN1132" s="579"/>
      <c r="AO1132" s="579"/>
      <c r="AP1132" s="579"/>
      <c r="AQ1132" s="579"/>
      <c r="AR1132" s="579"/>
      <c r="AS1132" s="579"/>
      <c r="AT1132" s="579"/>
      <c r="AU1132" s="579"/>
      <c r="AV1132" s="579"/>
      <c r="AW1132" s="579"/>
      <c r="AX1132" s="579"/>
      <c r="AY1132" s="579"/>
      <c r="AZ1132" s="579"/>
      <c r="BA1132" s="579"/>
      <c r="BB1132" s="579"/>
      <c r="BC1132" s="579"/>
      <c r="BD1132" s="579"/>
      <c r="BE1132" s="579"/>
      <c r="BF1132" s="579"/>
      <c r="BG1132" s="579"/>
      <c r="BH1132" s="579"/>
      <c r="BI1132" s="579"/>
      <c r="BJ1132" s="579"/>
      <c r="BK1132" s="579"/>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480"/>
      <c r="H1133" s="789" t="str">
        <f>H1092</f>
        <v>31-03-2019</v>
      </c>
      <c r="I1133" s="789"/>
      <c r="J1133" s="789"/>
      <c r="K1133" s="775"/>
      <c r="L1133" s="775"/>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480"/>
      <c r="BC1133" s="480"/>
      <c r="BD1133" s="480"/>
      <c r="BE1133" s="480"/>
      <c r="BF1133" s="480"/>
      <c r="BG1133" s="480"/>
      <c r="BH1133" s="480"/>
      <c r="BI1133" s="480"/>
      <c r="BJ1133" s="480"/>
      <c r="BK1133" s="480"/>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480"/>
      <c r="H1134" s="480"/>
      <c r="I1134" s="480"/>
      <c r="J1134" s="500"/>
      <c r="K1134" s="482" t="s">
        <v>491</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472</v>
      </c>
      <c r="AE1134" s="486"/>
      <c r="AF1134" s="486"/>
      <c r="AG1134" s="486"/>
      <c r="AH1134" s="487"/>
      <c r="AI1134" s="845" t="s">
        <v>473</v>
      </c>
      <c r="AJ1134" s="845"/>
      <c r="AK1134" s="845"/>
      <c r="AL1134" s="845"/>
      <c r="AM1134" s="845"/>
      <c r="AN1134" s="845"/>
      <c r="AO1134" s="845"/>
      <c r="AP1134" s="487"/>
      <c r="AQ1134" s="487"/>
      <c r="AR1134" s="486"/>
      <c r="AS1134" s="486"/>
      <c r="AT1134" s="486"/>
      <c r="AU1134" s="486" t="s">
        <v>474</v>
      </c>
      <c r="AV1134" s="486"/>
      <c r="AW1134" s="486"/>
      <c r="AX1134" s="507"/>
      <c r="AY1134" s="507"/>
      <c r="AZ1134" s="500"/>
      <c r="BA1134" s="500"/>
      <c r="BB1134" s="480"/>
      <c r="BC1134" s="480"/>
      <c r="BD1134" s="480"/>
      <c r="BE1134" s="480"/>
      <c r="BF1134" s="480"/>
      <c r="BG1134" s="480"/>
      <c r="BH1134" s="480"/>
      <c r="BI1134" s="480"/>
      <c r="BJ1134" s="480"/>
      <c r="BK1134" s="480"/>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480"/>
      <c r="H1135" s="480"/>
      <c r="I1135" s="499"/>
      <c r="J1135" s="501"/>
      <c r="K1135" s="508" t="s">
        <v>492</v>
      </c>
      <c r="L1135" s="489"/>
      <c r="M1135" s="490"/>
      <c r="N1135" s="490"/>
      <c r="O1135" s="490"/>
      <c r="P1135" s="490"/>
      <c r="Q1135" s="490"/>
      <c r="R1135" s="491"/>
      <c r="S1135" s="851">
        <f>[1]Stratifications!$G40</f>
        <v>91939919.610000029</v>
      </c>
      <c r="T1135" s="851"/>
      <c r="U1135" s="851"/>
      <c r="V1135" s="851"/>
      <c r="W1135" s="851"/>
      <c r="X1135" s="492"/>
      <c r="Y1135" s="492"/>
      <c r="Z1135" s="493"/>
      <c r="AA1135" s="847">
        <f>[1]Stratifications!$J40</f>
        <v>0.28665608568243461</v>
      </c>
      <c r="AB1135" s="847"/>
      <c r="AC1135" s="847"/>
      <c r="AD1135" s="847" t="s">
        <v>493</v>
      </c>
      <c r="AE1135" s="847"/>
      <c r="AF1135" s="847"/>
      <c r="AG1135" s="847"/>
      <c r="AH1135" s="493"/>
      <c r="AI1135" s="848">
        <f>[1]Stratifications!$M40</f>
        <v>400</v>
      </c>
      <c r="AJ1135" s="849"/>
      <c r="AK1135" s="849"/>
      <c r="AL1135" s="849" t="s">
        <v>493</v>
      </c>
      <c r="AM1135" s="849"/>
      <c r="AN1135" s="849"/>
      <c r="AO1135" s="849"/>
      <c r="AP1135" s="493"/>
      <c r="AQ1135" s="493"/>
      <c r="AR1135" s="847">
        <f>[1]Stratifications!$P40</f>
        <v>0.17785682525566918</v>
      </c>
      <c r="AS1135" s="847"/>
      <c r="AT1135" s="847"/>
      <c r="AU1135" s="847" t="s">
        <v>493</v>
      </c>
      <c r="AV1135" s="847"/>
      <c r="AW1135" s="847"/>
      <c r="AX1135" s="847"/>
      <c r="AY1135" s="847"/>
      <c r="AZ1135" s="500"/>
      <c r="BA1135" s="500"/>
      <c r="BB1135" s="480"/>
      <c r="BC1135" s="480"/>
      <c r="BD1135" s="480"/>
      <c r="BE1135" s="480"/>
      <c r="BF1135" s="480"/>
      <c r="BG1135" s="480"/>
      <c r="BH1135" s="480"/>
      <c r="BI1135" s="480"/>
      <c r="BJ1135" s="480"/>
      <c r="BK1135" s="480"/>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480"/>
      <c r="H1136" s="480"/>
      <c r="I1136" s="499"/>
      <c r="J1136" s="501"/>
      <c r="K1136" s="509" t="s">
        <v>494</v>
      </c>
      <c r="L1136" s="495"/>
      <c r="M1136" s="496"/>
      <c r="N1136" s="496"/>
      <c r="O1136" s="496"/>
      <c r="P1136" s="496"/>
      <c r="Q1136" s="496"/>
      <c r="R1136" s="491"/>
      <c r="S1136" s="851">
        <f>[1]Stratifications!$G41</f>
        <v>32502199.649999999</v>
      </c>
      <c r="T1136" s="851"/>
      <c r="U1136" s="851"/>
      <c r="V1136" s="851"/>
      <c r="W1136" s="851"/>
      <c r="X1136" s="431"/>
      <c r="Y1136" s="431"/>
      <c r="Z1136" s="493"/>
      <c r="AA1136" s="852">
        <f>[1]Stratifications!$J41</f>
        <v>0.10133740998751775</v>
      </c>
      <c r="AB1136" s="852"/>
      <c r="AC1136" s="852"/>
      <c r="AD1136" s="852" t="s">
        <v>493</v>
      </c>
      <c r="AE1136" s="852"/>
      <c r="AF1136" s="852"/>
      <c r="AG1136" s="852"/>
      <c r="AH1136" s="493"/>
      <c r="AI1136" s="853">
        <f>[1]Stratifications!$M41</f>
        <v>208</v>
      </c>
      <c r="AJ1136" s="854"/>
      <c r="AK1136" s="854"/>
      <c r="AL1136" s="854" t="s">
        <v>493</v>
      </c>
      <c r="AM1136" s="854"/>
      <c r="AN1136" s="854"/>
      <c r="AO1136" s="854"/>
      <c r="AP1136" s="493"/>
      <c r="AQ1136" s="493"/>
      <c r="AR1136" s="852">
        <f>[1]Stratifications!$P41</f>
        <v>9.2485549132947972E-2</v>
      </c>
      <c r="AS1136" s="852"/>
      <c r="AT1136" s="852"/>
      <c r="AU1136" s="852" t="s">
        <v>493</v>
      </c>
      <c r="AV1136" s="852"/>
      <c r="AW1136" s="852"/>
      <c r="AX1136" s="852"/>
      <c r="AY1136" s="852"/>
      <c r="AZ1136" s="500"/>
      <c r="BA1136" s="500"/>
      <c r="BB1136" s="480"/>
      <c r="BC1136" s="480"/>
      <c r="BD1136" s="480"/>
      <c r="BE1136" s="480"/>
      <c r="BF1136" s="480"/>
      <c r="BG1136" s="480"/>
      <c r="BH1136" s="480"/>
      <c r="BI1136" s="480"/>
      <c r="BJ1136" s="480"/>
      <c r="BK1136" s="480"/>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480"/>
      <c r="H1137" s="480"/>
      <c r="I1137" s="499"/>
      <c r="J1137" s="501"/>
      <c r="K1137" s="509" t="s">
        <v>495</v>
      </c>
      <c r="L1137" s="495"/>
      <c r="M1137" s="496"/>
      <c r="N1137" s="496"/>
      <c r="O1137" s="496"/>
      <c r="P1137" s="496"/>
      <c r="Q1137" s="496"/>
      <c r="R1137" s="491"/>
      <c r="S1137" s="851">
        <f>[1]Stratifications!$G42</f>
        <v>153357197.60000023</v>
      </c>
      <c r="T1137" s="851"/>
      <c r="U1137" s="851"/>
      <c r="V1137" s="851"/>
      <c r="W1137" s="851"/>
      <c r="X1137" s="431"/>
      <c r="Y1137" s="431"/>
      <c r="Z1137" s="493"/>
      <c r="AA1137" s="852">
        <f>[1]Stratifications!$J42</f>
        <v>0.47814675237612719</v>
      </c>
      <c r="AB1137" s="852"/>
      <c r="AC1137" s="852"/>
      <c r="AD1137" s="852" t="s">
        <v>493</v>
      </c>
      <c r="AE1137" s="852"/>
      <c r="AF1137" s="852"/>
      <c r="AG1137" s="852"/>
      <c r="AH1137" s="493"/>
      <c r="AI1137" s="853">
        <f>[1]Stratifications!$M42</f>
        <v>1226</v>
      </c>
      <c r="AJ1137" s="854"/>
      <c r="AK1137" s="854"/>
      <c r="AL1137" s="854" t="s">
        <v>493</v>
      </c>
      <c r="AM1137" s="854"/>
      <c r="AN1137" s="854"/>
      <c r="AO1137" s="854"/>
      <c r="AP1137" s="493"/>
      <c r="AQ1137" s="493"/>
      <c r="AR1137" s="852">
        <f>[1]Stratifications!$P42</f>
        <v>0.54513116940862605</v>
      </c>
      <c r="AS1137" s="852"/>
      <c r="AT1137" s="852"/>
      <c r="AU1137" s="852" t="s">
        <v>493</v>
      </c>
      <c r="AV1137" s="852"/>
      <c r="AW1137" s="852"/>
      <c r="AX1137" s="852"/>
      <c r="AY1137" s="852"/>
      <c r="AZ1137" s="500"/>
      <c r="BA1137" s="500"/>
      <c r="BB1137" s="480"/>
      <c r="BC1137" s="480"/>
      <c r="BD1137" s="480"/>
      <c r="BE1137" s="480"/>
      <c r="BF1137" s="480"/>
      <c r="BG1137" s="480"/>
      <c r="BH1137" s="480"/>
      <c r="BI1137" s="480"/>
      <c r="BJ1137" s="480"/>
      <c r="BK1137" s="480"/>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480"/>
      <c r="H1138" s="480"/>
      <c r="I1138" s="499"/>
      <c r="J1138" s="501"/>
      <c r="K1138" s="509" t="s">
        <v>496</v>
      </c>
      <c r="L1138" s="495"/>
      <c r="M1138" s="496"/>
      <c r="N1138" s="496"/>
      <c r="O1138" s="496"/>
      <c r="P1138" s="496"/>
      <c r="Q1138" s="496"/>
      <c r="R1138" s="491"/>
      <c r="S1138" s="851">
        <f>[1]Stratifications!$G43</f>
        <v>42933171.309999973</v>
      </c>
      <c r="T1138" s="851"/>
      <c r="U1138" s="851"/>
      <c r="V1138" s="851"/>
      <c r="W1138" s="851"/>
      <c r="X1138" s="431"/>
      <c r="Y1138" s="431"/>
      <c r="Z1138" s="493"/>
      <c r="AA1138" s="852">
        <f>[1]Stratifications!$J43</f>
        <v>0.13385975195392052</v>
      </c>
      <c r="AB1138" s="852"/>
      <c r="AC1138" s="852"/>
      <c r="AD1138" s="852" t="s">
        <v>493</v>
      </c>
      <c r="AE1138" s="852"/>
      <c r="AF1138" s="852"/>
      <c r="AG1138" s="852"/>
      <c r="AH1138" s="493"/>
      <c r="AI1138" s="853">
        <f>[1]Stratifications!$M43</f>
        <v>415</v>
      </c>
      <c r="AJ1138" s="854"/>
      <c r="AK1138" s="854"/>
      <c r="AL1138" s="854" t="s">
        <v>493</v>
      </c>
      <c r="AM1138" s="854"/>
      <c r="AN1138" s="854"/>
      <c r="AO1138" s="854"/>
      <c r="AP1138" s="493"/>
      <c r="AQ1138" s="493"/>
      <c r="AR1138" s="852">
        <f>[1]Stratifications!$P43</f>
        <v>0.18452645620275679</v>
      </c>
      <c r="AS1138" s="852"/>
      <c r="AT1138" s="852"/>
      <c r="AU1138" s="852" t="s">
        <v>493</v>
      </c>
      <c r="AV1138" s="852"/>
      <c r="AW1138" s="852"/>
      <c r="AX1138" s="852"/>
      <c r="AY1138" s="852"/>
      <c r="AZ1138" s="500"/>
      <c r="BA1138" s="500"/>
      <c r="BB1138" s="480"/>
      <c r="BC1138" s="480"/>
      <c r="BD1138" s="480"/>
      <c r="BE1138" s="480"/>
      <c r="BF1138" s="480"/>
      <c r="BG1138" s="480"/>
      <c r="BH1138" s="480"/>
      <c r="BI1138" s="480"/>
      <c r="BJ1138" s="480"/>
      <c r="BK1138" s="480"/>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480"/>
      <c r="H1139" s="480"/>
      <c r="I1139" s="499"/>
      <c r="J1139" s="501"/>
      <c r="K1139" s="494" t="s">
        <v>497</v>
      </c>
      <c r="L1139" s="495"/>
      <c r="M1139" s="496"/>
      <c r="N1139" s="496"/>
      <c r="O1139" s="496"/>
      <c r="P1139" s="496"/>
      <c r="Q1139" s="496"/>
      <c r="R1139" s="491"/>
      <c r="S1139" s="863">
        <f>[1]Stratifications!$G44</f>
        <v>0</v>
      </c>
      <c r="T1139" s="863"/>
      <c r="U1139" s="863"/>
      <c r="V1139" s="863"/>
      <c r="W1139" s="863"/>
      <c r="X1139" s="431"/>
      <c r="Y1139" s="431"/>
      <c r="Z1139" s="493"/>
      <c r="AA1139" s="852">
        <f>[1]Stratifications!$J44</f>
        <v>0</v>
      </c>
      <c r="AB1139" s="852"/>
      <c r="AC1139" s="852"/>
      <c r="AD1139" s="852" t="s">
        <v>493</v>
      </c>
      <c r="AE1139" s="852"/>
      <c r="AF1139" s="852"/>
      <c r="AG1139" s="852"/>
      <c r="AH1139" s="493"/>
      <c r="AI1139" s="853">
        <f>[1]Stratifications!$M44</f>
        <v>0</v>
      </c>
      <c r="AJ1139" s="854"/>
      <c r="AK1139" s="854"/>
      <c r="AL1139" s="854" t="s">
        <v>493</v>
      </c>
      <c r="AM1139" s="854"/>
      <c r="AN1139" s="854"/>
      <c r="AO1139" s="854"/>
      <c r="AP1139" s="493"/>
      <c r="AQ1139" s="493"/>
      <c r="AR1139" s="852">
        <f>[1]Stratifications!$P44</f>
        <v>0</v>
      </c>
      <c r="AS1139" s="852"/>
      <c r="AT1139" s="852"/>
      <c r="AU1139" s="852" t="s">
        <v>493</v>
      </c>
      <c r="AV1139" s="852"/>
      <c r="AW1139" s="852"/>
      <c r="AX1139" s="852"/>
      <c r="AY1139" s="852"/>
      <c r="AZ1139" s="500"/>
      <c r="BA1139" s="500"/>
      <c r="BB1139" s="480"/>
      <c r="BC1139" s="480"/>
      <c r="BD1139" s="480"/>
      <c r="BE1139" s="480"/>
      <c r="BF1139" s="480"/>
      <c r="BG1139" s="480"/>
      <c r="BH1139" s="480"/>
      <c r="BI1139" s="480"/>
      <c r="BJ1139" s="480"/>
      <c r="BK1139" s="480"/>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480"/>
      <c r="H1140" s="480"/>
      <c r="I1140" s="480"/>
      <c r="J1140" s="500"/>
      <c r="K1140" s="510" t="s">
        <v>498</v>
      </c>
      <c r="L1140" s="495"/>
      <c r="M1140" s="496"/>
      <c r="N1140" s="496"/>
      <c r="O1140" s="496"/>
      <c r="P1140" s="496"/>
      <c r="Q1140" s="496"/>
      <c r="R1140" s="491"/>
      <c r="S1140" s="851">
        <f>[1]Stratifications!$G45</f>
        <v>0</v>
      </c>
      <c r="T1140" s="851"/>
      <c r="U1140" s="851"/>
      <c r="V1140" s="851"/>
      <c r="W1140" s="851"/>
      <c r="X1140" s="431"/>
      <c r="Y1140" s="431"/>
      <c r="Z1140" s="493"/>
      <c r="AA1140" s="852">
        <f>[1]Stratifications!$J45</f>
        <v>0</v>
      </c>
      <c r="AB1140" s="852"/>
      <c r="AC1140" s="852"/>
      <c r="AD1140" s="852" t="s">
        <v>493</v>
      </c>
      <c r="AE1140" s="852"/>
      <c r="AF1140" s="852"/>
      <c r="AG1140" s="852"/>
      <c r="AH1140" s="493"/>
      <c r="AI1140" s="853">
        <f>[1]Stratifications!$M45</f>
        <v>0</v>
      </c>
      <c r="AJ1140" s="854"/>
      <c r="AK1140" s="854"/>
      <c r="AL1140" s="854" t="s">
        <v>493</v>
      </c>
      <c r="AM1140" s="854"/>
      <c r="AN1140" s="854"/>
      <c r="AO1140" s="854"/>
      <c r="AP1140" s="493"/>
      <c r="AQ1140" s="493"/>
      <c r="AR1140" s="852">
        <f>[1]Stratifications!$P45</f>
        <v>0</v>
      </c>
      <c r="AS1140" s="852"/>
      <c r="AT1140" s="852"/>
      <c r="AU1140" s="852" t="s">
        <v>493</v>
      </c>
      <c r="AV1140" s="852"/>
      <c r="AW1140" s="852"/>
      <c r="AX1140" s="852"/>
      <c r="AY1140" s="852"/>
      <c r="AZ1140" s="500"/>
      <c r="BA1140" s="500"/>
      <c r="BB1140" s="480"/>
      <c r="BC1140" s="480"/>
      <c r="BD1140" s="480"/>
      <c r="BE1140" s="480"/>
      <c r="BF1140" s="480"/>
      <c r="BG1140" s="480"/>
      <c r="BH1140" s="480"/>
      <c r="BI1140" s="480"/>
      <c r="BJ1140" s="480"/>
      <c r="BK1140" s="480"/>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480"/>
      <c r="H1141" s="480"/>
      <c r="I1141" s="480"/>
      <c r="J1141" s="500"/>
      <c r="K1141" s="510" t="s">
        <v>499</v>
      </c>
      <c r="L1141" s="511"/>
      <c r="M1141" s="511"/>
      <c r="N1141" s="511"/>
      <c r="O1141" s="511"/>
      <c r="P1141" s="511"/>
      <c r="Q1141" s="501"/>
      <c r="R1141" s="500"/>
      <c r="S1141" s="851">
        <f>[1]Stratifications!$G46</f>
        <v>0</v>
      </c>
      <c r="T1141" s="851"/>
      <c r="U1141" s="851"/>
      <c r="V1141" s="851"/>
      <c r="W1141" s="851"/>
      <c r="X1141" s="498"/>
      <c r="Y1141" s="498"/>
      <c r="Z1141" s="498"/>
      <c r="AA1141" s="852">
        <f>[1]Stratifications!$J46</f>
        <v>0</v>
      </c>
      <c r="AB1141" s="852"/>
      <c r="AC1141" s="852"/>
      <c r="AD1141" s="852" t="s">
        <v>493</v>
      </c>
      <c r="AE1141" s="852"/>
      <c r="AF1141" s="852"/>
      <c r="AG1141" s="852"/>
      <c r="AH1141" s="498"/>
      <c r="AI1141" s="866">
        <f>[1]Stratifications!$M46</f>
        <v>0</v>
      </c>
      <c r="AJ1141" s="867"/>
      <c r="AK1141" s="867"/>
      <c r="AL1141" s="867" t="s">
        <v>493</v>
      </c>
      <c r="AM1141" s="867"/>
      <c r="AN1141" s="867"/>
      <c r="AO1141" s="867"/>
      <c r="AP1141" s="498"/>
      <c r="AQ1141" s="498"/>
      <c r="AR1141" s="852">
        <f>[1]Stratifications!$P46</f>
        <v>0</v>
      </c>
      <c r="AS1141" s="852"/>
      <c r="AT1141" s="852"/>
      <c r="AU1141" s="852" t="s">
        <v>493</v>
      </c>
      <c r="AV1141" s="852"/>
      <c r="AW1141" s="852"/>
      <c r="AX1141" s="852"/>
      <c r="AY1141" s="852"/>
      <c r="AZ1141" s="500"/>
      <c r="BA1141" s="500"/>
      <c r="BB1141" s="480"/>
      <c r="BC1141" s="480"/>
      <c r="BD1141" s="480"/>
      <c r="BE1141" s="480"/>
      <c r="BF1141" s="480"/>
      <c r="BG1141" s="480"/>
      <c r="BH1141" s="480"/>
      <c r="BI1141" s="480"/>
      <c r="BJ1141" s="480"/>
      <c r="BK1141" s="480"/>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480"/>
      <c r="H1142" s="480"/>
      <c r="I1142" s="480"/>
      <c r="J1142" s="500"/>
      <c r="K1142" s="504" t="s">
        <v>278</v>
      </c>
      <c r="L1142" s="505"/>
      <c r="M1142" s="505"/>
      <c r="N1142" s="505"/>
      <c r="O1142" s="505"/>
      <c r="P1142" s="505"/>
      <c r="Q1142" s="505"/>
      <c r="R1142" s="505"/>
      <c r="S1142" s="856">
        <f>[1]Stratifications!$G47</f>
        <v>320732488.1700002</v>
      </c>
      <c r="T1142" s="856"/>
      <c r="U1142" s="856"/>
      <c r="V1142" s="856"/>
      <c r="W1142" s="856"/>
      <c r="X1142" s="506"/>
      <c r="Y1142" s="506"/>
      <c r="Z1142" s="506"/>
      <c r="AA1142" s="857">
        <f>[1]Stratifications!$J47</f>
        <v>1</v>
      </c>
      <c r="AB1142" s="857"/>
      <c r="AC1142" s="857"/>
      <c r="AD1142" s="857" t="s">
        <v>493</v>
      </c>
      <c r="AE1142" s="857"/>
      <c r="AF1142" s="857"/>
      <c r="AG1142" s="857"/>
      <c r="AH1142" s="506"/>
      <c r="AI1142" s="864">
        <f>[1]Stratifications!$M47</f>
        <v>2249</v>
      </c>
      <c r="AJ1142" s="865"/>
      <c r="AK1142" s="865"/>
      <c r="AL1142" s="865" t="s">
        <v>493</v>
      </c>
      <c r="AM1142" s="865"/>
      <c r="AN1142" s="865"/>
      <c r="AO1142" s="865"/>
      <c r="AP1142" s="506"/>
      <c r="AQ1142" s="506"/>
      <c r="AR1142" s="857">
        <f>[1]Stratifications!$P47</f>
        <v>0.99999999999999989</v>
      </c>
      <c r="AS1142" s="857"/>
      <c r="AT1142" s="857"/>
      <c r="AU1142" s="857" t="s">
        <v>493</v>
      </c>
      <c r="AV1142" s="857"/>
      <c r="AW1142" s="857"/>
      <c r="AX1142" s="857"/>
      <c r="AY1142" s="857"/>
      <c r="AZ1142" s="500"/>
      <c r="BA1142" s="500"/>
      <c r="BB1142" s="480"/>
      <c r="BC1142" s="480"/>
      <c r="BD1142" s="480"/>
      <c r="BE1142" s="480"/>
      <c r="BF1142" s="480"/>
      <c r="BG1142" s="480"/>
      <c r="BH1142" s="480"/>
      <c r="BI1142" s="480"/>
      <c r="BJ1142" s="480"/>
      <c r="BK1142" s="480"/>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480"/>
      <c r="H1143" s="480"/>
      <c r="I1143" s="480"/>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480"/>
      <c r="BC1143" s="480"/>
      <c r="BD1143" s="480"/>
      <c r="BE1143" s="480"/>
      <c r="BF1143" s="480"/>
      <c r="BG1143" s="480"/>
      <c r="BH1143" s="480"/>
      <c r="BI1143" s="480"/>
      <c r="BJ1143" s="480"/>
      <c r="BK1143" s="480"/>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480"/>
      <c r="H1144" s="480"/>
      <c r="I1144" s="480"/>
      <c r="J1144" s="500"/>
      <c r="K1144" s="482" t="s">
        <v>500</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472</v>
      </c>
      <c r="AE1144" s="486"/>
      <c r="AF1144" s="486"/>
      <c r="AG1144" s="486"/>
      <c r="AH1144" s="487"/>
      <c r="AI1144" s="845" t="s">
        <v>473</v>
      </c>
      <c r="AJ1144" s="845"/>
      <c r="AK1144" s="845"/>
      <c r="AL1144" s="845"/>
      <c r="AM1144" s="845"/>
      <c r="AN1144" s="845"/>
      <c r="AO1144" s="845"/>
      <c r="AP1144" s="487"/>
      <c r="AQ1144" s="487"/>
      <c r="AR1144" s="486"/>
      <c r="AS1144" s="486"/>
      <c r="AT1144" s="486"/>
      <c r="AU1144" s="486" t="s">
        <v>474</v>
      </c>
      <c r="AV1144" s="486"/>
      <c r="AW1144" s="486"/>
      <c r="AX1144" s="507"/>
      <c r="AY1144" s="507"/>
      <c r="AZ1144" s="500"/>
      <c r="BA1144" s="500"/>
      <c r="BB1144" s="480"/>
      <c r="BC1144" s="480"/>
      <c r="BD1144" s="480"/>
      <c r="BE1144" s="480"/>
      <c r="BF1144" s="480"/>
      <c r="BG1144" s="480"/>
      <c r="BH1144" s="480"/>
      <c r="BI1144" s="480"/>
      <c r="BJ1144" s="480"/>
      <c r="BK1144" s="480"/>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480"/>
      <c r="H1145" s="480"/>
      <c r="I1145" s="480"/>
      <c r="J1145" s="500"/>
      <c r="K1145" s="488" t="s">
        <v>492</v>
      </c>
      <c r="L1145" s="489"/>
      <c r="M1145" s="490"/>
      <c r="N1145" s="490"/>
      <c r="O1145" s="490"/>
      <c r="P1145" s="490"/>
      <c r="Q1145" s="490"/>
      <c r="R1145" s="491"/>
      <c r="S1145" s="846">
        <f>[1]Stratifications!$G50</f>
        <v>93092401.910000011</v>
      </c>
      <c r="T1145" s="846"/>
      <c r="U1145" s="846"/>
      <c r="V1145" s="846"/>
      <c r="W1145" s="846"/>
      <c r="X1145" s="492"/>
      <c r="Y1145" s="492"/>
      <c r="Z1145" s="493"/>
      <c r="AA1145" s="847">
        <f>[1]Stratifications!$J50</f>
        <v>0.29024936775552834</v>
      </c>
      <c r="AB1145" s="847"/>
      <c r="AC1145" s="847"/>
      <c r="AD1145" s="847" t="s">
        <v>493</v>
      </c>
      <c r="AE1145" s="847"/>
      <c r="AF1145" s="847"/>
      <c r="AG1145" s="847"/>
      <c r="AH1145" s="493"/>
      <c r="AI1145" s="848">
        <f>[1]Stratifications!$M50</f>
        <v>424</v>
      </c>
      <c r="AJ1145" s="849"/>
      <c r="AK1145" s="849"/>
      <c r="AL1145" s="849" t="s">
        <v>493</v>
      </c>
      <c r="AM1145" s="849"/>
      <c r="AN1145" s="849"/>
      <c r="AO1145" s="849"/>
      <c r="AP1145" s="493"/>
      <c r="AQ1145" s="493"/>
      <c r="AR1145" s="847">
        <f>[1]Stratifications!$P50</f>
        <v>0.18852823477100933</v>
      </c>
      <c r="AS1145" s="847"/>
      <c r="AT1145" s="847"/>
      <c r="AU1145" s="847" t="s">
        <v>493</v>
      </c>
      <c r="AV1145" s="847"/>
      <c r="AW1145" s="847"/>
      <c r="AX1145" s="847"/>
      <c r="AY1145" s="847"/>
      <c r="AZ1145" s="500"/>
      <c r="BA1145" s="500"/>
      <c r="BB1145" s="480"/>
      <c r="BC1145" s="480"/>
      <c r="BD1145" s="480"/>
      <c r="BE1145" s="480"/>
      <c r="BF1145" s="480"/>
      <c r="BG1145" s="480"/>
      <c r="BH1145" s="480"/>
      <c r="BI1145" s="480"/>
      <c r="BJ1145" s="480"/>
      <c r="BK1145" s="480"/>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480"/>
      <c r="H1146" s="480"/>
      <c r="I1146" s="480"/>
      <c r="J1146" s="500"/>
      <c r="K1146" s="494" t="s">
        <v>494</v>
      </c>
      <c r="L1146" s="495"/>
      <c r="M1146" s="496"/>
      <c r="N1146" s="496"/>
      <c r="O1146" s="496"/>
      <c r="P1146" s="496"/>
      <c r="Q1146" s="496"/>
      <c r="R1146" s="491"/>
      <c r="S1146" s="851">
        <f>[1]Stratifications!$G51</f>
        <v>45728305.859999992</v>
      </c>
      <c r="T1146" s="851"/>
      <c r="U1146" s="851"/>
      <c r="V1146" s="851"/>
      <c r="W1146" s="851"/>
      <c r="X1146" s="513"/>
      <c r="Y1146" s="497"/>
      <c r="Z1146" s="498"/>
      <c r="AA1146" s="852">
        <f>[1]Stratifications!$J51</f>
        <v>0.14257459891547467</v>
      </c>
      <c r="AB1146" s="852"/>
      <c r="AC1146" s="852"/>
      <c r="AD1146" s="852" t="s">
        <v>493</v>
      </c>
      <c r="AE1146" s="852"/>
      <c r="AF1146" s="852"/>
      <c r="AG1146" s="852"/>
      <c r="AH1146" s="514"/>
      <c r="AI1146" s="853">
        <f>[1]Stratifications!$M51</f>
        <v>345</v>
      </c>
      <c r="AJ1146" s="854"/>
      <c r="AK1146" s="854"/>
      <c r="AL1146" s="854" t="s">
        <v>493</v>
      </c>
      <c r="AM1146" s="854"/>
      <c r="AN1146" s="854"/>
      <c r="AO1146" s="854"/>
      <c r="AP1146" s="498"/>
      <c r="AQ1146" s="498"/>
      <c r="AR1146" s="852">
        <f>[1]Stratifications!$P51</f>
        <v>0.15340151178301467</v>
      </c>
      <c r="AS1146" s="852"/>
      <c r="AT1146" s="852"/>
      <c r="AU1146" s="852" t="s">
        <v>493</v>
      </c>
      <c r="AV1146" s="852"/>
      <c r="AW1146" s="852"/>
      <c r="AX1146" s="852"/>
      <c r="AY1146" s="852"/>
      <c r="AZ1146" s="500"/>
      <c r="BA1146" s="500"/>
      <c r="BB1146" s="480"/>
      <c r="BC1146" s="480"/>
      <c r="BD1146" s="480"/>
      <c r="BE1146" s="480"/>
      <c r="BF1146" s="480"/>
      <c r="BG1146" s="480"/>
      <c r="BH1146" s="480"/>
      <c r="BI1146" s="480"/>
      <c r="BJ1146" s="480"/>
      <c r="BK1146" s="480"/>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480"/>
      <c r="H1147" s="480"/>
      <c r="I1147" s="480"/>
      <c r="J1147" s="500"/>
      <c r="K1147" s="494" t="s">
        <v>495</v>
      </c>
      <c r="L1147" s="495"/>
      <c r="M1147" s="496"/>
      <c r="N1147" s="496"/>
      <c r="O1147" s="496"/>
      <c r="P1147" s="496"/>
      <c r="Q1147" s="496"/>
      <c r="R1147" s="491"/>
      <c r="S1147" s="851">
        <f>[1]Stratifications!$G52</f>
        <v>143793763.34000012</v>
      </c>
      <c r="T1147" s="851"/>
      <c r="U1147" s="851"/>
      <c r="V1147" s="851"/>
      <c r="W1147" s="851"/>
      <c r="X1147" s="497"/>
      <c r="Y1147" s="497"/>
      <c r="Z1147" s="498"/>
      <c r="AA1147" s="852">
        <f>[1]Stratifications!$J52</f>
        <v>0.44832927328454514</v>
      </c>
      <c r="AB1147" s="852"/>
      <c r="AC1147" s="852"/>
      <c r="AD1147" s="852" t="s">
        <v>493</v>
      </c>
      <c r="AE1147" s="852"/>
      <c r="AF1147" s="852"/>
      <c r="AG1147" s="852"/>
      <c r="AH1147" s="498"/>
      <c r="AI1147" s="853">
        <f>[1]Stratifications!$M52</f>
        <v>1125</v>
      </c>
      <c r="AJ1147" s="854"/>
      <c r="AK1147" s="854"/>
      <c r="AL1147" s="854" t="s">
        <v>493</v>
      </c>
      <c r="AM1147" s="854"/>
      <c r="AN1147" s="854"/>
      <c r="AO1147" s="854"/>
      <c r="AP1147" s="498"/>
      <c r="AQ1147" s="498"/>
      <c r="AR1147" s="852">
        <f>[1]Stratifications!$P52</f>
        <v>0.50022232103156961</v>
      </c>
      <c r="AS1147" s="852"/>
      <c r="AT1147" s="852"/>
      <c r="AU1147" s="852" t="s">
        <v>493</v>
      </c>
      <c r="AV1147" s="852"/>
      <c r="AW1147" s="852"/>
      <c r="AX1147" s="852"/>
      <c r="AY1147" s="852"/>
      <c r="AZ1147" s="500"/>
      <c r="BA1147" s="500"/>
      <c r="BB1147" s="480"/>
      <c r="BC1147" s="480"/>
      <c r="BD1147" s="480"/>
      <c r="BE1147" s="480"/>
      <c r="BF1147" s="480"/>
      <c r="BG1147" s="480"/>
      <c r="BH1147" s="480"/>
      <c r="BI1147" s="480"/>
      <c r="BJ1147" s="480"/>
      <c r="BK1147" s="480"/>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480"/>
      <c r="H1148" s="480"/>
      <c r="I1148" s="480"/>
      <c r="J1148" s="500"/>
      <c r="K1148" s="494" t="s">
        <v>496</v>
      </c>
      <c r="L1148" s="495"/>
      <c r="M1148" s="496"/>
      <c r="N1148" s="496"/>
      <c r="O1148" s="496"/>
      <c r="P1148" s="496"/>
      <c r="Q1148" s="496"/>
      <c r="R1148" s="491"/>
      <c r="S1148" s="851">
        <f>[1]Stratifications!$G53</f>
        <v>38118017.060000002</v>
      </c>
      <c r="T1148" s="851"/>
      <c r="U1148" s="851"/>
      <c r="V1148" s="851"/>
      <c r="W1148" s="851"/>
      <c r="X1148" s="497"/>
      <c r="Y1148" s="497"/>
      <c r="Z1148" s="498"/>
      <c r="AA1148" s="852">
        <f>[1]Stratifications!$J53</f>
        <v>0.11884676004445187</v>
      </c>
      <c r="AB1148" s="852"/>
      <c r="AC1148" s="852"/>
      <c r="AD1148" s="852" t="s">
        <v>493</v>
      </c>
      <c r="AE1148" s="852"/>
      <c r="AF1148" s="852"/>
      <c r="AG1148" s="852"/>
      <c r="AH1148" s="498"/>
      <c r="AI1148" s="853">
        <f>[1]Stratifications!$M53</f>
        <v>355</v>
      </c>
      <c r="AJ1148" s="854"/>
      <c r="AK1148" s="854"/>
      <c r="AL1148" s="854" t="s">
        <v>493</v>
      </c>
      <c r="AM1148" s="854"/>
      <c r="AN1148" s="854"/>
      <c r="AO1148" s="854"/>
      <c r="AP1148" s="498"/>
      <c r="AQ1148" s="498"/>
      <c r="AR1148" s="852">
        <f>[1]Stratifications!$P53</f>
        <v>0.15784793241440639</v>
      </c>
      <c r="AS1148" s="852"/>
      <c r="AT1148" s="852"/>
      <c r="AU1148" s="852" t="s">
        <v>493</v>
      </c>
      <c r="AV1148" s="852"/>
      <c r="AW1148" s="852"/>
      <c r="AX1148" s="852"/>
      <c r="AY1148" s="852"/>
      <c r="AZ1148" s="500"/>
      <c r="BA1148" s="500"/>
      <c r="BB1148" s="480"/>
      <c r="BC1148" s="480"/>
      <c r="BD1148" s="480"/>
      <c r="BE1148" s="480"/>
      <c r="BF1148" s="480"/>
      <c r="BG1148" s="480"/>
      <c r="BH1148" s="480"/>
      <c r="BI1148" s="480"/>
      <c r="BJ1148" s="480"/>
      <c r="BK1148" s="480"/>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480"/>
      <c r="H1149" s="480"/>
      <c r="I1149" s="480"/>
      <c r="J1149" s="500"/>
      <c r="K1149" s="494" t="s">
        <v>497</v>
      </c>
      <c r="L1149" s="495"/>
      <c r="M1149" s="496"/>
      <c r="N1149" s="496"/>
      <c r="O1149" s="496"/>
      <c r="P1149" s="496"/>
      <c r="Q1149" s="496"/>
      <c r="R1149" s="491"/>
      <c r="S1149" s="851">
        <f>[1]Stratifications!$G54</f>
        <v>0</v>
      </c>
      <c r="T1149" s="851"/>
      <c r="U1149" s="851"/>
      <c r="V1149" s="851"/>
      <c r="W1149" s="851"/>
      <c r="X1149" s="497"/>
      <c r="Y1149" s="497"/>
      <c r="Z1149" s="498"/>
      <c r="AA1149" s="852">
        <f>[1]Stratifications!$J54</f>
        <v>0</v>
      </c>
      <c r="AB1149" s="852"/>
      <c r="AC1149" s="852"/>
      <c r="AD1149" s="852" t="s">
        <v>493</v>
      </c>
      <c r="AE1149" s="852"/>
      <c r="AF1149" s="852"/>
      <c r="AG1149" s="852"/>
      <c r="AH1149" s="498"/>
      <c r="AI1149" s="853">
        <f>[1]Stratifications!$M54</f>
        <v>0</v>
      </c>
      <c r="AJ1149" s="854"/>
      <c r="AK1149" s="854"/>
      <c r="AL1149" s="854" t="s">
        <v>493</v>
      </c>
      <c r="AM1149" s="854"/>
      <c r="AN1149" s="854"/>
      <c r="AO1149" s="854"/>
      <c r="AP1149" s="498"/>
      <c r="AQ1149" s="498"/>
      <c r="AR1149" s="852">
        <f>[1]Stratifications!$P54</f>
        <v>0</v>
      </c>
      <c r="AS1149" s="852"/>
      <c r="AT1149" s="852"/>
      <c r="AU1149" s="852" t="s">
        <v>493</v>
      </c>
      <c r="AV1149" s="852"/>
      <c r="AW1149" s="852"/>
      <c r="AX1149" s="852"/>
      <c r="AY1149" s="852"/>
      <c r="AZ1149" s="500"/>
      <c r="BA1149" s="500"/>
      <c r="BB1149" s="480"/>
      <c r="BC1149" s="480"/>
      <c r="BD1149" s="480"/>
      <c r="BE1149" s="480"/>
      <c r="BF1149" s="480"/>
      <c r="BG1149" s="480"/>
      <c r="BH1149" s="480"/>
      <c r="BI1149" s="480"/>
      <c r="BJ1149" s="480"/>
      <c r="BK1149" s="480"/>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480"/>
      <c r="H1150" s="480"/>
      <c r="I1150" s="480"/>
      <c r="J1150" s="500"/>
      <c r="K1150" s="494" t="s">
        <v>498</v>
      </c>
      <c r="L1150" s="495"/>
      <c r="M1150" s="496"/>
      <c r="N1150" s="496"/>
      <c r="O1150" s="496"/>
      <c r="P1150" s="496"/>
      <c r="Q1150" s="496"/>
      <c r="R1150" s="491"/>
      <c r="S1150" s="851">
        <f>[1]Stratifications!$G55</f>
        <v>0</v>
      </c>
      <c r="T1150" s="851"/>
      <c r="U1150" s="851"/>
      <c r="V1150" s="851"/>
      <c r="W1150" s="851"/>
      <c r="X1150" s="497"/>
      <c r="Y1150" s="497"/>
      <c r="Z1150" s="498"/>
      <c r="AA1150" s="852">
        <f>[1]Stratifications!$J55</f>
        <v>0</v>
      </c>
      <c r="AB1150" s="852"/>
      <c r="AC1150" s="852"/>
      <c r="AD1150" s="852" t="s">
        <v>493</v>
      </c>
      <c r="AE1150" s="852"/>
      <c r="AF1150" s="852"/>
      <c r="AG1150" s="852"/>
      <c r="AH1150" s="498"/>
      <c r="AI1150" s="853">
        <f>[1]Stratifications!$M55</f>
        <v>0</v>
      </c>
      <c r="AJ1150" s="854"/>
      <c r="AK1150" s="854"/>
      <c r="AL1150" s="854" t="s">
        <v>493</v>
      </c>
      <c r="AM1150" s="854"/>
      <c r="AN1150" s="854"/>
      <c r="AO1150" s="854"/>
      <c r="AP1150" s="498"/>
      <c r="AQ1150" s="498"/>
      <c r="AR1150" s="852">
        <f>[1]Stratifications!$P55</f>
        <v>0</v>
      </c>
      <c r="AS1150" s="852"/>
      <c r="AT1150" s="852"/>
      <c r="AU1150" s="852" t="s">
        <v>493</v>
      </c>
      <c r="AV1150" s="852"/>
      <c r="AW1150" s="852"/>
      <c r="AX1150" s="852"/>
      <c r="AY1150" s="852"/>
      <c r="AZ1150" s="500"/>
      <c r="BA1150" s="500"/>
      <c r="BB1150" s="480"/>
      <c r="BC1150" s="480"/>
      <c r="BD1150" s="480"/>
      <c r="BE1150" s="480"/>
      <c r="BF1150" s="480"/>
      <c r="BG1150" s="480"/>
      <c r="BH1150" s="480"/>
      <c r="BI1150" s="480"/>
      <c r="BJ1150" s="480"/>
      <c r="BK1150" s="480"/>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501</v>
      </c>
      <c r="L1151" s="495"/>
      <c r="M1151" s="496"/>
      <c r="N1151" s="496"/>
      <c r="O1151" s="496"/>
      <c r="P1151" s="496"/>
      <c r="Q1151" s="496"/>
      <c r="R1151" s="491"/>
      <c r="S1151" s="851">
        <f>[1]Stratifications!$G56</f>
        <v>0</v>
      </c>
      <c r="T1151" s="851"/>
      <c r="U1151" s="851"/>
      <c r="V1151" s="851"/>
      <c r="W1151" s="851"/>
      <c r="X1151" s="497"/>
      <c r="Y1151" s="497"/>
      <c r="Z1151" s="498"/>
      <c r="AA1151" s="852">
        <f>[1]Stratifications!$J56</f>
        <v>0</v>
      </c>
      <c r="AB1151" s="852"/>
      <c r="AC1151" s="852"/>
      <c r="AD1151" s="852" t="s">
        <v>493</v>
      </c>
      <c r="AE1151" s="852"/>
      <c r="AF1151" s="852"/>
      <c r="AG1151" s="852"/>
      <c r="AH1151" s="498"/>
      <c r="AI1151" s="853">
        <f>[1]Stratifications!$M56</f>
        <v>0</v>
      </c>
      <c r="AJ1151" s="854"/>
      <c r="AK1151" s="854"/>
      <c r="AL1151" s="854" t="s">
        <v>493</v>
      </c>
      <c r="AM1151" s="854"/>
      <c r="AN1151" s="854"/>
      <c r="AO1151" s="854"/>
      <c r="AP1151" s="498"/>
      <c r="AQ1151" s="498"/>
      <c r="AR1151" s="852">
        <f>[1]Stratifications!$P56</f>
        <v>0</v>
      </c>
      <c r="AS1151" s="852"/>
      <c r="AT1151" s="852"/>
      <c r="AU1151" s="852" t="s">
        <v>493</v>
      </c>
      <c r="AV1151" s="852"/>
      <c r="AW1151" s="852"/>
      <c r="AX1151" s="852"/>
      <c r="AY1151" s="852"/>
      <c r="AZ1151" s="500"/>
      <c r="BA1151" s="500"/>
    </row>
    <row r="1152" spans="6:198" ht="12.75" customHeight="1">
      <c r="J1152" s="500"/>
      <c r="K1152" s="494" t="s">
        <v>502</v>
      </c>
      <c r="L1152" s="495"/>
      <c r="M1152" s="496"/>
      <c r="N1152" s="496"/>
      <c r="O1152" s="496"/>
      <c r="P1152" s="496"/>
      <c r="Q1152" s="496"/>
      <c r="R1152" s="491"/>
      <c r="S1152" s="851">
        <f>[1]Stratifications!$G57</f>
        <v>0</v>
      </c>
      <c r="T1152" s="851"/>
      <c r="U1152" s="851"/>
      <c r="V1152" s="851"/>
      <c r="W1152" s="851"/>
      <c r="X1152" s="497"/>
      <c r="Y1152" s="497"/>
      <c r="Z1152" s="498"/>
      <c r="AA1152" s="852">
        <f>[1]Stratifications!$J57</f>
        <v>0</v>
      </c>
      <c r="AB1152" s="852"/>
      <c r="AC1152" s="852"/>
      <c r="AD1152" s="852" t="s">
        <v>493</v>
      </c>
      <c r="AE1152" s="852"/>
      <c r="AF1152" s="852"/>
      <c r="AG1152" s="852"/>
      <c r="AH1152" s="498"/>
      <c r="AI1152" s="853">
        <f>[1]Stratifications!$M57</f>
        <v>0</v>
      </c>
      <c r="AJ1152" s="854"/>
      <c r="AK1152" s="854"/>
      <c r="AL1152" s="854" t="s">
        <v>493</v>
      </c>
      <c r="AM1152" s="854"/>
      <c r="AN1152" s="854"/>
      <c r="AO1152" s="854"/>
      <c r="AP1152" s="498"/>
      <c r="AQ1152" s="498"/>
      <c r="AR1152" s="852">
        <f>[1]Stratifications!$P57</f>
        <v>0</v>
      </c>
      <c r="AS1152" s="852"/>
      <c r="AT1152" s="852"/>
      <c r="AU1152" s="852" t="s">
        <v>493</v>
      </c>
      <c r="AV1152" s="852"/>
      <c r="AW1152" s="852"/>
      <c r="AX1152" s="852"/>
      <c r="AY1152" s="852"/>
      <c r="AZ1152" s="500"/>
      <c r="BA1152" s="500"/>
    </row>
    <row r="1153" spans="6:198" ht="12.75" customHeight="1">
      <c r="J1153" s="500"/>
      <c r="K1153" s="502" t="s">
        <v>503</v>
      </c>
      <c r="L1153" s="503"/>
      <c r="M1153" s="503"/>
      <c r="N1153" s="503"/>
      <c r="O1153" s="503"/>
      <c r="P1153" s="503"/>
      <c r="Q1153" s="503"/>
      <c r="R1153" s="500"/>
      <c r="S1153" s="851">
        <f>[1]Stratifications!$G58</f>
        <v>0</v>
      </c>
      <c r="T1153" s="851"/>
      <c r="U1153" s="851"/>
      <c r="V1153" s="851"/>
      <c r="W1153" s="851"/>
      <c r="X1153" s="498"/>
      <c r="Y1153" s="498"/>
      <c r="Z1153" s="498"/>
      <c r="AA1153" s="852">
        <f>[1]Stratifications!$J58</f>
        <v>0</v>
      </c>
      <c r="AB1153" s="852"/>
      <c r="AC1153" s="852"/>
      <c r="AD1153" s="852" t="s">
        <v>493</v>
      </c>
      <c r="AE1153" s="852"/>
      <c r="AF1153" s="852"/>
      <c r="AG1153" s="852"/>
      <c r="AH1153" s="498"/>
      <c r="AI1153" s="853">
        <f>[1]Stratifications!$M58</f>
        <v>0</v>
      </c>
      <c r="AJ1153" s="854"/>
      <c r="AK1153" s="854"/>
      <c r="AL1153" s="854" t="s">
        <v>493</v>
      </c>
      <c r="AM1153" s="854"/>
      <c r="AN1153" s="854"/>
      <c r="AO1153" s="854"/>
      <c r="AP1153" s="498"/>
      <c r="AQ1153" s="498"/>
      <c r="AR1153" s="852">
        <f>[1]Stratifications!$P58</f>
        <v>0</v>
      </c>
      <c r="AS1153" s="852"/>
      <c r="AT1153" s="852"/>
      <c r="AU1153" s="852" t="s">
        <v>493</v>
      </c>
      <c r="AV1153" s="852"/>
      <c r="AW1153" s="852"/>
      <c r="AX1153" s="852"/>
      <c r="AY1153" s="852"/>
      <c r="AZ1153" s="500"/>
      <c r="BA1153" s="500"/>
    </row>
    <row r="1154" spans="6:198" ht="12.75" customHeight="1">
      <c r="J1154" s="500"/>
      <c r="K1154" s="504" t="s">
        <v>278</v>
      </c>
      <c r="L1154" s="505"/>
      <c r="M1154" s="505"/>
      <c r="N1154" s="505"/>
      <c r="O1154" s="505"/>
      <c r="P1154" s="505"/>
      <c r="Q1154" s="505"/>
      <c r="R1154" s="505"/>
      <c r="S1154" s="856">
        <f>[1]Stratifications!$G59</f>
        <v>320732488.17000014</v>
      </c>
      <c r="T1154" s="856"/>
      <c r="U1154" s="856"/>
      <c r="V1154" s="856"/>
      <c r="W1154" s="856"/>
      <c r="X1154" s="506"/>
      <c r="Y1154" s="506"/>
      <c r="Z1154" s="506"/>
      <c r="AA1154" s="857">
        <f>[1]Stratifications!$J59</f>
        <v>1</v>
      </c>
      <c r="AB1154" s="857"/>
      <c r="AC1154" s="857"/>
      <c r="AD1154" s="857" t="s">
        <v>493</v>
      </c>
      <c r="AE1154" s="857"/>
      <c r="AF1154" s="857"/>
      <c r="AG1154" s="857"/>
      <c r="AH1154" s="506"/>
      <c r="AI1154" s="858">
        <f>[1]Stratifications!$M59</f>
        <v>2249</v>
      </c>
      <c r="AJ1154" s="859"/>
      <c r="AK1154" s="859"/>
      <c r="AL1154" s="859" t="s">
        <v>493</v>
      </c>
      <c r="AM1154" s="859"/>
      <c r="AN1154" s="859"/>
      <c r="AO1154" s="859"/>
      <c r="AP1154" s="506"/>
      <c r="AQ1154" s="506"/>
      <c r="AR1154" s="857">
        <f>[1]Stratifications!$P59</f>
        <v>1</v>
      </c>
      <c r="AS1154" s="857"/>
      <c r="AT1154" s="857"/>
      <c r="AU1154" s="857" t="s">
        <v>493</v>
      </c>
      <c r="AV1154" s="857"/>
      <c r="AW1154" s="857"/>
      <c r="AX1154" s="857"/>
      <c r="AY1154" s="857"/>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504</v>
      </c>
      <c r="L1157" s="482"/>
      <c r="M1157" s="482"/>
      <c r="N1157" s="482"/>
      <c r="O1157" s="482"/>
      <c r="P1157" s="482"/>
      <c r="Q1157" s="874" t="s">
        <v>56</v>
      </c>
      <c r="R1157" s="874"/>
      <c r="S1157" s="874"/>
      <c r="T1157" s="874"/>
      <c r="U1157" s="874"/>
      <c r="V1157" s="874"/>
      <c r="W1157" s="874"/>
      <c r="X1157" s="515"/>
      <c r="Y1157" s="515"/>
      <c r="Z1157" s="515"/>
      <c r="AA1157" s="515"/>
      <c r="AB1157" s="515"/>
      <c r="AC1157" s="515"/>
      <c r="AD1157" s="486" t="s">
        <v>472</v>
      </c>
      <c r="AE1157" s="515"/>
      <c r="AF1157" s="515"/>
      <c r="AG1157" s="515"/>
      <c r="AH1157" s="515"/>
      <c r="AI1157" s="845" t="s">
        <v>473</v>
      </c>
      <c r="AJ1157" s="845"/>
      <c r="AK1157" s="845"/>
      <c r="AL1157" s="845"/>
      <c r="AM1157" s="845"/>
      <c r="AN1157" s="845"/>
      <c r="AO1157" s="845"/>
      <c r="AP1157" s="515"/>
      <c r="AQ1157" s="515"/>
      <c r="AR1157" s="515"/>
      <c r="AS1157" s="515"/>
      <c r="AT1157" s="515"/>
      <c r="AU1157" s="486" t="s">
        <v>474</v>
      </c>
      <c r="AV1157" s="515"/>
      <c r="AW1157" s="515"/>
      <c r="AX1157" s="515"/>
      <c r="AY1157" s="486"/>
      <c r="AZ1157" s="500"/>
      <c r="BA1157" s="500"/>
    </row>
    <row r="1158" spans="6:198" ht="12.75" customHeight="1">
      <c r="J1158" s="500"/>
      <c r="K1158" s="868" t="s">
        <v>505</v>
      </c>
      <c r="L1158" s="868"/>
      <c r="M1158" s="868"/>
      <c r="N1158" s="868"/>
      <c r="O1158" s="868"/>
      <c r="P1158" s="491"/>
      <c r="Q1158" s="491"/>
      <c r="R1158" s="491"/>
      <c r="S1158" s="846">
        <f>[1]Stratifications!$G$68</f>
        <v>878095.67000000016</v>
      </c>
      <c r="T1158" s="846"/>
      <c r="U1158" s="846"/>
      <c r="V1158" s="846"/>
      <c r="W1158" s="846"/>
      <c r="X1158" s="516"/>
      <c r="Y1158" s="492"/>
      <c r="Z1158" s="492"/>
      <c r="AA1158" s="869">
        <f>[1]Stratifications!$J$68</f>
        <v>2.7377821155884188E-3</v>
      </c>
      <c r="AB1158" s="869"/>
      <c r="AC1158" s="869"/>
      <c r="AD1158" s="869"/>
      <c r="AE1158" s="869"/>
      <c r="AF1158" s="869"/>
      <c r="AG1158" s="869"/>
      <c r="AH1158" s="517"/>
      <c r="AI1158" s="870">
        <f>[1]Stratifications!$M$68</f>
        <v>8</v>
      </c>
      <c r="AJ1158" s="870"/>
      <c r="AK1158" s="870"/>
      <c r="AL1158" s="870"/>
      <c r="AM1158" s="870"/>
      <c r="AN1158" s="870"/>
      <c r="AO1158" s="870"/>
      <c r="AP1158" s="518"/>
      <c r="AQ1158" s="518"/>
      <c r="AR1158" s="871">
        <f>[1]Stratifications!$P$68</f>
        <v>3.5571365051133837E-3</v>
      </c>
      <c r="AS1158" s="871"/>
      <c r="AT1158" s="871"/>
      <c r="AU1158" s="871"/>
      <c r="AV1158" s="871"/>
      <c r="AW1158" s="871"/>
      <c r="AX1158" s="871"/>
      <c r="AY1158" s="871"/>
      <c r="AZ1158" s="519"/>
      <c r="BA1158" s="500"/>
    </row>
    <row r="1159" spans="6:198" ht="12.75" customHeight="1">
      <c r="K1159" s="872">
        <v>2015</v>
      </c>
      <c r="L1159" s="872"/>
      <c r="M1159" s="872"/>
      <c r="N1159" s="872"/>
      <c r="O1159" s="872"/>
      <c r="P1159" s="491"/>
      <c r="Q1159" s="491"/>
      <c r="R1159" s="491"/>
      <c r="S1159" s="851">
        <f>[1]Stratifications!$G$69</f>
        <v>14753482.550000003</v>
      </c>
      <c r="T1159" s="851"/>
      <c r="U1159" s="851"/>
      <c r="V1159" s="851"/>
      <c r="W1159" s="851"/>
      <c r="X1159" s="513"/>
      <c r="Y1159" s="431"/>
      <c r="Z1159" s="431"/>
      <c r="AA1159" s="869">
        <f>[1]Stratifications!$J$69</f>
        <v>4.5999339306656437E-2</v>
      </c>
      <c r="AB1159" s="869"/>
      <c r="AC1159" s="869"/>
      <c r="AD1159" s="869"/>
      <c r="AE1159" s="869"/>
      <c r="AF1159" s="869"/>
      <c r="AG1159" s="869"/>
      <c r="AH1159" s="520"/>
      <c r="AI1159" s="873">
        <f>[1]Stratifications!$M$69</f>
        <v>122</v>
      </c>
      <c r="AJ1159" s="873"/>
      <c r="AK1159" s="873"/>
      <c r="AL1159" s="873"/>
      <c r="AM1159" s="873"/>
      <c r="AN1159" s="873"/>
      <c r="AO1159" s="873"/>
      <c r="AP1159" s="520"/>
      <c r="AQ1159" s="520"/>
      <c r="AR1159" s="869">
        <f>[1]Stratifications!$P$69</f>
        <v>5.42463317029791E-2</v>
      </c>
      <c r="AS1159" s="869"/>
      <c r="AT1159" s="869"/>
      <c r="AU1159" s="869"/>
      <c r="AV1159" s="869"/>
      <c r="AW1159" s="869"/>
      <c r="AX1159" s="869"/>
      <c r="AY1159" s="869"/>
      <c r="AZ1159" s="312"/>
    </row>
    <row r="1160" spans="6:198" ht="12.75" customHeight="1">
      <c r="K1160" s="872">
        <v>2016</v>
      </c>
      <c r="L1160" s="872"/>
      <c r="M1160" s="872"/>
      <c r="N1160" s="872"/>
      <c r="O1160" s="872"/>
      <c r="P1160" s="491"/>
      <c r="Q1160" s="491"/>
      <c r="R1160" s="491"/>
      <c r="S1160" s="851">
        <f>[1]Stratifications!$G$70</f>
        <v>93515330.350000009</v>
      </c>
      <c r="T1160" s="851"/>
      <c r="U1160" s="851"/>
      <c r="V1160" s="851"/>
      <c r="W1160" s="851"/>
      <c r="X1160" s="513"/>
      <c r="Y1160" s="431"/>
      <c r="Z1160" s="431"/>
      <c r="AA1160" s="869">
        <f>[1]Stratifications!$J$70</f>
        <v>0.29156800074594702</v>
      </c>
      <c r="AB1160" s="869"/>
      <c r="AC1160" s="869"/>
      <c r="AD1160" s="869"/>
      <c r="AE1160" s="869"/>
      <c r="AF1160" s="869"/>
      <c r="AG1160" s="869"/>
      <c r="AH1160" s="520"/>
      <c r="AI1160" s="873">
        <f>[1]Stratifications!$M$70</f>
        <v>499</v>
      </c>
      <c r="AJ1160" s="873"/>
      <c r="AK1160" s="873"/>
      <c r="AL1160" s="873"/>
      <c r="AM1160" s="873"/>
      <c r="AN1160" s="873"/>
      <c r="AO1160" s="873"/>
      <c r="AP1160" s="520"/>
      <c r="AQ1160" s="520"/>
      <c r="AR1160" s="869">
        <f>[1]Stratifications!$P$70</f>
        <v>0.22187638950644731</v>
      </c>
      <c r="AS1160" s="869"/>
      <c r="AT1160" s="869"/>
      <c r="AU1160" s="869"/>
      <c r="AV1160" s="869"/>
      <c r="AW1160" s="869"/>
      <c r="AX1160" s="869"/>
      <c r="AY1160" s="869"/>
      <c r="AZ1160" s="312"/>
    </row>
    <row r="1161" spans="6:198" ht="12.75" customHeight="1">
      <c r="K1161" s="872">
        <v>2017</v>
      </c>
      <c r="L1161" s="872"/>
      <c r="M1161" s="872"/>
      <c r="N1161" s="872"/>
      <c r="O1161" s="872"/>
      <c r="P1161" s="491"/>
      <c r="Q1161" s="491"/>
      <c r="R1161" s="491"/>
      <c r="S1161" s="851">
        <f>[1]Stratifications!$G71</f>
        <v>169983155.82000005</v>
      </c>
      <c r="T1161" s="851"/>
      <c r="U1161" s="851"/>
      <c r="V1161" s="851"/>
      <c r="W1161" s="851"/>
      <c r="X1161" s="513"/>
      <c r="Y1161" s="520"/>
      <c r="Z1161" s="520"/>
      <c r="AA1161" s="869">
        <f>[1]Stratifications!$J$71</f>
        <v>0.52998421453926026</v>
      </c>
      <c r="AB1161" s="869"/>
      <c r="AC1161" s="869"/>
      <c r="AD1161" s="869"/>
      <c r="AE1161" s="869"/>
      <c r="AF1161" s="869"/>
      <c r="AG1161" s="869"/>
      <c r="AH1161" s="520"/>
      <c r="AI1161" s="873">
        <f>[1]Stratifications!$M71</f>
        <v>1318</v>
      </c>
      <c r="AJ1161" s="873"/>
      <c r="AK1161" s="873"/>
      <c r="AL1161" s="873"/>
      <c r="AM1161" s="873"/>
      <c r="AN1161" s="873"/>
      <c r="AO1161" s="873"/>
      <c r="AP1161" s="520"/>
      <c r="AQ1161" s="520"/>
      <c r="AR1161" s="869">
        <f>[1]Stratifications!$P71</f>
        <v>0.58603823921742992</v>
      </c>
      <c r="AS1161" s="869"/>
      <c r="AT1161" s="869"/>
      <c r="AU1161" s="869"/>
      <c r="AV1161" s="869"/>
      <c r="AW1161" s="869"/>
      <c r="AX1161" s="869"/>
      <c r="AY1161" s="869"/>
      <c r="AZ1161" s="312"/>
    </row>
    <row r="1162" spans="6:198" s="1" customFormat="1" ht="12.75" customHeight="1">
      <c r="F1162" s="81"/>
      <c r="G1162" s="671"/>
      <c r="H1162" s="671"/>
      <c r="I1162" s="671"/>
      <c r="J1162" s="671"/>
      <c r="K1162" s="872">
        <v>2018</v>
      </c>
      <c r="L1162" s="872"/>
      <c r="M1162" s="872"/>
      <c r="N1162" s="872"/>
      <c r="O1162" s="872"/>
      <c r="P1162" s="499"/>
      <c r="Q1162" s="499"/>
      <c r="R1162" s="499"/>
      <c r="S1162" s="851">
        <f>[1]Stratifications!$G72</f>
        <v>41602423.779999979</v>
      </c>
      <c r="T1162" s="851"/>
      <c r="U1162" s="851"/>
      <c r="V1162" s="851"/>
      <c r="W1162" s="851"/>
      <c r="X1162" s="521"/>
      <c r="Y1162" s="520"/>
      <c r="Z1162" s="520"/>
      <c r="AA1162" s="869">
        <f>[1]Stratifications!$J$72</f>
        <v>0.12971066329254791</v>
      </c>
      <c r="AB1162" s="869"/>
      <c r="AC1162" s="869"/>
      <c r="AD1162" s="869"/>
      <c r="AE1162" s="869"/>
      <c r="AF1162" s="869"/>
      <c r="AG1162" s="869"/>
      <c r="AH1162" s="520"/>
      <c r="AI1162" s="873">
        <f>[1]Stratifications!$M72</f>
        <v>302</v>
      </c>
      <c r="AJ1162" s="873"/>
      <c r="AK1162" s="873"/>
      <c r="AL1162" s="873"/>
      <c r="AM1162" s="873"/>
      <c r="AN1162" s="873"/>
      <c r="AO1162" s="873"/>
      <c r="AP1162" s="520"/>
      <c r="AQ1162" s="520"/>
      <c r="AR1162" s="869">
        <f>[1]Stratifications!$P72</f>
        <v>0.13428190306803023</v>
      </c>
      <c r="AS1162" s="869"/>
      <c r="AT1162" s="869"/>
      <c r="AU1162" s="869"/>
      <c r="AV1162" s="869"/>
      <c r="AW1162" s="869"/>
      <c r="AX1162" s="869"/>
      <c r="AY1162" s="869"/>
      <c r="AZ1162" s="395"/>
      <c r="BA1162" s="395"/>
      <c r="BB1162" s="395"/>
      <c r="BC1162" s="258"/>
      <c r="BD1162" s="862"/>
      <c r="BE1162" s="862"/>
      <c r="BF1162" s="862"/>
      <c r="BG1162" s="862"/>
      <c r="BH1162" s="862"/>
      <c r="BI1162" s="862"/>
      <c r="BJ1162" s="862"/>
      <c r="BK1162" s="86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8"/>
      <c r="H1163" s="468"/>
      <c r="I1163" s="468"/>
      <c r="J1163" s="468"/>
      <c r="K1163" s="504" t="s">
        <v>278</v>
      </c>
      <c r="L1163" s="505"/>
      <c r="M1163" s="505"/>
      <c r="N1163" s="505"/>
      <c r="O1163" s="505"/>
      <c r="P1163" s="505"/>
      <c r="Q1163" s="505"/>
      <c r="R1163" s="505"/>
      <c r="S1163" s="856">
        <f>SUM(S1158:W1162)</f>
        <v>320732488.17000002</v>
      </c>
      <c r="T1163" s="856"/>
      <c r="U1163" s="856"/>
      <c r="V1163" s="856"/>
      <c r="W1163" s="856"/>
      <c r="X1163" s="522"/>
      <c r="Y1163" s="522"/>
      <c r="Z1163" s="522"/>
      <c r="AA1163" s="875">
        <f>SUM(AA1158:AG1162)</f>
        <v>1</v>
      </c>
      <c r="AB1163" s="875"/>
      <c r="AC1163" s="875"/>
      <c r="AD1163" s="875"/>
      <c r="AE1163" s="875"/>
      <c r="AF1163" s="875"/>
      <c r="AG1163" s="875"/>
      <c r="AH1163" s="522"/>
      <c r="AI1163" s="876">
        <f>SUM(AI1158:AO1162)</f>
        <v>2249</v>
      </c>
      <c r="AJ1163" s="877"/>
      <c r="AK1163" s="877"/>
      <c r="AL1163" s="877"/>
      <c r="AM1163" s="877"/>
      <c r="AN1163" s="877"/>
      <c r="AO1163" s="877"/>
      <c r="AP1163" s="522"/>
      <c r="AQ1163" s="522"/>
      <c r="AR1163" s="875">
        <f>SUM(AR1158:AY1162)</f>
        <v>1</v>
      </c>
      <c r="AS1163" s="875"/>
      <c r="AT1163" s="875"/>
      <c r="AU1163" s="875"/>
      <c r="AV1163" s="875"/>
      <c r="AW1163" s="875"/>
      <c r="AX1163" s="875"/>
      <c r="AY1163" s="875"/>
      <c r="AZ1163" s="395"/>
      <c r="BA1163" s="395"/>
      <c r="BB1163" s="395"/>
      <c r="BC1163" s="258"/>
      <c r="BD1163" s="395"/>
      <c r="BE1163" s="395"/>
      <c r="BF1163" s="395"/>
      <c r="BG1163" s="395"/>
      <c r="BH1163" s="395"/>
      <c r="BI1163" s="395"/>
      <c r="BJ1163" s="395"/>
      <c r="BK1163" s="395"/>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8"/>
      <c r="H1164" s="468"/>
      <c r="I1164" s="468"/>
      <c r="J1164" s="468"/>
      <c r="K1164" s="523"/>
      <c r="L1164" s="499"/>
      <c r="M1164" s="499"/>
      <c r="N1164" s="499"/>
      <c r="O1164" s="499"/>
      <c r="P1164" s="499"/>
      <c r="Q1164" s="499"/>
      <c r="R1164" s="499"/>
      <c r="S1164" s="524"/>
      <c r="T1164" s="524"/>
      <c r="U1164" s="524"/>
      <c r="V1164" s="524"/>
      <c r="W1164" s="524"/>
      <c r="X1164" s="525"/>
      <c r="Y1164" s="458"/>
      <c r="Z1164" s="458"/>
      <c r="AA1164" s="526"/>
      <c r="AB1164" s="526"/>
      <c r="AC1164" s="526"/>
      <c r="AD1164" s="526"/>
      <c r="AE1164" s="526"/>
      <c r="AF1164" s="526"/>
      <c r="AG1164" s="526"/>
      <c r="AH1164" s="458"/>
      <c r="AI1164" s="527"/>
      <c r="AJ1164" s="527"/>
      <c r="AK1164" s="527"/>
      <c r="AL1164" s="527"/>
      <c r="AM1164" s="527"/>
      <c r="AN1164" s="527"/>
      <c r="AO1164" s="527"/>
      <c r="AP1164" s="458"/>
      <c r="AQ1164" s="458"/>
      <c r="AR1164" s="526"/>
      <c r="AS1164" s="526"/>
      <c r="AT1164" s="526"/>
      <c r="AU1164" s="526"/>
      <c r="AV1164" s="526"/>
      <c r="AW1164" s="526"/>
      <c r="AX1164" s="526"/>
      <c r="AY1164" s="526"/>
      <c r="AZ1164" s="395"/>
      <c r="BA1164" s="395"/>
      <c r="BB1164" s="395"/>
      <c r="BC1164" s="258"/>
      <c r="BD1164" s="395"/>
      <c r="BE1164" s="395"/>
      <c r="BF1164" s="395"/>
      <c r="BG1164" s="395"/>
      <c r="BH1164" s="395"/>
      <c r="BI1164" s="395"/>
      <c r="BJ1164" s="395"/>
      <c r="BK1164" s="395"/>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671"/>
      <c r="H1165" s="671"/>
      <c r="I1165" s="671"/>
      <c r="J1165" s="671"/>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862"/>
      <c r="AQ1165" s="862"/>
      <c r="AR1165" s="862"/>
      <c r="AS1165" s="862"/>
      <c r="AT1165" s="862"/>
      <c r="AU1165" s="862"/>
      <c r="AV1165" s="862"/>
      <c r="AW1165" s="395"/>
      <c r="AX1165" s="395"/>
      <c r="AY1165" s="395"/>
      <c r="AZ1165" s="395"/>
      <c r="BA1165" s="395"/>
      <c r="BB1165" s="395"/>
      <c r="BC1165" s="258"/>
      <c r="BD1165" s="862"/>
      <c r="BE1165" s="862"/>
      <c r="BF1165" s="862"/>
      <c r="BG1165" s="862"/>
      <c r="BH1165" s="862"/>
      <c r="BI1165" s="862"/>
      <c r="BJ1165" s="862"/>
      <c r="BK1165" s="86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671"/>
      <c r="H1166" s="671"/>
      <c r="I1166" s="671"/>
      <c r="J1166" s="671"/>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862"/>
      <c r="AQ1166" s="862"/>
      <c r="AR1166" s="862"/>
      <c r="AS1166" s="862"/>
      <c r="AT1166" s="862"/>
      <c r="AU1166" s="862"/>
      <c r="AV1166" s="862"/>
      <c r="AW1166" s="395"/>
      <c r="AX1166" s="395"/>
      <c r="AY1166" s="395"/>
      <c r="AZ1166" s="395"/>
      <c r="BA1166" s="395"/>
      <c r="BB1166" s="395"/>
      <c r="BC1166" s="258"/>
      <c r="BD1166" s="862"/>
      <c r="BE1166" s="862"/>
      <c r="BF1166" s="862"/>
      <c r="BG1166" s="862"/>
      <c r="BH1166" s="862"/>
      <c r="BI1166" s="862"/>
      <c r="BJ1166" s="862"/>
      <c r="BK1166" s="86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50" t="str">
        <f>[2]Setup!$B$5</f>
        <v>Precise Mortgage Funding 2018-2B plc</v>
      </c>
      <c r="G1168" s="550"/>
      <c r="H1168" s="550"/>
      <c r="I1168" s="550"/>
      <c r="J1168" s="550"/>
      <c r="K1168" s="550"/>
      <c r="L1168" s="550"/>
      <c r="M1168" s="550"/>
      <c r="N1168" s="550"/>
      <c r="O1168" s="550"/>
      <c r="P1168" s="550"/>
      <c r="Q1168" s="550"/>
      <c r="R1168" s="550"/>
      <c r="S1168" s="550"/>
      <c r="T1168" s="550"/>
      <c r="U1168" s="550"/>
      <c r="V1168" s="550"/>
      <c r="W1168" s="550"/>
      <c r="X1168" s="550"/>
      <c r="Y1168" s="550"/>
      <c r="Z1168" s="550"/>
      <c r="AA1168" s="550"/>
      <c r="AB1168" s="550"/>
      <c r="AC1168" s="550"/>
      <c r="AD1168" s="550"/>
      <c r="AE1168" s="550"/>
      <c r="AF1168" s="550"/>
      <c r="AG1168" s="550"/>
      <c r="AH1168" s="550"/>
      <c r="AI1168" s="550"/>
      <c r="AJ1168" s="550"/>
      <c r="AK1168" s="550"/>
      <c r="AL1168" s="550"/>
      <c r="AM1168" s="550"/>
      <c r="AN1168" s="550"/>
      <c r="AO1168" s="550"/>
      <c r="AP1168" s="550"/>
      <c r="AQ1168" s="550"/>
      <c r="AR1168" s="550"/>
      <c r="AS1168" s="550"/>
      <c r="AT1168" s="550"/>
      <c r="AU1168" s="550"/>
      <c r="AV1168" s="550"/>
      <c r="AW1168" s="550"/>
      <c r="AX1168" s="550"/>
      <c r="AY1168" s="550"/>
      <c r="AZ1168" s="550"/>
      <c r="BA1168" s="550"/>
      <c r="BB1168" s="550"/>
      <c r="BC1168" s="550"/>
      <c r="BD1168" s="550"/>
      <c r="BE1168" s="550"/>
      <c r="BF1168" s="550"/>
      <c r="BG1168" s="550"/>
      <c r="BH1168" s="550"/>
      <c r="BI1168" s="550"/>
      <c r="BJ1168" s="550"/>
      <c r="BK1168" s="550"/>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51" t="s">
        <v>1</v>
      </c>
      <c r="G1169" s="551"/>
      <c r="H1169" s="551"/>
      <c r="I1169" s="551"/>
      <c r="J1169" s="551"/>
      <c r="K1169" s="551"/>
      <c r="L1169" s="551"/>
      <c r="M1169" s="551"/>
      <c r="N1169" s="551"/>
      <c r="O1169" s="551"/>
      <c r="P1169" s="551"/>
      <c r="Q1169" s="551"/>
      <c r="R1169" s="551"/>
      <c r="S1169" s="551"/>
      <c r="T1169" s="551"/>
      <c r="U1169" s="551"/>
      <c r="V1169" s="551"/>
      <c r="W1169" s="551"/>
      <c r="X1169" s="551"/>
      <c r="Y1169" s="551"/>
      <c r="Z1169" s="551"/>
      <c r="AA1169" s="551"/>
      <c r="AB1169" s="551"/>
      <c r="AC1169" s="551"/>
      <c r="AD1169" s="551"/>
      <c r="AE1169" s="551"/>
      <c r="AF1169" s="551"/>
      <c r="AG1169" s="551"/>
      <c r="AH1169" s="551"/>
      <c r="AI1169" s="551"/>
      <c r="AJ1169" s="551"/>
      <c r="AK1169" s="551"/>
      <c r="AL1169" s="551"/>
      <c r="AM1169" s="551"/>
      <c r="AN1169" s="551"/>
      <c r="AO1169" s="551"/>
      <c r="AP1169" s="551"/>
      <c r="AQ1169" s="551"/>
      <c r="AR1169" s="551"/>
      <c r="AS1169" s="551"/>
      <c r="AT1169" s="551"/>
      <c r="AU1169" s="551"/>
      <c r="AV1169" s="551"/>
      <c r="AW1169" s="551"/>
      <c r="AX1169" s="551"/>
      <c r="AY1169" s="551"/>
      <c r="AZ1169" s="551"/>
      <c r="BA1169" s="551"/>
      <c r="BB1169" s="551"/>
      <c r="BC1169" s="551"/>
      <c r="BD1169" s="551"/>
      <c r="BE1169" s="551"/>
      <c r="BF1169" s="551"/>
      <c r="BG1169" s="551"/>
      <c r="BH1169" s="551"/>
      <c r="BI1169" s="551"/>
      <c r="BJ1169" s="551"/>
      <c r="BK1169" s="551"/>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51" t="s">
        <v>2</v>
      </c>
      <c r="G1170" s="551"/>
      <c r="H1170" s="551"/>
      <c r="I1170" s="551"/>
      <c r="J1170" s="551"/>
      <c r="K1170" s="551"/>
      <c r="L1170" s="551"/>
      <c r="M1170" s="551"/>
      <c r="N1170" s="551"/>
      <c r="O1170" s="551"/>
      <c r="P1170" s="551"/>
      <c r="Q1170" s="551"/>
      <c r="R1170" s="551"/>
      <c r="S1170" s="551"/>
      <c r="T1170" s="551"/>
      <c r="U1170" s="551"/>
      <c r="V1170" s="551"/>
      <c r="W1170" s="551"/>
      <c r="X1170" s="551"/>
      <c r="Y1170" s="551"/>
      <c r="Z1170" s="551"/>
      <c r="AA1170" s="551"/>
      <c r="AB1170" s="551"/>
      <c r="AC1170" s="551"/>
      <c r="AD1170" s="551"/>
      <c r="AE1170" s="551"/>
      <c r="AF1170" s="551"/>
      <c r="AG1170" s="551"/>
      <c r="AH1170" s="551"/>
      <c r="AI1170" s="551"/>
      <c r="AJ1170" s="551"/>
      <c r="AK1170" s="551"/>
      <c r="AL1170" s="551"/>
      <c r="AM1170" s="551"/>
      <c r="AN1170" s="551"/>
      <c r="AO1170" s="551"/>
      <c r="AP1170" s="551"/>
      <c r="AQ1170" s="551"/>
      <c r="AR1170" s="551"/>
      <c r="AS1170" s="551"/>
      <c r="AT1170" s="551"/>
      <c r="AU1170" s="551"/>
      <c r="AV1170" s="551"/>
      <c r="AW1170" s="551"/>
      <c r="AX1170" s="551"/>
      <c r="AY1170" s="551"/>
      <c r="AZ1170" s="551"/>
      <c r="BA1170" s="551"/>
      <c r="BB1170" s="551"/>
      <c r="BC1170" s="551"/>
      <c r="BD1170" s="551"/>
      <c r="BE1170" s="551"/>
      <c r="BF1170" s="551"/>
      <c r="BG1170" s="551"/>
      <c r="BH1170" s="551"/>
      <c r="BI1170" s="551"/>
      <c r="BJ1170" s="551"/>
      <c r="BK1170" s="551"/>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52">
        <f>[1]Input!$C$112</f>
        <v>43570</v>
      </c>
      <c r="G1171" s="552"/>
      <c r="H1171" s="552"/>
      <c r="I1171" s="552"/>
      <c r="J1171" s="552"/>
      <c r="K1171" s="552"/>
      <c r="L1171" s="552"/>
      <c r="M1171" s="552"/>
      <c r="N1171" s="552"/>
      <c r="O1171" s="552"/>
      <c r="P1171" s="552"/>
      <c r="Q1171" s="552"/>
      <c r="R1171" s="552"/>
      <c r="S1171" s="552"/>
      <c r="T1171" s="552"/>
      <c r="U1171" s="552"/>
      <c r="V1171" s="552"/>
      <c r="W1171" s="552"/>
      <c r="X1171" s="552"/>
      <c r="Y1171" s="552"/>
      <c r="Z1171" s="552"/>
      <c r="AA1171" s="552"/>
      <c r="AB1171" s="552"/>
      <c r="AC1171" s="552"/>
      <c r="AD1171" s="552"/>
      <c r="AE1171" s="552"/>
      <c r="AF1171" s="552"/>
      <c r="AG1171" s="552"/>
      <c r="AH1171" s="552"/>
      <c r="AI1171" s="552"/>
      <c r="AJ1171" s="552"/>
      <c r="AK1171" s="552"/>
      <c r="AL1171" s="552"/>
      <c r="AM1171" s="552"/>
      <c r="AN1171" s="552"/>
      <c r="AO1171" s="552"/>
      <c r="AP1171" s="552"/>
      <c r="AQ1171" s="552"/>
      <c r="AR1171" s="552"/>
      <c r="AS1171" s="552"/>
      <c r="AT1171" s="552"/>
      <c r="AU1171" s="552"/>
      <c r="AV1171" s="552"/>
      <c r="AW1171" s="552"/>
      <c r="AX1171" s="552"/>
      <c r="AY1171" s="552"/>
      <c r="AZ1171" s="552"/>
      <c r="BA1171" s="552"/>
      <c r="BB1171" s="552"/>
      <c r="BC1171" s="552"/>
      <c r="BD1171" s="552"/>
      <c r="BE1171" s="552"/>
      <c r="BF1171" s="552"/>
      <c r="BG1171" s="552"/>
      <c r="BH1171" s="552"/>
      <c r="BI1171" s="552"/>
      <c r="BJ1171" s="552"/>
      <c r="BK1171" s="55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9" t="s">
        <v>490</v>
      </c>
      <c r="G1173" s="579"/>
      <c r="H1173" s="579"/>
      <c r="I1173" s="579"/>
      <c r="J1173" s="579"/>
      <c r="K1173" s="579"/>
      <c r="L1173" s="579"/>
      <c r="M1173" s="579"/>
      <c r="N1173" s="579"/>
      <c r="O1173" s="579"/>
      <c r="P1173" s="579"/>
      <c r="Q1173" s="579"/>
      <c r="R1173" s="579"/>
      <c r="S1173" s="579"/>
      <c r="T1173" s="579"/>
      <c r="U1173" s="579"/>
      <c r="V1173" s="579"/>
      <c r="W1173" s="579"/>
      <c r="X1173" s="579"/>
      <c r="Y1173" s="579"/>
      <c r="Z1173" s="579"/>
      <c r="AA1173" s="579"/>
      <c r="AB1173" s="579"/>
      <c r="AC1173" s="579"/>
      <c r="AD1173" s="579"/>
      <c r="AE1173" s="579"/>
      <c r="AF1173" s="579"/>
      <c r="AG1173" s="579"/>
      <c r="AH1173" s="579"/>
      <c r="AI1173" s="579"/>
      <c r="AJ1173" s="579"/>
      <c r="AK1173" s="579"/>
      <c r="AL1173" s="579"/>
      <c r="AM1173" s="579"/>
      <c r="AN1173" s="579"/>
      <c r="AO1173" s="579"/>
      <c r="AP1173" s="579"/>
      <c r="AQ1173" s="579"/>
      <c r="AR1173" s="579"/>
      <c r="AS1173" s="579"/>
      <c r="AT1173" s="579"/>
      <c r="AU1173" s="579"/>
      <c r="AV1173" s="579"/>
      <c r="AW1173" s="579"/>
      <c r="AX1173" s="579"/>
      <c r="AY1173" s="579"/>
      <c r="AZ1173" s="579"/>
      <c r="BA1173" s="579"/>
      <c r="BB1173" s="579"/>
      <c r="BC1173" s="579"/>
      <c r="BD1173" s="579"/>
      <c r="BE1173" s="579"/>
      <c r="BF1173" s="579"/>
      <c r="BG1173" s="579"/>
      <c r="BH1173" s="579"/>
      <c r="BI1173" s="579"/>
      <c r="BJ1173" s="579"/>
      <c r="BK1173" s="579"/>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480"/>
      <c r="H1174" s="789" t="str">
        <f>H1133</f>
        <v>31-03-2019</v>
      </c>
      <c r="I1174" s="789"/>
      <c r="J1174" s="789"/>
      <c r="K1174" s="775"/>
      <c r="L1174" s="775"/>
      <c r="M1174" s="480"/>
      <c r="N1174" s="480"/>
      <c r="O1174" s="480"/>
      <c r="P1174" s="480"/>
      <c r="Q1174" s="480"/>
      <c r="R1174" s="480"/>
      <c r="S1174" s="480"/>
      <c r="T1174" s="480"/>
      <c r="U1174" s="480"/>
      <c r="V1174" s="480"/>
      <c r="W1174" s="480"/>
      <c r="X1174" s="480"/>
      <c r="Y1174" s="480"/>
      <c r="Z1174" s="480"/>
      <c r="AA1174" s="480"/>
      <c r="AB1174" s="480"/>
      <c r="AC1174" s="480"/>
      <c r="AD1174" s="480"/>
      <c r="AE1174" s="480"/>
      <c r="AF1174" s="480"/>
      <c r="AG1174" s="480"/>
      <c r="AH1174" s="480"/>
      <c r="AI1174" s="480"/>
      <c r="AJ1174" s="480"/>
      <c r="AK1174" s="480"/>
      <c r="AL1174" s="480"/>
      <c r="AM1174" s="480"/>
      <c r="AN1174" s="480"/>
      <c r="AO1174" s="480"/>
      <c r="AP1174" s="480"/>
      <c r="AQ1174" s="480"/>
      <c r="AR1174" s="480"/>
      <c r="AS1174" s="480"/>
      <c r="AT1174" s="480"/>
      <c r="AU1174" s="480"/>
      <c r="AV1174" s="480"/>
      <c r="AW1174" s="480"/>
      <c r="AX1174" s="480"/>
      <c r="AY1174" s="480"/>
      <c r="AZ1174" s="480"/>
      <c r="BA1174" s="480"/>
      <c r="BB1174" s="480"/>
      <c r="BC1174" s="480"/>
      <c r="BD1174" s="480"/>
      <c r="BE1174" s="480"/>
      <c r="BF1174" s="480"/>
      <c r="BG1174" s="480"/>
      <c r="BH1174" s="480"/>
      <c r="BI1174" s="480"/>
      <c r="BJ1174" s="480"/>
      <c r="BK1174" s="480"/>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480"/>
      <c r="H1175" s="480"/>
      <c r="I1175" s="480"/>
      <c r="J1175" s="480"/>
      <c r="K1175" s="482" t="s">
        <v>506</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472</v>
      </c>
      <c r="AE1175" s="486"/>
      <c r="AF1175" s="486"/>
      <c r="AG1175" s="486"/>
      <c r="AH1175" s="487"/>
      <c r="AI1175" s="845" t="s">
        <v>473</v>
      </c>
      <c r="AJ1175" s="845"/>
      <c r="AK1175" s="845"/>
      <c r="AL1175" s="845"/>
      <c r="AM1175" s="845"/>
      <c r="AN1175" s="845"/>
      <c r="AO1175" s="845"/>
      <c r="AP1175" s="487"/>
      <c r="AQ1175" s="487"/>
      <c r="AR1175" s="486"/>
      <c r="AS1175" s="486"/>
      <c r="AT1175" s="486"/>
      <c r="AU1175" s="486" t="s">
        <v>474</v>
      </c>
      <c r="AV1175" s="486"/>
      <c r="AW1175" s="486"/>
      <c r="AX1175" s="507"/>
      <c r="AY1175" s="507"/>
      <c r="AZ1175" s="500"/>
      <c r="BA1175" s="500"/>
      <c r="BB1175" s="500"/>
      <c r="BC1175" s="500"/>
      <c r="BD1175" s="480"/>
      <c r="BE1175" s="480"/>
      <c r="BF1175" s="480"/>
      <c r="BG1175" s="480"/>
      <c r="BH1175" s="480"/>
      <c r="BI1175" s="480"/>
      <c r="BJ1175" s="480"/>
      <c r="BK1175" s="480"/>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480"/>
      <c r="H1176" s="480"/>
      <c r="I1176" s="480"/>
      <c r="J1176" s="480"/>
      <c r="K1176" s="528" t="s">
        <v>507</v>
      </c>
      <c r="L1176" s="529"/>
      <c r="M1176" s="490"/>
      <c r="N1176" s="490"/>
      <c r="O1176" s="490"/>
      <c r="P1176" s="491"/>
      <c r="Q1176" s="491"/>
      <c r="R1176" s="491"/>
      <c r="S1176" s="846">
        <f>[1]Stratifications!$G77</f>
        <v>24528133.370000001</v>
      </c>
      <c r="T1176" s="846"/>
      <c r="U1176" s="846"/>
      <c r="V1176" s="846"/>
      <c r="W1176" s="846"/>
      <c r="X1176" s="492"/>
      <c r="Y1176" s="492"/>
      <c r="Z1176" s="493"/>
      <c r="AA1176" s="847">
        <f>[1]Stratifications!$J77</f>
        <v>7.6475362723464377E-2</v>
      </c>
      <c r="AB1176" s="847"/>
      <c r="AC1176" s="847"/>
      <c r="AD1176" s="847" t="s">
        <v>493</v>
      </c>
      <c r="AE1176" s="847"/>
      <c r="AF1176" s="847"/>
      <c r="AG1176" s="847"/>
      <c r="AH1176" s="493"/>
      <c r="AI1176" s="848">
        <f>[1]Stratifications!$M77</f>
        <v>162</v>
      </c>
      <c r="AJ1176" s="849"/>
      <c r="AK1176" s="849"/>
      <c r="AL1176" s="849" t="s">
        <v>493</v>
      </c>
      <c r="AM1176" s="849"/>
      <c r="AN1176" s="849"/>
      <c r="AO1176" s="849"/>
      <c r="AP1176" s="493"/>
      <c r="AQ1176" s="493"/>
      <c r="AR1176" s="847">
        <f>[1]Stratifications!$P77</f>
        <v>7.2032014228546021E-2</v>
      </c>
      <c r="AS1176" s="847"/>
      <c r="AT1176" s="847"/>
      <c r="AU1176" s="847" t="s">
        <v>493</v>
      </c>
      <c r="AV1176" s="847"/>
      <c r="AW1176" s="847"/>
      <c r="AX1176" s="847"/>
      <c r="AY1176" s="847"/>
      <c r="AZ1176" s="500"/>
      <c r="BA1176" s="500"/>
      <c r="BB1176" s="500"/>
      <c r="BC1176" s="500"/>
      <c r="BD1176" s="480"/>
      <c r="BE1176" s="480"/>
      <c r="BF1176" s="480"/>
      <c r="BG1176" s="480"/>
      <c r="BH1176" s="480"/>
      <c r="BI1176" s="480"/>
      <c r="BJ1176" s="480"/>
      <c r="BK1176" s="480"/>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480"/>
      <c r="H1177" s="480"/>
      <c r="I1177" s="480"/>
      <c r="J1177" s="480"/>
      <c r="K1177" s="530" t="s">
        <v>508</v>
      </c>
      <c r="L1177" s="531"/>
      <c r="M1177" s="496"/>
      <c r="N1177" s="496"/>
      <c r="O1177" s="496"/>
      <c r="P1177" s="491"/>
      <c r="Q1177" s="491"/>
      <c r="R1177" s="491"/>
      <c r="S1177" s="851">
        <f>[1]Stratifications!$G78</f>
        <v>26866335.709999979</v>
      </c>
      <c r="T1177" s="851"/>
      <c r="U1177" s="851"/>
      <c r="V1177" s="851"/>
      <c r="W1177" s="851"/>
      <c r="X1177" s="497"/>
      <c r="Y1177" s="497"/>
      <c r="Z1177" s="498"/>
      <c r="AA1177" s="852">
        <f>[1]Stratifications!$J78</f>
        <v>8.3765557593778364E-2</v>
      </c>
      <c r="AB1177" s="852"/>
      <c r="AC1177" s="852"/>
      <c r="AD1177" s="852" t="s">
        <v>493</v>
      </c>
      <c r="AE1177" s="852"/>
      <c r="AF1177" s="852"/>
      <c r="AG1177" s="852"/>
      <c r="AH1177" s="498"/>
      <c r="AI1177" s="853">
        <f>[1]Stratifications!$M78</f>
        <v>183</v>
      </c>
      <c r="AJ1177" s="854"/>
      <c r="AK1177" s="854"/>
      <c r="AL1177" s="854" t="s">
        <v>493</v>
      </c>
      <c r="AM1177" s="854"/>
      <c r="AN1177" s="854"/>
      <c r="AO1177" s="854"/>
      <c r="AP1177" s="498"/>
      <c r="AQ1177" s="498"/>
      <c r="AR1177" s="852">
        <f>[1]Stratifications!$P78</f>
        <v>8.1369497554468651E-2</v>
      </c>
      <c r="AS1177" s="852"/>
      <c r="AT1177" s="852"/>
      <c r="AU1177" s="852" t="s">
        <v>493</v>
      </c>
      <c r="AV1177" s="852"/>
      <c r="AW1177" s="852"/>
      <c r="AX1177" s="852"/>
      <c r="AY1177" s="852"/>
      <c r="AZ1177" s="500"/>
      <c r="BA1177" s="500"/>
      <c r="BB1177" s="500"/>
      <c r="BC1177" s="500"/>
      <c r="BD1177" s="480"/>
      <c r="BE1177" s="480"/>
      <c r="BF1177" s="480"/>
      <c r="BG1177" s="480"/>
      <c r="BH1177" s="480"/>
      <c r="BI1177" s="480"/>
      <c r="BJ1177" s="480"/>
      <c r="BK1177" s="480"/>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480"/>
      <c r="H1178" s="480"/>
      <c r="I1178" s="480"/>
      <c r="J1178" s="480"/>
      <c r="K1178" s="530" t="s">
        <v>509</v>
      </c>
      <c r="L1178" s="531"/>
      <c r="M1178" s="496"/>
      <c r="N1178" s="496"/>
      <c r="O1178" s="496"/>
      <c r="P1178" s="491"/>
      <c r="Q1178" s="491"/>
      <c r="R1178" s="491"/>
      <c r="S1178" s="851">
        <f>[1]Stratifications!$G79</f>
        <v>9426392.8000000026</v>
      </c>
      <c r="T1178" s="851"/>
      <c r="U1178" s="851"/>
      <c r="V1178" s="851"/>
      <c r="W1178" s="851"/>
      <c r="X1178" s="497"/>
      <c r="Y1178" s="497"/>
      <c r="Z1178" s="498"/>
      <c r="AA1178" s="852">
        <f>[1]Stratifications!$J79</f>
        <v>2.9390202575935075E-2</v>
      </c>
      <c r="AB1178" s="852"/>
      <c r="AC1178" s="852"/>
      <c r="AD1178" s="852" t="s">
        <v>493</v>
      </c>
      <c r="AE1178" s="852"/>
      <c r="AF1178" s="852"/>
      <c r="AG1178" s="852"/>
      <c r="AH1178" s="498"/>
      <c r="AI1178" s="853">
        <f>[1]Stratifications!$M79</f>
        <v>55</v>
      </c>
      <c r="AJ1178" s="854"/>
      <c r="AK1178" s="854"/>
      <c r="AL1178" s="854" t="s">
        <v>493</v>
      </c>
      <c r="AM1178" s="854"/>
      <c r="AN1178" s="854"/>
      <c r="AO1178" s="854"/>
      <c r="AP1178" s="498"/>
      <c r="AQ1178" s="498"/>
      <c r="AR1178" s="852">
        <f>[1]Stratifications!$P79</f>
        <v>2.4455313472654512E-2</v>
      </c>
      <c r="AS1178" s="852"/>
      <c r="AT1178" s="852"/>
      <c r="AU1178" s="852" t="s">
        <v>493</v>
      </c>
      <c r="AV1178" s="852"/>
      <c r="AW1178" s="852"/>
      <c r="AX1178" s="852"/>
      <c r="AY1178" s="852"/>
      <c r="AZ1178" s="500"/>
      <c r="BA1178" s="500"/>
      <c r="BB1178" s="500"/>
      <c r="BC1178" s="500"/>
      <c r="BD1178" s="480"/>
      <c r="BE1178" s="480"/>
      <c r="BF1178" s="480"/>
      <c r="BG1178" s="480"/>
      <c r="BH1178" s="480"/>
      <c r="BI1178" s="480"/>
      <c r="BJ1178" s="480"/>
      <c r="BK1178" s="480"/>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480"/>
      <c r="H1179" s="480"/>
      <c r="I1179" s="480"/>
      <c r="J1179" s="480"/>
      <c r="K1179" s="530" t="s">
        <v>510</v>
      </c>
      <c r="L1179" s="531"/>
      <c r="M1179" s="496"/>
      <c r="N1179" s="496"/>
      <c r="O1179" s="496"/>
      <c r="P1179" s="491"/>
      <c r="Q1179" s="491"/>
      <c r="R1179" s="491"/>
      <c r="S1179" s="851">
        <f>[1]Stratifications!$G80</f>
        <v>63154196.210000023</v>
      </c>
      <c r="T1179" s="851"/>
      <c r="U1179" s="851"/>
      <c r="V1179" s="851"/>
      <c r="W1179" s="851"/>
      <c r="X1179" s="497"/>
      <c r="Y1179" s="497"/>
      <c r="Z1179" s="498"/>
      <c r="AA1179" s="852">
        <f>[1]Stratifications!$J80</f>
        <v>0.19690613997458831</v>
      </c>
      <c r="AB1179" s="852"/>
      <c r="AC1179" s="852"/>
      <c r="AD1179" s="852" t="s">
        <v>493</v>
      </c>
      <c r="AE1179" s="852"/>
      <c r="AF1179" s="852"/>
      <c r="AG1179" s="852"/>
      <c r="AH1179" s="498"/>
      <c r="AI1179" s="853">
        <f>[1]Stratifications!$M80</f>
        <v>442</v>
      </c>
      <c r="AJ1179" s="854"/>
      <c r="AK1179" s="854"/>
      <c r="AL1179" s="854" t="s">
        <v>493</v>
      </c>
      <c r="AM1179" s="854"/>
      <c r="AN1179" s="854"/>
      <c r="AO1179" s="854"/>
      <c r="AP1179" s="498"/>
      <c r="AQ1179" s="498"/>
      <c r="AR1179" s="852">
        <f>[1]Stratifications!$P80</f>
        <v>0.19653179190751446</v>
      </c>
      <c r="AS1179" s="852"/>
      <c r="AT1179" s="852"/>
      <c r="AU1179" s="852" t="s">
        <v>493</v>
      </c>
      <c r="AV1179" s="852"/>
      <c r="AW1179" s="852"/>
      <c r="AX1179" s="852"/>
      <c r="AY1179" s="852"/>
      <c r="AZ1179" s="500"/>
      <c r="BA1179" s="500"/>
      <c r="BB1179" s="500"/>
      <c r="BC1179" s="500"/>
      <c r="BD1179" s="480"/>
      <c r="BE1179" s="480"/>
      <c r="BF1179" s="480"/>
      <c r="BG1179" s="480"/>
      <c r="BH1179" s="480"/>
      <c r="BI1179" s="480"/>
      <c r="BJ1179" s="480"/>
      <c r="BK1179" s="480"/>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480"/>
      <c r="H1180" s="480"/>
      <c r="I1180" s="480"/>
      <c r="J1180" s="480"/>
      <c r="K1180" s="530" t="s">
        <v>511</v>
      </c>
      <c r="L1180" s="531"/>
      <c r="M1180" s="496"/>
      <c r="N1180" s="496"/>
      <c r="O1180" s="496"/>
      <c r="P1180" s="491"/>
      <c r="Q1180" s="491"/>
      <c r="R1180" s="491"/>
      <c r="S1180" s="851">
        <f>[1]Stratifications!$G81</f>
        <v>6399594.879999998</v>
      </c>
      <c r="T1180" s="851"/>
      <c r="U1180" s="851"/>
      <c r="V1180" s="851"/>
      <c r="W1180" s="851"/>
      <c r="X1180" s="497"/>
      <c r="Y1180" s="497"/>
      <c r="Z1180" s="498"/>
      <c r="AA1180" s="852">
        <f>[1]Stratifications!$J81</f>
        <v>1.9953060934095258E-2</v>
      </c>
      <c r="AB1180" s="852"/>
      <c r="AC1180" s="852"/>
      <c r="AD1180" s="852" t="s">
        <v>493</v>
      </c>
      <c r="AE1180" s="852"/>
      <c r="AF1180" s="852"/>
      <c r="AG1180" s="852"/>
      <c r="AH1180" s="498"/>
      <c r="AI1180" s="853">
        <f>[1]Stratifications!$M81</f>
        <v>35</v>
      </c>
      <c r="AJ1180" s="854"/>
      <c r="AK1180" s="854"/>
      <c r="AL1180" s="854" t="s">
        <v>493</v>
      </c>
      <c r="AM1180" s="854"/>
      <c r="AN1180" s="854"/>
      <c r="AO1180" s="854"/>
      <c r="AP1180" s="498"/>
      <c r="AQ1180" s="498"/>
      <c r="AR1180" s="852">
        <f>[1]Stratifications!$P81</f>
        <v>1.5562472209871054E-2</v>
      </c>
      <c r="AS1180" s="852"/>
      <c r="AT1180" s="852"/>
      <c r="AU1180" s="852" t="s">
        <v>493</v>
      </c>
      <c r="AV1180" s="852"/>
      <c r="AW1180" s="852"/>
      <c r="AX1180" s="852"/>
      <c r="AY1180" s="852"/>
      <c r="AZ1180" s="500"/>
      <c r="BA1180" s="500"/>
      <c r="BB1180" s="500"/>
      <c r="BC1180" s="500"/>
      <c r="BD1180" s="480"/>
      <c r="BE1180" s="480"/>
      <c r="BF1180" s="480"/>
      <c r="BG1180" s="480"/>
      <c r="BH1180" s="480"/>
      <c r="BI1180" s="480"/>
      <c r="BJ1180" s="480"/>
      <c r="BK1180" s="480"/>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480"/>
      <c r="H1181" s="480"/>
      <c r="I1181" s="480"/>
      <c r="J1181" s="480"/>
      <c r="K1181" s="530" t="s">
        <v>512</v>
      </c>
      <c r="L1181" s="531"/>
      <c r="M1181" s="496"/>
      <c r="N1181" s="496"/>
      <c r="O1181" s="496"/>
      <c r="P1181" s="491"/>
      <c r="Q1181" s="491"/>
      <c r="R1181" s="491"/>
      <c r="S1181" s="851">
        <f>[1]Stratifications!$G82</f>
        <v>8853922.7700000033</v>
      </c>
      <c r="T1181" s="851"/>
      <c r="U1181" s="851"/>
      <c r="V1181" s="851"/>
      <c r="W1181" s="851"/>
      <c r="X1181" s="497"/>
      <c r="Y1181" s="497"/>
      <c r="Z1181" s="498"/>
      <c r="AA1181" s="852">
        <f>[1]Stratifications!$J82</f>
        <v>2.7605319375401401E-2</v>
      </c>
      <c r="AB1181" s="852"/>
      <c r="AC1181" s="852"/>
      <c r="AD1181" s="852" t="s">
        <v>493</v>
      </c>
      <c r="AE1181" s="852"/>
      <c r="AF1181" s="852"/>
      <c r="AG1181" s="852"/>
      <c r="AH1181" s="498"/>
      <c r="AI1181" s="853">
        <f>[1]Stratifications!$M82</f>
        <v>42</v>
      </c>
      <c r="AJ1181" s="854"/>
      <c r="AK1181" s="854"/>
      <c r="AL1181" s="854" t="s">
        <v>493</v>
      </c>
      <c r="AM1181" s="854"/>
      <c r="AN1181" s="854"/>
      <c r="AO1181" s="854"/>
      <c r="AP1181" s="498"/>
      <c r="AQ1181" s="498"/>
      <c r="AR1181" s="852">
        <f>[1]Stratifications!$P82</f>
        <v>1.8674966651845263E-2</v>
      </c>
      <c r="AS1181" s="852"/>
      <c r="AT1181" s="852"/>
      <c r="AU1181" s="852" t="s">
        <v>493</v>
      </c>
      <c r="AV1181" s="852"/>
      <c r="AW1181" s="852"/>
      <c r="AX1181" s="852"/>
      <c r="AY1181" s="852"/>
      <c r="AZ1181" s="500"/>
      <c r="BA1181" s="500"/>
      <c r="BB1181" s="500"/>
      <c r="BC1181" s="500"/>
      <c r="BD1181" s="480"/>
      <c r="BE1181" s="480"/>
      <c r="BF1181" s="480"/>
      <c r="BG1181" s="480"/>
      <c r="BH1181" s="480"/>
      <c r="BI1181" s="480"/>
      <c r="BJ1181" s="480"/>
      <c r="BK1181" s="480"/>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480"/>
      <c r="H1182" s="480"/>
      <c r="I1182" s="480"/>
      <c r="J1182" s="480"/>
      <c r="K1182" s="530" t="s">
        <v>513</v>
      </c>
      <c r="L1182" s="532"/>
      <c r="M1182" s="501"/>
      <c r="N1182" s="501"/>
      <c r="O1182" s="501"/>
      <c r="P1182" s="500"/>
      <c r="Q1182" s="500"/>
      <c r="R1182" s="500"/>
      <c r="S1182" s="851">
        <f>[1]Stratifications!$G83</f>
        <v>151213914.75000006</v>
      </c>
      <c r="T1182" s="851"/>
      <c r="U1182" s="851"/>
      <c r="V1182" s="851"/>
      <c r="W1182" s="851"/>
      <c r="X1182" s="497"/>
      <c r="Y1182" s="497"/>
      <c r="Z1182" s="498"/>
      <c r="AA1182" s="852">
        <f>[1]Stratifications!$J83</f>
        <v>0.47146428979733135</v>
      </c>
      <c r="AB1182" s="852"/>
      <c r="AC1182" s="852"/>
      <c r="AD1182" s="852" t="s">
        <v>493</v>
      </c>
      <c r="AE1182" s="852"/>
      <c r="AF1182" s="852"/>
      <c r="AG1182" s="852"/>
      <c r="AH1182" s="498"/>
      <c r="AI1182" s="853">
        <f>[1]Stratifications!$M83</f>
        <v>1082</v>
      </c>
      <c r="AJ1182" s="854"/>
      <c r="AK1182" s="854"/>
      <c r="AL1182" s="854" t="s">
        <v>493</v>
      </c>
      <c r="AM1182" s="854"/>
      <c r="AN1182" s="854"/>
      <c r="AO1182" s="854"/>
      <c r="AP1182" s="498"/>
      <c r="AQ1182" s="498"/>
      <c r="AR1182" s="852">
        <f>[1]Stratifications!$P83</f>
        <v>0.48110271231658513</v>
      </c>
      <c r="AS1182" s="852"/>
      <c r="AT1182" s="852"/>
      <c r="AU1182" s="852" t="s">
        <v>493</v>
      </c>
      <c r="AV1182" s="852"/>
      <c r="AW1182" s="852"/>
      <c r="AX1182" s="852"/>
      <c r="AY1182" s="852"/>
      <c r="AZ1182" s="500"/>
      <c r="BA1182" s="500"/>
      <c r="BB1182" s="500"/>
      <c r="BC1182" s="500"/>
      <c r="BD1182" s="480"/>
      <c r="BE1182" s="480"/>
      <c r="BF1182" s="480"/>
      <c r="BG1182" s="480"/>
      <c r="BH1182" s="480"/>
      <c r="BI1182" s="480"/>
      <c r="BJ1182" s="480"/>
      <c r="BK1182" s="480"/>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480"/>
      <c r="H1183" s="480"/>
      <c r="I1183" s="480"/>
      <c r="J1183" s="480"/>
      <c r="K1183" s="530" t="s">
        <v>514</v>
      </c>
      <c r="L1183" s="532"/>
      <c r="M1183" s="501"/>
      <c r="N1183" s="501"/>
      <c r="O1183" s="501"/>
      <c r="P1183" s="500"/>
      <c r="Q1183" s="500"/>
      <c r="R1183" s="500"/>
      <c r="S1183" s="851">
        <f>[1]Stratifications!$G84</f>
        <v>1493612.85</v>
      </c>
      <c r="T1183" s="851"/>
      <c r="U1183" s="851"/>
      <c r="V1183" s="851"/>
      <c r="W1183" s="851"/>
      <c r="X1183" s="497"/>
      <c r="Y1183" s="497"/>
      <c r="Z1183" s="498"/>
      <c r="AA1183" s="852">
        <f>[1]Stratifications!$J84</f>
        <v>4.6568804380313668E-3</v>
      </c>
      <c r="AB1183" s="852"/>
      <c r="AC1183" s="852"/>
      <c r="AD1183" s="852" t="s">
        <v>493</v>
      </c>
      <c r="AE1183" s="852"/>
      <c r="AF1183" s="852"/>
      <c r="AG1183" s="852"/>
      <c r="AH1183" s="498"/>
      <c r="AI1183" s="853">
        <f>[1]Stratifications!$M84</f>
        <v>11</v>
      </c>
      <c r="AJ1183" s="854"/>
      <c r="AK1183" s="854"/>
      <c r="AL1183" s="854" t="s">
        <v>493</v>
      </c>
      <c r="AM1183" s="854"/>
      <c r="AN1183" s="854"/>
      <c r="AO1183" s="854"/>
      <c r="AP1183" s="498"/>
      <c r="AQ1183" s="498"/>
      <c r="AR1183" s="852">
        <f>[1]Stratifications!$P84</f>
        <v>4.8910626945309022E-3</v>
      </c>
      <c r="AS1183" s="852"/>
      <c r="AT1183" s="852"/>
      <c r="AU1183" s="852" t="s">
        <v>493</v>
      </c>
      <c r="AV1183" s="852"/>
      <c r="AW1183" s="852"/>
      <c r="AX1183" s="852"/>
      <c r="AY1183" s="852"/>
      <c r="AZ1183" s="500"/>
      <c r="BA1183" s="500"/>
      <c r="BB1183" s="500"/>
      <c r="BC1183" s="500"/>
      <c r="BD1183" s="480"/>
      <c r="BE1183" s="480"/>
      <c r="BF1183" s="480"/>
      <c r="BG1183" s="480"/>
      <c r="BH1183" s="480"/>
      <c r="BI1183" s="480"/>
      <c r="BJ1183" s="480"/>
      <c r="BK1183" s="480"/>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480"/>
      <c r="H1184" s="480"/>
      <c r="I1184" s="480"/>
      <c r="J1184" s="480"/>
      <c r="K1184" s="533" t="s">
        <v>515</v>
      </c>
      <c r="L1184" s="534"/>
      <c r="M1184" s="503"/>
      <c r="N1184" s="503"/>
      <c r="O1184" s="503"/>
      <c r="P1184" s="500"/>
      <c r="Q1184" s="500"/>
      <c r="R1184" s="500"/>
      <c r="S1184" s="851">
        <f>[1]Stratifications!$G85</f>
        <v>28796384.82999998</v>
      </c>
      <c r="T1184" s="851"/>
      <c r="U1184" s="851"/>
      <c r="V1184" s="851"/>
      <c r="W1184" s="851"/>
      <c r="X1184" s="498"/>
      <c r="Y1184" s="498"/>
      <c r="Z1184" s="498"/>
      <c r="AA1184" s="852">
        <f>[1]Stratifications!$J85</f>
        <v>8.9783186587374428E-2</v>
      </c>
      <c r="AB1184" s="852"/>
      <c r="AC1184" s="852"/>
      <c r="AD1184" s="852" t="s">
        <v>493</v>
      </c>
      <c r="AE1184" s="852"/>
      <c r="AF1184" s="852"/>
      <c r="AG1184" s="852"/>
      <c r="AH1184" s="498"/>
      <c r="AI1184" s="853">
        <f>[1]Stratifications!$M85</f>
        <v>237</v>
      </c>
      <c r="AJ1184" s="854"/>
      <c r="AK1184" s="854"/>
      <c r="AL1184" s="854" t="s">
        <v>493</v>
      </c>
      <c r="AM1184" s="854"/>
      <c r="AN1184" s="854"/>
      <c r="AO1184" s="854"/>
      <c r="AP1184" s="498"/>
      <c r="AQ1184" s="498"/>
      <c r="AR1184" s="852">
        <f>[1]Stratifications!$P85</f>
        <v>0.10538016896398399</v>
      </c>
      <c r="AS1184" s="852"/>
      <c r="AT1184" s="852"/>
      <c r="AU1184" s="852" t="s">
        <v>493</v>
      </c>
      <c r="AV1184" s="852"/>
      <c r="AW1184" s="852"/>
      <c r="AX1184" s="852"/>
      <c r="AY1184" s="852"/>
      <c r="AZ1184" s="500"/>
      <c r="BA1184" s="500"/>
      <c r="BB1184" s="500"/>
      <c r="BC1184" s="500"/>
      <c r="BD1184" s="480"/>
      <c r="BE1184" s="480"/>
      <c r="BF1184" s="480"/>
      <c r="BG1184" s="480"/>
      <c r="BH1184" s="480"/>
      <c r="BI1184" s="480"/>
      <c r="BJ1184" s="480"/>
      <c r="BK1184" s="480"/>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480"/>
      <c r="H1185" s="480"/>
      <c r="I1185" s="480"/>
      <c r="J1185" s="480"/>
      <c r="K1185" s="504" t="s">
        <v>278</v>
      </c>
      <c r="L1185" s="505"/>
      <c r="M1185" s="505"/>
      <c r="N1185" s="505"/>
      <c r="O1185" s="505"/>
      <c r="P1185" s="505"/>
      <c r="Q1185" s="505"/>
      <c r="R1185" s="505"/>
      <c r="S1185" s="856">
        <f>[1]Stratifications!$G86</f>
        <v>320732488.17000008</v>
      </c>
      <c r="T1185" s="856"/>
      <c r="U1185" s="856"/>
      <c r="V1185" s="856"/>
      <c r="W1185" s="856"/>
      <c r="X1185" s="506"/>
      <c r="Y1185" s="506"/>
      <c r="Z1185" s="506"/>
      <c r="AA1185" s="857">
        <f>[1]Stratifications!$J86</f>
        <v>0.99999999999999989</v>
      </c>
      <c r="AB1185" s="857"/>
      <c r="AC1185" s="857"/>
      <c r="AD1185" s="857" t="s">
        <v>493</v>
      </c>
      <c r="AE1185" s="857"/>
      <c r="AF1185" s="857"/>
      <c r="AG1185" s="857"/>
      <c r="AH1185" s="506"/>
      <c r="AI1185" s="858">
        <f>[1]Stratifications!$M86</f>
        <v>2249</v>
      </c>
      <c r="AJ1185" s="859"/>
      <c r="AK1185" s="859"/>
      <c r="AL1185" s="859" t="s">
        <v>493</v>
      </c>
      <c r="AM1185" s="859"/>
      <c r="AN1185" s="859"/>
      <c r="AO1185" s="859"/>
      <c r="AP1185" s="506"/>
      <c r="AQ1185" s="506"/>
      <c r="AR1185" s="857">
        <f>[1]Stratifications!$P86</f>
        <v>0.99999999999999989</v>
      </c>
      <c r="AS1185" s="857"/>
      <c r="AT1185" s="857"/>
      <c r="AU1185" s="857" t="s">
        <v>493</v>
      </c>
      <c r="AV1185" s="857"/>
      <c r="AW1185" s="857"/>
      <c r="AX1185" s="857"/>
      <c r="AY1185" s="857"/>
      <c r="AZ1185" s="500"/>
      <c r="BA1185" s="500"/>
      <c r="BB1185" s="500"/>
      <c r="BC1185" s="500"/>
      <c r="BD1185" s="480"/>
      <c r="BE1185" s="480"/>
      <c r="BF1185" s="480"/>
      <c r="BG1185" s="480"/>
      <c r="BH1185" s="480"/>
      <c r="BI1185" s="480"/>
      <c r="BJ1185" s="480"/>
      <c r="BK1185" s="480"/>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480"/>
      <c r="H1186" s="480"/>
      <c r="I1186" s="480"/>
      <c r="J1186" s="480"/>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480"/>
      <c r="BE1186" s="480"/>
      <c r="BF1186" s="480"/>
      <c r="BG1186" s="480"/>
      <c r="BH1186" s="480"/>
      <c r="BI1186" s="480"/>
      <c r="BJ1186" s="480"/>
      <c r="BK1186" s="480"/>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480"/>
      <c r="H1187" s="480"/>
      <c r="I1187" s="480"/>
      <c r="J1187" s="480"/>
      <c r="K1187" s="482" t="s">
        <v>516</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472</v>
      </c>
      <c r="AE1187" s="486"/>
      <c r="AF1187" s="486"/>
      <c r="AG1187" s="486"/>
      <c r="AH1187" s="487"/>
      <c r="AI1187" s="845" t="s">
        <v>473</v>
      </c>
      <c r="AJ1187" s="878"/>
      <c r="AK1187" s="878"/>
      <c r="AL1187" s="878"/>
      <c r="AM1187" s="878"/>
      <c r="AN1187" s="878"/>
      <c r="AO1187" s="878"/>
      <c r="AP1187" s="487"/>
      <c r="AQ1187" s="487"/>
      <c r="AR1187" s="486"/>
      <c r="AS1187" s="486"/>
      <c r="AT1187" s="486"/>
      <c r="AU1187" s="486" t="s">
        <v>474</v>
      </c>
      <c r="AV1187" s="486"/>
      <c r="AW1187" s="486"/>
      <c r="AX1187" s="507"/>
      <c r="AY1187" s="507"/>
      <c r="AZ1187" s="500"/>
      <c r="BA1187" s="500"/>
      <c r="BB1187" s="500"/>
      <c r="BC1187" s="500"/>
      <c r="BD1187" s="480"/>
      <c r="BE1187" s="480"/>
      <c r="BF1187" s="480"/>
      <c r="BG1187" s="480"/>
      <c r="BH1187" s="480"/>
      <c r="BI1187" s="480"/>
      <c r="BJ1187" s="480"/>
      <c r="BK1187" s="480"/>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480"/>
      <c r="H1188" s="480"/>
      <c r="I1188" s="480"/>
      <c r="J1188" s="480"/>
      <c r="K1188" s="530" t="s">
        <v>517</v>
      </c>
      <c r="L1188" s="531"/>
      <c r="M1188" s="496"/>
      <c r="N1188" s="496"/>
      <c r="O1188" s="496"/>
      <c r="P1188" s="491"/>
      <c r="Q1188" s="491"/>
      <c r="R1188" s="491"/>
      <c r="S1188" s="851">
        <f>[1]Stratifications!$G89</f>
        <v>429464.49</v>
      </c>
      <c r="T1188" s="851"/>
      <c r="U1188" s="851"/>
      <c r="V1188" s="851"/>
      <c r="W1188" s="851"/>
      <c r="X1188" s="497"/>
      <c r="Y1188" s="497"/>
      <c r="Z1188" s="493"/>
      <c r="AA1188" s="852">
        <f>[1]Stratifications!$J89</f>
        <v>1.3390114997404567E-3</v>
      </c>
      <c r="AB1188" s="852"/>
      <c r="AC1188" s="852"/>
      <c r="AD1188" s="852" t="s">
        <v>493</v>
      </c>
      <c r="AE1188" s="852"/>
      <c r="AF1188" s="852"/>
      <c r="AG1188" s="852"/>
      <c r="AH1188" s="493"/>
      <c r="AI1188" s="853">
        <f>[1]Stratifications!$M89</f>
        <v>2</v>
      </c>
      <c r="AJ1188" s="854"/>
      <c r="AK1188" s="854"/>
      <c r="AL1188" s="854" t="s">
        <v>493</v>
      </c>
      <c r="AM1188" s="854"/>
      <c r="AN1188" s="854"/>
      <c r="AO1188" s="854"/>
      <c r="AP1188" s="493"/>
      <c r="AQ1188" s="493"/>
      <c r="AR1188" s="852">
        <f>[1]Stratifications!$P89</f>
        <v>8.8928412627834591E-4</v>
      </c>
      <c r="AS1188" s="852"/>
      <c r="AT1188" s="852"/>
      <c r="AU1188" s="852" t="s">
        <v>493</v>
      </c>
      <c r="AV1188" s="852"/>
      <c r="AW1188" s="852"/>
      <c r="AX1188" s="852"/>
      <c r="AY1188" s="852"/>
      <c r="AZ1188" s="500"/>
      <c r="BA1188" s="500"/>
      <c r="BB1188" s="500"/>
      <c r="BC1188" s="500"/>
      <c r="BD1188" s="480"/>
      <c r="BE1188" s="480"/>
      <c r="BF1188" s="480"/>
      <c r="BG1188" s="480"/>
      <c r="BH1188" s="480"/>
      <c r="BI1188" s="480"/>
      <c r="BJ1188" s="480"/>
      <c r="BK1188" s="480"/>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480"/>
      <c r="H1189" s="480"/>
      <c r="I1189" s="480"/>
      <c r="J1189" s="480"/>
      <c r="K1189" s="530" t="s">
        <v>518</v>
      </c>
      <c r="L1189" s="531"/>
      <c r="M1189" s="496"/>
      <c r="N1189" s="496"/>
      <c r="O1189" s="496"/>
      <c r="P1189" s="491"/>
      <c r="Q1189" s="491"/>
      <c r="R1189" s="491"/>
      <c r="S1189" s="851">
        <f>[1]Stratifications!$G90</f>
        <v>7622737.0000000019</v>
      </c>
      <c r="T1189" s="851"/>
      <c r="U1189" s="851"/>
      <c r="V1189" s="851"/>
      <c r="W1189" s="851"/>
      <c r="X1189" s="431"/>
      <c r="Y1189" s="431"/>
      <c r="Z1189" s="493"/>
      <c r="AA1189" s="852">
        <f>[1]Stratifications!$J90</f>
        <v>2.3766650654858733E-2</v>
      </c>
      <c r="AB1189" s="852"/>
      <c r="AC1189" s="852"/>
      <c r="AD1189" s="852" t="s">
        <v>493</v>
      </c>
      <c r="AE1189" s="852"/>
      <c r="AF1189" s="852"/>
      <c r="AG1189" s="852"/>
      <c r="AH1189" s="493"/>
      <c r="AI1189" s="853">
        <f>[1]Stratifications!$M90</f>
        <v>51</v>
      </c>
      <c r="AJ1189" s="854"/>
      <c r="AK1189" s="854"/>
      <c r="AL1189" s="854" t="s">
        <v>493</v>
      </c>
      <c r="AM1189" s="854"/>
      <c r="AN1189" s="854"/>
      <c r="AO1189" s="854"/>
      <c r="AP1189" s="493"/>
      <c r="AQ1189" s="493"/>
      <c r="AR1189" s="852">
        <f>[1]Stratifications!$P90</f>
        <v>2.267674522009782E-2</v>
      </c>
      <c r="AS1189" s="852"/>
      <c r="AT1189" s="852"/>
      <c r="AU1189" s="852" t="s">
        <v>493</v>
      </c>
      <c r="AV1189" s="852"/>
      <c r="AW1189" s="852"/>
      <c r="AX1189" s="852"/>
      <c r="AY1189" s="852"/>
      <c r="AZ1189" s="500"/>
      <c r="BA1189" s="500"/>
      <c r="BB1189" s="500"/>
      <c r="BC1189" s="500"/>
      <c r="BD1189" s="480"/>
      <c r="BE1189" s="480"/>
      <c r="BF1189" s="480"/>
      <c r="BG1189" s="480"/>
      <c r="BH1189" s="480"/>
      <c r="BI1189" s="480"/>
      <c r="BJ1189" s="480"/>
      <c r="BK1189" s="480"/>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480"/>
      <c r="H1190" s="480"/>
      <c r="I1190" s="480"/>
      <c r="J1190" s="480"/>
      <c r="K1190" s="530" t="s">
        <v>519</v>
      </c>
      <c r="L1190" s="531"/>
      <c r="M1190" s="496"/>
      <c r="N1190" s="496"/>
      <c r="O1190" s="496"/>
      <c r="P1190" s="491"/>
      <c r="Q1190" s="491"/>
      <c r="R1190" s="491"/>
      <c r="S1190" s="851">
        <f>[1]Stratifications!$G91</f>
        <v>13381658.869999999</v>
      </c>
      <c r="T1190" s="851"/>
      <c r="U1190" s="851"/>
      <c r="V1190" s="851"/>
      <c r="W1190" s="851"/>
      <c r="X1190" s="431"/>
      <c r="Y1190" s="431"/>
      <c r="Z1190" s="493"/>
      <c r="AA1190" s="852">
        <f>[1]Stratifications!$J91</f>
        <v>4.1722180831607017E-2</v>
      </c>
      <c r="AB1190" s="852"/>
      <c r="AC1190" s="852"/>
      <c r="AD1190" s="852" t="s">
        <v>493</v>
      </c>
      <c r="AE1190" s="852"/>
      <c r="AF1190" s="852"/>
      <c r="AG1190" s="852"/>
      <c r="AH1190" s="493"/>
      <c r="AI1190" s="853">
        <f>[1]Stratifications!$M91</f>
        <v>86</v>
      </c>
      <c r="AJ1190" s="854"/>
      <c r="AK1190" s="854"/>
      <c r="AL1190" s="854" t="s">
        <v>493</v>
      </c>
      <c r="AM1190" s="854"/>
      <c r="AN1190" s="854"/>
      <c r="AO1190" s="854"/>
      <c r="AP1190" s="493"/>
      <c r="AQ1190" s="493"/>
      <c r="AR1190" s="852">
        <f>[1]Stratifications!$P91</f>
        <v>3.8239217429968872E-2</v>
      </c>
      <c r="AS1190" s="852"/>
      <c r="AT1190" s="852"/>
      <c r="AU1190" s="852" t="s">
        <v>493</v>
      </c>
      <c r="AV1190" s="852"/>
      <c r="AW1190" s="852"/>
      <c r="AX1190" s="852"/>
      <c r="AY1190" s="852"/>
      <c r="AZ1190" s="500"/>
      <c r="BA1190" s="500"/>
      <c r="BB1190" s="500"/>
      <c r="BC1190" s="500"/>
      <c r="BD1190" s="480"/>
      <c r="BE1190" s="480"/>
      <c r="BF1190" s="480"/>
      <c r="BG1190" s="480"/>
      <c r="BH1190" s="480"/>
      <c r="BI1190" s="480"/>
      <c r="BJ1190" s="480"/>
      <c r="BK1190" s="480"/>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480"/>
      <c r="H1191" s="480"/>
      <c r="I1191" s="480"/>
      <c r="J1191" s="480"/>
      <c r="K1191" s="530" t="s">
        <v>520</v>
      </c>
      <c r="L1191" s="531"/>
      <c r="M1191" s="496"/>
      <c r="N1191" s="496"/>
      <c r="O1191" s="496"/>
      <c r="P1191" s="491"/>
      <c r="Q1191" s="491"/>
      <c r="R1191" s="491"/>
      <c r="S1191" s="851">
        <f>[1]Stratifications!$G92</f>
        <v>29765766.679999989</v>
      </c>
      <c r="T1191" s="851"/>
      <c r="U1191" s="851"/>
      <c r="V1191" s="851"/>
      <c r="W1191" s="851"/>
      <c r="X1191" s="431"/>
      <c r="Y1191" s="431"/>
      <c r="Z1191" s="493"/>
      <c r="AA1191" s="852">
        <f>[1]Stratifications!$J92</f>
        <v>9.2805586518017583E-2</v>
      </c>
      <c r="AB1191" s="852"/>
      <c r="AC1191" s="852"/>
      <c r="AD1191" s="852" t="s">
        <v>493</v>
      </c>
      <c r="AE1191" s="852"/>
      <c r="AF1191" s="852"/>
      <c r="AG1191" s="852"/>
      <c r="AH1191" s="493"/>
      <c r="AI1191" s="853">
        <f>[1]Stratifications!$M92</f>
        <v>201</v>
      </c>
      <c r="AJ1191" s="854"/>
      <c r="AK1191" s="854"/>
      <c r="AL1191" s="854" t="s">
        <v>493</v>
      </c>
      <c r="AM1191" s="854"/>
      <c r="AN1191" s="854"/>
      <c r="AO1191" s="854"/>
      <c r="AP1191" s="493"/>
      <c r="AQ1191" s="493"/>
      <c r="AR1191" s="852">
        <f>[1]Stratifications!$P92</f>
        <v>8.9373054690973772E-2</v>
      </c>
      <c r="AS1191" s="852"/>
      <c r="AT1191" s="852"/>
      <c r="AU1191" s="852" t="s">
        <v>493</v>
      </c>
      <c r="AV1191" s="852"/>
      <c r="AW1191" s="852"/>
      <c r="AX1191" s="852"/>
      <c r="AY1191" s="852"/>
      <c r="AZ1191" s="500"/>
      <c r="BA1191" s="500"/>
      <c r="BB1191" s="500"/>
      <c r="BC1191" s="500"/>
      <c r="BD1191" s="480"/>
      <c r="BE1191" s="480"/>
      <c r="BF1191" s="480"/>
      <c r="BG1191" s="480"/>
      <c r="BH1191" s="480"/>
      <c r="BI1191" s="480"/>
      <c r="BJ1191" s="480"/>
      <c r="BK1191" s="480"/>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480"/>
      <c r="H1192" s="480"/>
      <c r="I1192" s="480"/>
      <c r="J1192" s="480"/>
      <c r="K1192" s="530" t="s">
        <v>521</v>
      </c>
      <c r="L1192" s="531"/>
      <c r="M1192" s="496"/>
      <c r="N1192" s="496"/>
      <c r="O1192" s="496"/>
      <c r="P1192" s="491"/>
      <c r="Q1192" s="491"/>
      <c r="R1192" s="491"/>
      <c r="S1192" s="851">
        <f>[1]Stratifications!$G93</f>
        <v>15982080.629999999</v>
      </c>
      <c r="T1192" s="851"/>
      <c r="U1192" s="851"/>
      <c r="V1192" s="851"/>
      <c r="W1192" s="851"/>
      <c r="X1192" s="431"/>
      <c r="Y1192" s="431"/>
      <c r="Z1192" s="493"/>
      <c r="AA1192" s="852">
        <f>[1]Stratifications!$J93</f>
        <v>4.9829939963951853E-2</v>
      </c>
      <c r="AB1192" s="852"/>
      <c r="AC1192" s="852"/>
      <c r="AD1192" s="852" t="s">
        <v>493</v>
      </c>
      <c r="AE1192" s="852"/>
      <c r="AF1192" s="852"/>
      <c r="AG1192" s="852"/>
      <c r="AH1192" s="493"/>
      <c r="AI1192" s="853">
        <f>[1]Stratifications!$M93</f>
        <v>95</v>
      </c>
      <c r="AJ1192" s="854"/>
      <c r="AK1192" s="854"/>
      <c r="AL1192" s="854" t="s">
        <v>493</v>
      </c>
      <c r="AM1192" s="854"/>
      <c r="AN1192" s="854"/>
      <c r="AO1192" s="854"/>
      <c r="AP1192" s="493"/>
      <c r="AQ1192" s="493"/>
      <c r="AR1192" s="852">
        <f>[1]Stratifications!$P93</f>
        <v>4.2240995998221433E-2</v>
      </c>
      <c r="AS1192" s="852"/>
      <c r="AT1192" s="852"/>
      <c r="AU1192" s="852" t="s">
        <v>493</v>
      </c>
      <c r="AV1192" s="852"/>
      <c r="AW1192" s="852"/>
      <c r="AX1192" s="852"/>
      <c r="AY1192" s="852"/>
      <c r="AZ1192" s="500"/>
      <c r="BA1192" s="500"/>
      <c r="BB1192" s="500"/>
      <c r="BC1192" s="500"/>
      <c r="BD1192" s="480"/>
      <c r="BE1192" s="480"/>
      <c r="BF1192" s="480"/>
      <c r="BG1192" s="480"/>
      <c r="BH1192" s="480"/>
      <c r="BI1192" s="480"/>
      <c r="BJ1192" s="480"/>
      <c r="BK1192" s="480"/>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480"/>
      <c r="H1193" s="480"/>
      <c r="I1193" s="480"/>
      <c r="J1193" s="480"/>
      <c r="K1193" s="530" t="s">
        <v>522</v>
      </c>
      <c r="L1193" s="531"/>
      <c r="M1193" s="496"/>
      <c r="N1193" s="496"/>
      <c r="O1193" s="496"/>
      <c r="P1193" s="491"/>
      <c r="Q1193" s="491"/>
      <c r="R1193" s="491"/>
      <c r="S1193" s="851">
        <f>[1]Stratifications!$G94</f>
        <v>59552149.130000018</v>
      </c>
      <c r="T1193" s="851"/>
      <c r="U1193" s="851"/>
      <c r="V1193" s="851"/>
      <c r="W1193" s="851"/>
      <c r="X1193" s="431"/>
      <c r="Y1193" s="431"/>
      <c r="Z1193" s="493"/>
      <c r="AA1193" s="852">
        <f>[1]Stratifications!$J94</f>
        <v>0.18567545018524967</v>
      </c>
      <c r="AB1193" s="852"/>
      <c r="AC1193" s="852"/>
      <c r="AD1193" s="852" t="s">
        <v>493</v>
      </c>
      <c r="AE1193" s="852"/>
      <c r="AF1193" s="852"/>
      <c r="AG1193" s="852"/>
      <c r="AH1193" s="493"/>
      <c r="AI1193" s="853">
        <f>[1]Stratifications!$M94</f>
        <v>422</v>
      </c>
      <c r="AJ1193" s="854"/>
      <c r="AK1193" s="854"/>
      <c r="AL1193" s="854" t="s">
        <v>493</v>
      </c>
      <c r="AM1193" s="854"/>
      <c r="AN1193" s="854"/>
      <c r="AO1193" s="854"/>
      <c r="AP1193" s="493"/>
      <c r="AQ1193" s="493"/>
      <c r="AR1193" s="852">
        <f>[1]Stratifications!$P94</f>
        <v>0.18763895064473099</v>
      </c>
      <c r="AS1193" s="852"/>
      <c r="AT1193" s="852"/>
      <c r="AU1193" s="852" t="s">
        <v>493</v>
      </c>
      <c r="AV1193" s="852"/>
      <c r="AW1193" s="852"/>
      <c r="AX1193" s="852"/>
      <c r="AY1193" s="852"/>
      <c r="AZ1193" s="500"/>
      <c r="BA1193" s="500"/>
      <c r="BB1193" s="500"/>
      <c r="BC1193" s="500"/>
      <c r="BD1193" s="480"/>
      <c r="BE1193" s="480"/>
      <c r="BF1193" s="480"/>
      <c r="BG1193" s="480"/>
      <c r="BH1193" s="480"/>
      <c r="BI1193" s="480"/>
      <c r="BJ1193" s="480"/>
      <c r="BK1193" s="480"/>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523</v>
      </c>
      <c r="L1194" s="532"/>
      <c r="M1194" s="501"/>
      <c r="N1194" s="501"/>
      <c r="O1194" s="501"/>
      <c r="P1194" s="500"/>
      <c r="Q1194" s="500"/>
      <c r="R1194" s="500"/>
      <c r="S1194" s="851">
        <f>[1]Stratifications!$G95</f>
        <v>60521666.499999948</v>
      </c>
      <c r="T1194" s="851"/>
      <c r="U1194" s="851"/>
      <c r="V1194" s="851"/>
      <c r="W1194" s="851"/>
      <c r="X1194" s="431"/>
      <c r="Y1194" s="431"/>
      <c r="Z1194" s="493"/>
      <c r="AA1194" s="852">
        <f>[1]Stratifications!$J95</f>
        <v>0.18869827264870417</v>
      </c>
      <c r="AB1194" s="852"/>
      <c r="AC1194" s="852"/>
      <c r="AD1194" s="852" t="s">
        <v>493</v>
      </c>
      <c r="AE1194" s="852"/>
      <c r="AF1194" s="852"/>
      <c r="AG1194" s="852"/>
      <c r="AH1194" s="493"/>
      <c r="AI1194" s="853">
        <f>[1]Stratifications!$M95</f>
        <v>351</v>
      </c>
      <c r="AJ1194" s="854"/>
      <c r="AK1194" s="854"/>
      <c r="AL1194" s="854" t="s">
        <v>493</v>
      </c>
      <c r="AM1194" s="854"/>
      <c r="AN1194" s="854"/>
      <c r="AO1194" s="854"/>
      <c r="AP1194" s="493"/>
      <c r="AQ1194" s="493"/>
      <c r="AR1194" s="852">
        <f>[1]Stratifications!$P95</f>
        <v>0.15606936416184972</v>
      </c>
      <c r="AS1194" s="852"/>
      <c r="AT1194" s="852"/>
      <c r="AU1194" s="852" t="s">
        <v>493</v>
      </c>
      <c r="AV1194" s="852"/>
      <c r="AW1194" s="852"/>
      <c r="AX1194" s="852"/>
      <c r="AY1194" s="852"/>
      <c r="AZ1194" s="500"/>
      <c r="BA1194" s="500"/>
      <c r="BB1194" s="500"/>
      <c r="BC1194" s="500"/>
    </row>
    <row r="1195" spans="6:198" ht="12.75" customHeight="1">
      <c r="K1195" s="530" t="s">
        <v>524</v>
      </c>
      <c r="L1195" s="532"/>
      <c r="M1195" s="501"/>
      <c r="N1195" s="501"/>
      <c r="O1195" s="501"/>
      <c r="P1195" s="500"/>
      <c r="Q1195" s="500"/>
      <c r="R1195" s="500"/>
      <c r="S1195" s="851">
        <f>[1]Stratifications!$G96</f>
        <v>104305086.72000007</v>
      </c>
      <c r="T1195" s="851"/>
      <c r="U1195" s="851"/>
      <c r="V1195" s="851"/>
      <c r="W1195" s="851"/>
      <c r="X1195" s="497"/>
      <c r="Y1195" s="497"/>
      <c r="Z1195" s="493"/>
      <c r="AA1195" s="852">
        <f>[1]Stratifications!$J96</f>
        <v>0.32520898433187267</v>
      </c>
      <c r="AB1195" s="852"/>
      <c r="AC1195" s="852"/>
      <c r="AD1195" s="852" t="s">
        <v>493</v>
      </c>
      <c r="AE1195" s="852"/>
      <c r="AF1195" s="852"/>
      <c r="AG1195" s="852"/>
      <c r="AH1195" s="493"/>
      <c r="AI1195" s="853">
        <f>[1]Stratifications!$M96</f>
        <v>801</v>
      </c>
      <c r="AJ1195" s="854"/>
      <c r="AK1195" s="854"/>
      <c r="AL1195" s="854" t="s">
        <v>493</v>
      </c>
      <c r="AM1195" s="854"/>
      <c r="AN1195" s="854"/>
      <c r="AO1195" s="854"/>
      <c r="AP1195" s="493"/>
      <c r="AQ1195" s="493"/>
      <c r="AR1195" s="852">
        <f>[1]Stratifications!$P96</f>
        <v>0.35615829257447756</v>
      </c>
      <c r="AS1195" s="852"/>
      <c r="AT1195" s="852"/>
      <c r="AU1195" s="852" t="s">
        <v>493</v>
      </c>
      <c r="AV1195" s="852"/>
      <c r="AW1195" s="852"/>
      <c r="AX1195" s="852"/>
      <c r="AY1195" s="852"/>
      <c r="AZ1195" s="500"/>
      <c r="BA1195" s="500"/>
      <c r="BB1195" s="500"/>
      <c r="BC1195" s="500"/>
    </row>
    <row r="1196" spans="6:198" ht="12.75" customHeight="1">
      <c r="K1196" s="533" t="s">
        <v>525</v>
      </c>
      <c r="L1196" s="534"/>
      <c r="M1196" s="503"/>
      <c r="N1196" s="503"/>
      <c r="O1196" s="503"/>
      <c r="P1196" s="500"/>
      <c r="Q1196" s="500"/>
      <c r="R1196" s="500"/>
      <c r="S1196" s="851">
        <f>[1]Stratifications!$G97</f>
        <v>29171878.14999998</v>
      </c>
      <c r="T1196" s="851"/>
      <c r="U1196" s="851"/>
      <c r="V1196" s="851"/>
      <c r="W1196" s="851"/>
      <c r="X1196" s="498"/>
      <c r="Y1196" s="498"/>
      <c r="Z1196" s="498"/>
      <c r="AA1196" s="852">
        <f>[1]Stratifications!$J97</f>
        <v>9.0953923365997807E-2</v>
      </c>
      <c r="AB1196" s="852"/>
      <c r="AC1196" s="852"/>
      <c r="AD1196" s="852" t="s">
        <v>493</v>
      </c>
      <c r="AE1196" s="852"/>
      <c r="AF1196" s="852"/>
      <c r="AG1196" s="852"/>
      <c r="AH1196" s="498"/>
      <c r="AI1196" s="853">
        <f>[1]Stratifications!$M97</f>
        <v>240</v>
      </c>
      <c r="AJ1196" s="854"/>
      <c r="AK1196" s="854"/>
      <c r="AL1196" s="854" t="s">
        <v>493</v>
      </c>
      <c r="AM1196" s="854"/>
      <c r="AN1196" s="854"/>
      <c r="AO1196" s="854"/>
      <c r="AP1196" s="498"/>
      <c r="AQ1196" s="498"/>
      <c r="AR1196" s="852">
        <f>[1]Stratifications!$P97</f>
        <v>0.10671409515340151</v>
      </c>
      <c r="AS1196" s="852"/>
      <c r="AT1196" s="852"/>
      <c r="AU1196" s="852" t="s">
        <v>493</v>
      </c>
      <c r="AV1196" s="852"/>
      <c r="AW1196" s="852"/>
      <c r="AX1196" s="852"/>
      <c r="AY1196" s="852"/>
      <c r="AZ1196" s="500"/>
      <c r="BA1196" s="500"/>
      <c r="BB1196" s="500"/>
      <c r="BC1196" s="500"/>
    </row>
    <row r="1197" spans="6:198" ht="12.75" customHeight="1">
      <c r="K1197" s="504" t="s">
        <v>278</v>
      </c>
      <c r="L1197" s="505"/>
      <c r="M1197" s="505"/>
      <c r="N1197" s="505"/>
      <c r="O1197" s="505"/>
      <c r="P1197" s="505"/>
      <c r="Q1197" s="505"/>
      <c r="R1197" s="505"/>
      <c r="S1197" s="856">
        <f>[1]Stratifications!$G98</f>
        <v>320732488.17000002</v>
      </c>
      <c r="T1197" s="856"/>
      <c r="U1197" s="856"/>
      <c r="V1197" s="856"/>
      <c r="W1197" s="856"/>
      <c r="X1197" s="506"/>
      <c r="Y1197" s="506"/>
      <c r="Z1197" s="506"/>
      <c r="AA1197" s="857">
        <f>[1]Stratifications!$J98</f>
        <v>0.99999999999999989</v>
      </c>
      <c r="AB1197" s="857"/>
      <c r="AC1197" s="857"/>
      <c r="AD1197" s="857" t="s">
        <v>493</v>
      </c>
      <c r="AE1197" s="857"/>
      <c r="AF1197" s="857"/>
      <c r="AG1197" s="857"/>
      <c r="AH1197" s="506"/>
      <c r="AI1197" s="858">
        <f>[1]Stratifications!$M98</f>
        <v>2249</v>
      </c>
      <c r="AJ1197" s="859"/>
      <c r="AK1197" s="859"/>
      <c r="AL1197" s="859" t="s">
        <v>493</v>
      </c>
      <c r="AM1197" s="859"/>
      <c r="AN1197" s="859"/>
      <c r="AO1197" s="859"/>
      <c r="AP1197" s="506"/>
      <c r="AQ1197" s="506"/>
      <c r="AR1197" s="857">
        <f>[1]Stratifications!$P98</f>
        <v>0.99999999999999989</v>
      </c>
      <c r="AS1197" s="857"/>
      <c r="AT1197" s="857"/>
      <c r="AU1197" s="857" t="s">
        <v>493</v>
      </c>
      <c r="AV1197" s="857"/>
      <c r="AW1197" s="857"/>
      <c r="AX1197" s="857"/>
      <c r="AY1197" s="857"/>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526</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472</v>
      </c>
      <c r="AE1199" s="486"/>
      <c r="AF1199" s="486"/>
      <c r="AG1199" s="486"/>
      <c r="AH1199" s="487"/>
      <c r="AI1199" s="486"/>
      <c r="AJ1199" s="845" t="s">
        <v>473</v>
      </c>
      <c r="AK1199" s="878"/>
      <c r="AL1199" s="878"/>
      <c r="AM1199" s="878"/>
      <c r="AN1199" s="878"/>
      <c r="AO1199" s="878"/>
      <c r="AP1199" s="487"/>
      <c r="AQ1199" s="487"/>
      <c r="AR1199" s="486"/>
      <c r="AS1199" s="486"/>
      <c r="AT1199" s="486"/>
      <c r="AU1199" s="486" t="s">
        <v>474</v>
      </c>
      <c r="AV1199" s="486"/>
      <c r="AW1199" s="486"/>
      <c r="AX1199" s="507"/>
      <c r="AY1199" s="535"/>
      <c r="AZ1199" s="500"/>
      <c r="BA1199" s="500"/>
      <c r="BB1199" s="500"/>
      <c r="BC1199" s="500"/>
    </row>
    <row r="1200" spans="6:198" ht="12.75" customHeight="1">
      <c r="K1200" s="528" t="s">
        <v>527</v>
      </c>
      <c r="L1200" s="536"/>
      <c r="M1200" s="536"/>
      <c r="N1200" s="491"/>
      <c r="O1200" s="491"/>
      <c r="P1200" s="491"/>
      <c r="Q1200" s="491"/>
      <c r="R1200" s="491"/>
      <c r="S1200" s="851">
        <f>[1]Stratifications!$G$101</f>
        <v>32082865.999999985</v>
      </c>
      <c r="T1200" s="851"/>
      <c r="U1200" s="851"/>
      <c r="V1200" s="851"/>
      <c r="W1200" s="851"/>
      <c r="X1200" s="492"/>
      <c r="Y1200" s="492"/>
      <c r="Z1200" s="493"/>
      <c r="AA1200" s="847">
        <f>[1]Stratifications!$J101</f>
        <v>0.10002998506030616</v>
      </c>
      <c r="AB1200" s="847"/>
      <c r="AC1200" s="847"/>
      <c r="AD1200" s="847" t="s">
        <v>493</v>
      </c>
      <c r="AE1200" s="847"/>
      <c r="AF1200" s="847"/>
      <c r="AG1200" s="847"/>
      <c r="AH1200" s="493"/>
      <c r="AI1200" s="848">
        <f>[1]Stratifications!$M101</f>
        <v>343</v>
      </c>
      <c r="AJ1200" s="849"/>
      <c r="AK1200" s="849"/>
      <c r="AL1200" s="849" t="s">
        <v>493</v>
      </c>
      <c r="AM1200" s="849"/>
      <c r="AN1200" s="849"/>
      <c r="AO1200" s="849"/>
      <c r="AP1200" s="493"/>
      <c r="AQ1200" s="493"/>
      <c r="AR1200" s="847">
        <f>[1]Stratifications!$P101</f>
        <v>0.15251222765673633</v>
      </c>
      <c r="AS1200" s="847"/>
      <c r="AT1200" s="847"/>
      <c r="AU1200" s="847" t="s">
        <v>493</v>
      </c>
      <c r="AV1200" s="847"/>
      <c r="AW1200" s="847"/>
      <c r="AX1200" s="847"/>
      <c r="AY1200" s="847"/>
    </row>
    <row r="1201" spans="6:198" ht="12.75" customHeight="1">
      <c r="K1201" s="530" t="s">
        <v>528</v>
      </c>
      <c r="L1201" s="537"/>
      <c r="M1201" s="537"/>
      <c r="N1201" s="491"/>
      <c r="O1201" s="491"/>
      <c r="P1201" s="491"/>
      <c r="Q1201" s="491"/>
      <c r="R1201" s="491"/>
      <c r="S1201" s="851">
        <f>[1]Stratifications!$G$102</f>
        <v>288649622.17000061</v>
      </c>
      <c r="T1201" s="851"/>
      <c r="U1201" s="851"/>
      <c r="V1201" s="851"/>
      <c r="W1201" s="851"/>
      <c r="X1201" s="431"/>
      <c r="Y1201" s="431"/>
      <c r="Z1201" s="493"/>
      <c r="AA1201" s="852">
        <f>[1]Stratifications!$J102</f>
        <v>0.89997001493969375</v>
      </c>
      <c r="AB1201" s="852"/>
      <c r="AC1201" s="852"/>
      <c r="AD1201" s="852" t="s">
        <v>493</v>
      </c>
      <c r="AE1201" s="852"/>
      <c r="AF1201" s="852"/>
      <c r="AG1201" s="852"/>
      <c r="AH1201" s="498"/>
      <c r="AI1201" s="853">
        <f>[1]Stratifications!$M102</f>
        <v>1906</v>
      </c>
      <c r="AJ1201" s="854"/>
      <c r="AK1201" s="854"/>
      <c r="AL1201" s="854" t="s">
        <v>493</v>
      </c>
      <c r="AM1201" s="854"/>
      <c r="AN1201" s="854"/>
      <c r="AO1201" s="854"/>
      <c r="AP1201" s="498"/>
      <c r="AQ1201" s="498"/>
      <c r="AR1201" s="852">
        <f>[1]Stratifications!$P102</f>
        <v>0.84748777234326367</v>
      </c>
      <c r="AS1201" s="852"/>
      <c r="AT1201" s="852"/>
      <c r="AU1201" s="852" t="s">
        <v>493</v>
      </c>
      <c r="AV1201" s="852"/>
      <c r="AW1201" s="852"/>
      <c r="AX1201" s="852"/>
      <c r="AY1201" s="852"/>
    </row>
    <row r="1202" spans="6:198" ht="12.75" customHeight="1">
      <c r="K1202" s="496" t="s">
        <v>529</v>
      </c>
      <c r="L1202" s="538"/>
      <c r="M1202" s="538"/>
      <c r="N1202" s="538"/>
      <c r="O1202" s="538"/>
      <c r="P1202" s="538"/>
      <c r="Q1202" s="538"/>
      <c r="R1202" s="538"/>
      <c r="S1202" s="851">
        <f>[1]Stratifications!$G$103</f>
        <v>0</v>
      </c>
      <c r="T1202" s="851"/>
      <c r="U1202" s="851"/>
      <c r="V1202" s="851"/>
      <c r="W1202" s="851"/>
      <c r="X1202" s="498"/>
      <c r="Y1202" s="498"/>
      <c r="Z1202" s="498"/>
      <c r="AA1202" s="852">
        <f>[1]Stratifications!$J103</f>
        <v>0</v>
      </c>
      <c r="AB1202" s="852"/>
      <c r="AC1202" s="852"/>
      <c r="AD1202" s="852" t="s">
        <v>493</v>
      </c>
      <c r="AE1202" s="852"/>
      <c r="AF1202" s="852"/>
      <c r="AG1202" s="852"/>
      <c r="AH1202" s="498"/>
      <c r="AI1202" s="853">
        <f>[1]Stratifications!$M103</f>
        <v>0</v>
      </c>
      <c r="AJ1202" s="854"/>
      <c r="AK1202" s="854"/>
      <c r="AL1202" s="854" t="s">
        <v>493</v>
      </c>
      <c r="AM1202" s="854"/>
      <c r="AN1202" s="854"/>
      <c r="AO1202" s="854"/>
      <c r="AP1202" s="498"/>
      <c r="AQ1202" s="498"/>
      <c r="AR1202" s="852">
        <f>[1]Stratifications!$P103</f>
        <v>0</v>
      </c>
      <c r="AS1202" s="852"/>
      <c r="AT1202" s="852"/>
      <c r="AU1202" s="852" t="s">
        <v>493</v>
      </c>
      <c r="AV1202" s="852"/>
      <c r="AW1202" s="852"/>
      <c r="AX1202" s="852"/>
      <c r="AY1202" s="852"/>
      <c r="AZ1202" s="499"/>
    </row>
    <row r="1203" spans="6:198" ht="12.75" customHeight="1">
      <c r="K1203" s="504" t="s">
        <v>278</v>
      </c>
      <c r="L1203" s="505"/>
      <c r="M1203" s="505"/>
      <c r="N1203" s="505"/>
      <c r="O1203" s="505"/>
      <c r="P1203" s="505"/>
      <c r="Q1203" s="505"/>
      <c r="R1203" s="505"/>
      <c r="S1203" s="856">
        <f>[1]Stratifications!$G$104</f>
        <v>320732488.17000061</v>
      </c>
      <c r="T1203" s="856"/>
      <c r="U1203" s="856"/>
      <c r="V1203" s="856"/>
      <c r="W1203" s="856"/>
      <c r="X1203" s="506"/>
      <c r="Y1203" s="506"/>
      <c r="Z1203" s="506"/>
      <c r="AA1203" s="857">
        <f>[1]Stratifications!$J104</f>
        <v>0.99999999999999989</v>
      </c>
      <c r="AB1203" s="857"/>
      <c r="AC1203" s="857"/>
      <c r="AD1203" s="857" t="s">
        <v>493</v>
      </c>
      <c r="AE1203" s="857"/>
      <c r="AF1203" s="857"/>
      <c r="AG1203" s="857"/>
      <c r="AH1203" s="506"/>
      <c r="AI1203" s="858">
        <f>[1]Stratifications!$M104</f>
        <v>2249</v>
      </c>
      <c r="AJ1203" s="859"/>
      <c r="AK1203" s="859"/>
      <c r="AL1203" s="859" t="s">
        <v>493</v>
      </c>
      <c r="AM1203" s="859"/>
      <c r="AN1203" s="859"/>
      <c r="AO1203" s="859"/>
      <c r="AP1203" s="506"/>
      <c r="AQ1203" s="506"/>
      <c r="AR1203" s="857">
        <f>[1]Stratifications!$P104</f>
        <v>1</v>
      </c>
      <c r="AS1203" s="857"/>
      <c r="AT1203" s="857"/>
      <c r="AU1203" s="857" t="s">
        <v>493</v>
      </c>
      <c r="AV1203" s="857"/>
      <c r="AW1203" s="857"/>
      <c r="AX1203" s="857"/>
      <c r="AY1203" s="857"/>
    </row>
    <row r="1205" spans="6:198" s="1" customFormat="1" ht="12.75" customHeight="1">
      <c r="F1205" s="81"/>
      <c r="G1205" s="671"/>
      <c r="H1205" s="671"/>
      <c r="I1205" s="671"/>
      <c r="J1205" s="671"/>
      <c r="K1205" s="671"/>
      <c r="L1205" s="671"/>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862"/>
      <c r="AQ1205" s="862"/>
      <c r="AR1205" s="862"/>
      <c r="AS1205" s="862"/>
      <c r="AT1205" s="862"/>
      <c r="AU1205" s="862"/>
      <c r="AV1205" s="862"/>
      <c r="AW1205" s="395"/>
      <c r="AX1205" s="395"/>
      <c r="AY1205" s="395"/>
      <c r="AZ1205" s="395"/>
      <c r="BA1205" s="395"/>
      <c r="BB1205" s="395"/>
      <c r="BC1205" s="258"/>
      <c r="BD1205" s="862"/>
      <c r="BE1205" s="862"/>
      <c r="BF1205" s="862"/>
      <c r="BG1205" s="862"/>
      <c r="BH1205" s="862"/>
      <c r="BI1205" s="862"/>
      <c r="BJ1205" s="862"/>
      <c r="BK1205" s="86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671"/>
      <c r="H1206" s="671"/>
      <c r="I1206" s="671"/>
      <c r="J1206" s="671"/>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862"/>
      <c r="AQ1206" s="862"/>
      <c r="AR1206" s="862"/>
      <c r="AS1206" s="862"/>
      <c r="AT1206" s="862"/>
      <c r="AU1206" s="862"/>
      <c r="AV1206" s="862"/>
      <c r="AW1206" s="395"/>
      <c r="AX1206" s="395"/>
      <c r="AY1206" s="395"/>
      <c r="AZ1206" s="395"/>
      <c r="BA1206" s="395"/>
      <c r="BB1206" s="395"/>
      <c r="BC1206" s="258"/>
      <c r="BD1206" s="862"/>
      <c r="BE1206" s="862"/>
      <c r="BF1206" s="862"/>
      <c r="BG1206" s="862"/>
      <c r="BH1206" s="862"/>
      <c r="BI1206" s="862"/>
      <c r="BJ1206" s="862"/>
      <c r="BK1206" s="86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671"/>
      <c r="H1207" s="671"/>
      <c r="I1207" s="671"/>
      <c r="J1207" s="671"/>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862"/>
      <c r="AQ1207" s="862"/>
      <c r="AR1207" s="862"/>
      <c r="AS1207" s="862"/>
      <c r="AT1207" s="862"/>
      <c r="AU1207" s="862"/>
      <c r="AV1207" s="862"/>
      <c r="AW1207" s="395"/>
      <c r="AX1207" s="395"/>
      <c r="AY1207" s="395"/>
      <c r="AZ1207" s="395"/>
      <c r="BA1207" s="395"/>
      <c r="BB1207" s="395"/>
      <c r="BC1207" s="258"/>
      <c r="BD1207" s="862"/>
      <c r="BE1207" s="862"/>
      <c r="BF1207" s="862"/>
      <c r="BG1207" s="862"/>
      <c r="BH1207" s="862"/>
      <c r="BI1207" s="862"/>
      <c r="BJ1207" s="862"/>
      <c r="BK1207" s="86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50" t="str">
        <f>[2]Setup!$B$5</f>
        <v>Precise Mortgage Funding 2018-2B plc</v>
      </c>
      <c r="G1209" s="550"/>
      <c r="H1209" s="550"/>
      <c r="I1209" s="550"/>
      <c r="J1209" s="550"/>
      <c r="K1209" s="550"/>
      <c r="L1209" s="550"/>
      <c r="M1209" s="550"/>
      <c r="N1209" s="550"/>
      <c r="O1209" s="550"/>
      <c r="P1209" s="550"/>
      <c r="Q1209" s="550"/>
      <c r="R1209" s="550"/>
      <c r="S1209" s="550"/>
      <c r="T1209" s="550"/>
      <c r="U1209" s="550"/>
      <c r="V1209" s="550"/>
      <c r="W1209" s="550"/>
      <c r="X1209" s="550"/>
      <c r="Y1209" s="550"/>
      <c r="Z1209" s="550"/>
      <c r="AA1209" s="550"/>
      <c r="AB1209" s="550"/>
      <c r="AC1209" s="550"/>
      <c r="AD1209" s="550"/>
      <c r="AE1209" s="550"/>
      <c r="AF1209" s="550"/>
      <c r="AG1209" s="550"/>
      <c r="AH1209" s="550"/>
      <c r="AI1209" s="550"/>
      <c r="AJ1209" s="550"/>
      <c r="AK1209" s="550"/>
      <c r="AL1209" s="550"/>
      <c r="AM1209" s="550"/>
      <c r="AN1209" s="550"/>
      <c r="AO1209" s="550"/>
      <c r="AP1209" s="550"/>
      <c r="AQ1209" s="550"/>
      <c r="AR1209" s="550"/>
      <c r="AS1209" s="550"/>
      <c r="AT1209" s="550"/>
      <c r="AU1209" s="550"/>
      <c r="AV1209" s="550"/>
      <c r="AW1209" s="550"/>
      <c r="AX1209" s="550"/>
      <c r="AY1209" s="550"/>
      <c r="AZ1209" s="550"/>
      <c r="BA1209" s="550"/>
      <c r="BB1209" s="550"/>
      <c r="BC1209" s="550"/>
      <c r="BD1209" s="550"/>
      <c r="BE1209" s="550"/>
      <c r="BF1209" s="550"/>
      <c r="BG1209" s="550"/>
      <c r="BH1209" s="550"/>
      <c r="BI1209" s="550"/>
      <c r="BJ1209" s="550"/>
      <c r="BK1209" s="550"/>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51" t="s">
        <v>1</v>
      </c>
      <c r="G1210" s="551"/>
      <c r="H1210" s="551"/>
      <c r="I1210" s="551"/>
      <c r="J1210" s="551"/>
      <c r="K1210" s="551"/>
      <c r="L1210" s="551"/>
      <c r="M1210" s="551"/>
      <c r="N1210" s="551"/>
      <c r="O1210" s="551"/>
      <c r="P1210" s="551"/>
      <c r="Q1210" s="551"/>
      <c r="R1210" s="551"/>
      <c r="S1210" s="551"/>
      <c r="T1210" s="551"/>
      <c r="U1210" s="551"/>
      <c r="V1210" s="551"/>
      <c r="W1210" s="551"/>
      <c r="X1210" s="551"/>
      <c r="Y1210" s="551"/>
      <c r="Z1210" s="551"/>
      <c r="AA1210" s="551"/>
      <c r="AB1210" s="551"/>
      <c r="AC1210" s="551"/>
      <c r="AD1210" s="551"/>
      <c r="AE1210" s="551"/>
      <c r="AF1210" s="551"/>
      <c r="AG1210" s="551"/>
      <c r="AH1210" s="551"/>
      <c r="AI1210" s="551"/>
      <c r="AJ1210" s="551"/>
      <c r="AK1210" s="551"/>
      <c r="AL1210" s="551"/>
      <c r="AM1210" s="551"/>
      <c r="AN1210" s="551"/>
      <c r="AO1210" s="551"/>
      <c r="AP1210" s="551"/>
      <c r="AQ1210" s="551"/>
      <c r="AR1210" s="551"/>
      <c r="AS1210" s="551"/>
      <c r="AT1210" s="551"/>
      <c r="AU1210" s="551"/>
      <c r="AV1210" s="551"/>
      <c r="AW1210" s="551"/>
      <c r="AX1210" s="551"/>
      <c r="AY1210" s="551"/>
      <c r="AZ1210" s="551"/>
      <c r="BA1210" s="551"/>
      <c r="BB1210" s="551"/>
      <c r="BC1210" s="551"/>
      <c r="BD1210" s="551"/>
      <c r="BE1210" s="551"/>
      <c r="BF1210" s="551"/>
      <c r="BG1210" s="551"/>
      <c r="BH1210" s="551"/>
      <c r="BI1210" s="551"/>
      <c r="BJ1210" s="551"/>
      <c r="BK1210" s="551"/>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51" t="s">
        <v>2</v>
      </c>
      <c r="G1211" s="551"/>
      <c r="H1211" s="551"/>
      <c r="I1211" s="551"/>
      <c r="J1211" s="551"/>
      <c r="K1211" s="551"/>
      <c r="L1211" s="551"/>
      <c r="M1211" s="551"/>
      <c r="N1211" s="551"/>
      <c r="O1211" s="551"/>
      <c r="P1211" s="551"/>
      <c r="Q1211" s="551"/>
      <c r="R1211" s="551"/>
      <c r="S1211" s="551"/>
      <c r="T1211" s="551"/>
      <c r="U1211" s="551"/>
      <c r="V1211" s="551"/>
      <c r="W1211" s="551"/>
      <c r="X1211" s="551"/>
      <c r="Y1211" s="551"/>
      <c r="Z1211" s="551"/>
      <c r="AA1211" s="551"/>
      <c r="AB1211" s="551"/>
      <c r="AC1211" s="551"/>
      <c r="AD1211" s="551"/>
      <c r="AE1211" s="551"/>
      <c r="AF1211" s="551"/>
      <c r="AG1211" s="551"/>
      <c r="AH1211" s="551"/>
      <c r="AI1211" s="551"/>
      <c r="AJ1211" s="551"/>
      <c r="AK1211" s="551"/>
      <c r="AL1211" s="551"/>
      <c r="AM1211" s="551"/>
      <c r="AN1211" s="551"/>
      <c r="AO1211" s="551"/>
      <c r="AP1211" s="551"/>
      <c r="AQ1211" s="551"/>
      <c r="AR1211" s="551"/>
      <c r="AS1211" s="551"/>
      <c r="AT1211" s="551"/>
      <c r="AU1211" s="551"/>
      <c r="AV1211" s="551"/>
      <c r="AW1211" s="551"/>
      <c r="AX1211" s="551"/>
      <c r="AY1211" s="551"/>
      <c r="AZ1211" s="551"/>
      <c r="BA1211" s="551"/>
      <c r="BB1211" s="551"/>
      <c r="BC1211" s="551"/>
      <c r="BD1211" s="551"/>
      <c r="BE1211" s="551"/>
      <c r="BF1211" s="551"/>
      <c r="BG1211" s="551"/>
      <c r="BH1211" s="551"/>
      <c r="BI1211" s="551"/>
      <c r="BJ1211" s="551"/>
      <c r="BK1211" s="551"/>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52">
        <f>[1]Input!$C$112</f>
        <v>43570</v>
      </c>
      <c r="G1212" s="552"/>
      <c r="H1212" s="552"/>
      <c r="I1212" s="552"/>
      <c r="J1212" s="552"/>
      <c r="K1212" s="552"/>
      <c r="L1212" s="552"/>
      <c r="M1212" s="552"/>
      <c r="N1212" s="552"/>
      <c r="O1212" s="552"/>
      <c r="P1212" s="552"/>
      <c r="Q1212" s="552"/>
      <c r="R1212" s="552"/>
      <c r="S1212" s="552"/>
      <c r="T1212" s="552"/>
      <c r="U1212" s="552"/>
      <c r="V1212" s="552"/>
      <c r="W1212" s="552"/>
      <c r="X1212" s="552"/>
      <c r="Y1212" s="552"/>
      <c r="Z1212" s="552"/>
      <c r="AA1212" s="552"/>
      <c r="AB1212" s="552"/>
      <c r="AC1212" s="552"/>
      <c r="AD1212" s="552"/>
      <c r="AE1212" s="552"/>
      <c r="AF1212" s="552"/>
      <c r="AG1212" s="552"/>
      <c r="AH1212" s="552"/>
      <c r="AI1212" s="552"/>
      <c r="AJ1212" s="552"/>
      <c r="AK1212" s="552"/>
      <c r="AL1212" s="552"/>
      <c r="AM1212" s="552"/>
      <c r="AN1212" s="552"/>
      <c r="AO1212" s="552"/>
      <c r="AP1212" s="552"/>
      <c r="AQ1212" s="552"/>
      <c r="AR1212" s="552"/>
      <c r="AS1212" s="552"/>
      <c r="AT1212" s="552"/>
      <c r="AU1212" s="552"/>
      <c r="AV1212" s="552"/>
      <c r="AW1212" s="552"/>
      <c r="AX1212" s="552"/>
      <c r="AY1212" s="552"/>
      <c r="AZ1212" s="552"/>
      <c r="BA1212" s="552"/>
      <c r="BB1212" s="552"/>
      <c r="BC1212" s="552"/>
      <c r="BD1212" s="552"/>
      <c r="BE1212" s="552"/>
      <c r="BF1212" s="552"/>
      <c r="BG1212" s="552"/>
      <c r="BH1212" s="552"/>
      <c r="BI1212" s="552"/>
      <c r="BJ1212" s="552"/>
      <c r="BK1212" s="55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9" t="s">
        <v>490</v>
      </c>
      <c r="G1214" s="579"/>
      <c r="H1214" s="579"/>
      <c r="I1214" s="579"/>
      <c r="J1214" s="579"/>
      <c r="K1214" s="579"/>
      <c r="L1214" s="579"/>
      <c r="M1214" s="579"/>
      <c r="N1214" s="579"/>
      <c r="O1214" s="579"/>
      <c r="P1214" s="579"/>
      <c r="Q1214" s="579"/>
      <c r="R1214" s="579"/>
      <c r="S1214" s="579"/>
      <c r="T1214" s="579"/>
      <c r="U1214" s="579"/>
      <c r="V1214" s="579"/>
      <c r="W1214" s="579"/>
      <c r="X1214" s="579"/>
      <c r="Y1214" s="579"/>
      <c r="Z1214" s="579"/>
      <c r="AA1214" s="579"/>
      <c r="AB1214" s="579"/>
      <c r="AC1214" s="579"/>
      <c r="AD1214" s="579"/>
      <c r="AE1214" s="579"/>
      <c r="AF1214" s="579"/>
      <c r="AG1214" s="579"/>
      <c r="AH1214" s="579"/>
      <c r="AI1214" s="579"/>
      <c r="AJ1214" s="579"/>
      <c r="AK1214" s="579"/>
      <c r="AL1214" s="579"/>
      <c r="AM1214" s="579"/>
      <c r="AN1214" s="579"/>
      <c r="AO1214" s="579"/>
      <c r="AP1214" s="579"/>
      <c r="AQ1214" s="579"/>
      <c r="AR1214" s="579"/>
      <c r="AS1214" s="579"/>
      <c r="AT1214" s="579"/>
      <c r="AU1214" s="579"/>
      <c r="AV1214" s="579"/>
      <c r="AW1214" s="579"/>
      <c r="AX1214" s="579"/>
      <c r="AY1214" s="579"/>
      <c r="AZ1214" s="579"/>
      <c r="BA1214" s="579"/>
      <c r="BB1214" s="579"/>
      <c r="BC1214" s="579"/>
      <c r="BD1214" s="579"/>
      <c r="BE1214" s="579"/>
      <c r="BF1214" s="579"/>
      <c r="BG1214" s="579"/>
      <c r="BH1214" s="579"/>
      <c r="BI1214" s="579"/>
      <c r="BJ1214" s="579"/>
      <c r="BK1214" s="579"/>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480"/>
      <c r="H1215" s="789" t="str">
        <f>H1174</f>
        <v>31-03-2019</v>
      </c>
      <c r="I1215" s="789"/>
      <c r="J1215" s="789"/>
      <c r="K1215" s="775"/>
      <c r="L1215" s="775"/>
      <c r="M1215" s="480"/>
      <c r="N1215" s="480"/>
      <c r="O1215" s="480"/>
      <c r="P1215" s="480"/>
      <c r="Q1215" s="480"/>
      <c r="R1215" s="480"/>
      <c r="S1215" s="480"/>
      <c r="T1215" s="480"/>
      <c r="U1215" s="480"/>
      <c r="V1215" s="480"/>
      <c r="W1215" s="480"/>
      <c r="X1215" s="480"/>
      <c r="Y1215" s="480"/>
      <c r="Z1215" s="480"/>
      <c r="AA1215" s="480"/>
      <c r="AB1215" s="480"/>
      <c r="AC1215" s="480"/>
      <c r="AD1215" s="480"/>
      <c r="AE1215" s="480"/>
      <c r="AF1215" s="480"/>
      <c r="AG1215" s="480"/>
      <c r="AH1215" s="480"/>
      <c r="AI1215" s="480"/>
      <c r="AJ1215" s="480"/>
      <c r="AK1215" s="480"/>
      <c r="AL1215" s="480"/>
      <c r="AM1215" s="480"/>
      <c r="AN1215" s="480"/>
      <c r="AO1215" s="480"/>
      <c r="AP1215" s="480"/>
      <c r="AQ1215" s="480"/>
      <c r="AR1215" s="480"/>
      <c r="AS1215" s="480"/>
      <c r="AT1215" s="480"/>
      <c r="AU1215" s="480"/>
      <c r="AV1215" s="480"/>
      <c r="AW1215" s="480"/>
      <c r="AX1215" s="480"/>
      <c r="AY1215" s="480"/>
      <c r="AZ1215" s="480"/>
      <c r="BA1215" s="480"/>
      <c r="BB1215" s="480"/>
      <c r="BC1215" s="480"/>
      <c r="BD1215" s="480"/>
      <c r="BE1215" s="480"/>
      <c r="BF1215" s="480"/>
      <c r="BG1215" s="480"/>
      <c r="BH1215" s="480"/>
      <c r="BI1215" s="480"/>
      <c r="BJ1215" s="480"/>
      <c r="BK1215" s="480"/>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480"/>
      <c r="H1216" s="480"/>
      <c r="I1216" s="480"/>
      <c r="J1216" s="480"/>
      <c r="K1216" s="482" t="s">
        <v>530</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472</v>
      </c>
      <c r="AE1216" s="486"/>
      <c r="AF1216" s="486"/>
      <c r="AG1216" s="486"/>
      <c r="AH1216" s="487"/>
      <c r="AI1216" s="486"/>
      <c r="AJ1216" s="845" t="s">
        <v>473</v>
      </c>
      <c r="AK1216" s="878"/>
      <c r="AL1216" s="878"/>
      <c r="AM1216" s="878"/>
      <c r="AN1216" s="878"/>
      <c r="AO1216" s="878"/>
      <c r="AP1216" s="487"/>
      <c r="AQ1216" s="487"/>
      <c r="AR1216" s="486"/>
      <c r="AS1216" s="486"/>
      <c r="AT1216" s="486"/>
      <c r="AU1216" s="486" t="s">
        <v>474</v>
      </c>
      <c r="AV1216" s="486"/>
      <c r="AW1216" s="486"/>
      <c r="AX1216" s="507"/>
      <c r="AY1216" s="507"/>
      <c r="AZ1216" s="500"/>
      <c r="BA1216" s="500"/>
      <c r="BB1216" s="500"/>
      <c r="BC1216" s="500"/>
      <c r="BD1216" s="480"/>
      <c r="BE1216" s="480"/>
      <c r="BF1216" s="480"/>
      <c r="BG1216" s="480"/>
      <c r="BH1216" s="480"/>
      <c r="BI1216" s="480"/>
      <c r="BJ1216" s="480"/>
      <c r="BK1216" s="480"/>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480"/>
      <c r="H1217" s="480"/>
      <c r="I1217" s="480"/>
      <c r="J1217" s="480"/>
      <c r="K1217" s="528" t="s">
        <v>531</v>
      </c>
      <c r="L1217" s="489"/>
      <c r="M1217" s="490"/>
      <c r="N1217" s="490"/>
      <c r="O1217" s="490"/>
      <c r="P1217" s="490"/>
      <c r="Q1217" s="490"/>
      <c r="R1217" s="491"/>
      <c r="S1217" s="851">
        <f>[1]Stratifications!$G108</f>
        <v>0</v>
      </c>
      <c r="T1217" s="851"/>
      <c r="U1217" s="851"/>
      <c r="V1217" s="851"/>
      <c r="W1217" s="851"/>
      <c r="X1217" s="492"/>
      <c r="Y1217" s="492"/>
      <c r="Z1217" s="493"/>
      <c r="AA1217" s="847">
        <f>[1]Stratifications!$J108</f>
        <v>0</v>
      </c>
      <c r="AB1217" s="847"/>
      <c r="AC1217" s="847"/>
      <c r="AD1217" s="847" t="s">
        <v>493</v>
      </c>
      <c r="AE1217" s="847"/>
      <c r="AF1217" s="847"/>
      <c r="AG1217" s="847"/>
      <c r="AH1217" s="493"/>
      <c r="AI1217" s="848">
        <f>[1]Stratifications!$M108</f>
        <v>0</v>
      </c>
      <c r="AJ1217" s="849"/>
      <c r="AK1217" s="849"/>
      <c r="AL1217" s="849" t="s">
        <v>493</v>
      </c>
      <c r="AM1217" s="849"/>
      <c r="AN1217" s="849"/>
      <c r="AO1217" s="849"/>
      <c r="AP1217" s="493"/>
      <c r="AQ1217" s="493"/>
      <c r="AR1217" s="847">
        <f>[1]Stratifications!$P108</f>
        <v>0</v>
      </c>
      <c r="AS1217" s="847"/>
      <c r="AT1217" s="847"/>
      <c r="AU1217" s="847" t="s">
        <v>493</v>
      </c>
      <c r="AV1217" s="847"/>
      <c r="AW1217" s="847"/>
      <c r="AX1217" s="847"/>
      <c r="AY1217" s="847"/>
      <c r="AZ1217" s="500"/>
      <c r="BA1217" s="500"/>
      <c r="BB1217" s="500"/>
      <c r="BC1217" s="500"/>
      <c r="BD1217" s="480"/>
      <c r="BE1217" s="480"/>
      <c r="BF1217" s="480"/>
      <c r="BG1217" s="480"/>
      <c r="BH1217" s="480"/>
      <c r="BI1217" s="480"/>
      <c r="BJ1217" s="480"/>
      <c r="BK1217" s="480"/>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480"/>
      <c r="H1218" s="480"/>
      <c r="I1218" s="480"/>
      <c r="J1218" s="480"/>
      <c r="K1218" s="530" t="s">
        <v>532</v>
      </c>
      <c r="L1218" s="495"/>
      <c r="M1218" s="496"/>
      <c r="N1218" s="496"/>
      <c r="O1218" s="496"/>
      <c r="P1218" s="496"/>
      <c r="Q1218" s="496"/>
      <c r="R1218" s="491"/>
      <c r="S1218" s="851">
        <f>[1]Stratifications!$G109</f>
        <v>1207877.3599999999</v>
      </c>
      <c r="T1218" s="851"/>
      <c r="U1218" s="851"/>
      <c r="V1218" s="851"/>
      <c r="W1218" s="851"/>
      <c r="X1218" s="497"/>
      <c r="Y1218" s="497"/>
      <c r="Z1218" s="498"/>
      <c r="AA1218" s="852">
        <f>[1]Stratifications!$J109</f>
        <v>3.7659962883453846E-3</v>
      </c>
      <c r="AB1218" s="852"/>
      <c r="AC1218" s="852"/>
      <c r="AD1218" s="852" t="s">
        <v>493</v>
      </c>
      <c r="AE1218" s="852"/>
      <c r="AF1218" s="852"/>
      <c r="AG1218" s="852"/>
      <c r="AH1218" s="498"/>
      <c r="AI1218" s="853">
        <f>[1]Stratifications!$M109</f>
        <v>4</v>
      </c>
      <c r="AJ1218" s="854"/>
      <c r="AK1218" s="854"/>
      <c r="AL1218" s="854" t="s">
        <v>493</v>
      </c>
      <c r="AM1218" s="854"/>
      <c r="AN1218" s="854"/>
      <c r="AO1218" s="854"/>
      <c r="AP1218" s="498"/>
      <c r="AQ1218" s="498"/>
      <c r="AR1218" s="852">
        <f>[1]Stratifications!$P109</f>
        <v>1.7785682525566918E-3</v>
      </c>
      <c r="AS1218" s="852"/>
      <c r="AT1218" s="852"/>
      <c r="AU1218" s="852" t="s">
        <v>493</v>
      </c>
      <c r="AV1218" s="852"/>
      <c r="AW1218" s="852"/>
      <c r="AX1218" s="852"/>
      <c r="AY1218" s="852"/>
      <c r="AZ1218" s="500"/>
      <c r="BA1218" s="500"/>
      <c r="BB1218" s="500"/>
      <c r="BC1218" s="500"/>
      <c r="BD1218" s="480"/>
      <c r="BE1218" s="480"/>
      <c r="BF1218" s="480"/>
      <c r="BG1218" s="480"/>
      <c r="BH1218" s="480"/>
      <c r="BI1218" s="480"/>
      <c r="BJ1218" s="480"/>
      <c r="BK1218" s="480"/>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480"/>
      <c r="H1219" s="480"/>
      <c r="I1219" s="480"/>
      <c r="J1219" s="480"/>
      <c r="K1219" s="530" t="s">
        <v>533</v>
      </c>
      <c r="L1219" s="495"/>
      <c r="M1219" s="496"/>
      <c r="N1219" s="496"/>
      <c r="O1219" s="496"/>
      <c r="P1219" s="496"/>
      <c r="Q1219" s="496"/>
      <c r="R1219" s="491"/>
      <c r="S1219" s="851">
        <f>[1]Stratifications!$G110</f>
        <v>20545486.680000011</v>
      </c>
      <c r="T1219" s="851"/>
      <c r="U1219" s="851"/>
      <c r="V1219" s="851"/>
      <c r="W1219" s="851"/>
      <c r="X1219" s="497"/>
      <c r="Y1219" s="497"/>
      <c r="Z1219" s="498"/>
      <c r="AA1219" s="852">
        <f>[1]Stratifications!$J110</f>
        <v>6.4058015442171698E-2</v>
      </c>
      <c r="AB1219" s="852"/>
      <c r="AC1219" s="852"/>
      <c r="AD1219" s="852" t="s">
        <v>493</v>
      </c>
      <c r="AE1219" s="852"/>
      <c r="AF1219" s="852"/>
      <c r="AG1219" s="852"/>
      <c r="AH1219" s="498"/>
      <c r="AI1219" s="853">
        <f>[1]Stratifications!$M110</f>
        <v>206</v>
      </c>
      <c r="AJ1219" s="854"/>
      <c r="AK1219" s="854"/>
      <c r="AL1219" s="854" t="s">
        <v>493</v>
      </c>
      <c r="AM1219" s="854"/>
      <c r="AN1219" s="854"/>
      <c r="AO1219" s="854"/>
      <c r="AP1219" s="498"/>
      <c r="AQ1219" s="498"/>
      <c r="AR1219" s="852">
        <f>[1]Stratifications!$P110</f>
        <v>9.1596265006669633E-2</v>
      </c>
      <c r="AS1219" s="852"/>
      <c r="AT1219" s="852"/>
      <c r="AU1219" s="852" t="s">
        <v>493</v>
      </c>
      <c r="AV1219" s="852"/>
      <c r="AW1219" s="852"/>
      <c r="AX1219" s="852"/>
      <c r="AY1219" s="852"/>
      <c r="AZ1219" s="500"/>
      <c r="BA1219" s="500"/>
      <c r="BB1219" s="500"/>
      <c r="BC1219" s="500"/>
      <c r="BD1219" s="480"/>
      <c r="BE1219" s="480"/>
      <c r="BF1219" s="480"/>
      <c r="BG1219" s="480"/>
      <c r="BH1219" s="480"/>
      <c r="BI1219" s="480"/>
      <c r="BJ1219" s="480"/>
      <c r="BK1219" s="480"/>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480"/>
      <c r="H1220" s="480"/>
      <c r="I1220" s="480"/>
      <c r="J1220" s="480"/>
      <c r="K1220" s="530" t="s">
        <v>534</v>
      </c>
      <c r="L1220" s="495"/>
      <c r="M1220" s="496"/>
      <c r="N1220" s="496"/>
      <c r="O1220" s="496"/>
      <c r="P1220" s="496"/>
      <c r="Q1220" s="496"/>
      <c r="R1220" s="491"/>
      <c r="S1220" s="851">
        <f>[1]Stratifications!$G111</f>
        <v>75235268.319999948</v>
      </c>
      <c r="T1220" s="851"/>
      <c r="U1220" s="851"/>
      <c r="V1220" s="851"/>
      <c r="W1220" s="851"/>
      <c r="X1220" s="497"/>
      <c r="Y1220" s="497"/>
      <c r="Z1220" s="498"/>
      <c r="AA1220" s="852">
        <f>[1]Stratifications!$J111</f>
        <v>0.23457326929762881</v>
      </c>
      <c r="AB1220" s="852"/>
      <c r="AC1220" s="852"/>
      <c r="AD1220" s="852" t="s">
        <v>493</v>
      </c>
      <c r="AE1220" s="852"/>
      <c r="AF1220" s="852"/>
      <c r="AG1220" s="852"/>
      <c r="AH1220" s="498"/>
      <c r="AI1220" s="853">
        <f>[1]Stratifications!$M111</f>
        <v>589</v>
      </c>
      <c r="AJ1220" s="854"/>
      <c r="AK1220" s="854"/>
      <c r="AL1220" s="854" t="s">
        <v>493</v>
      </c>
      <c r="AM1220" s="854"/>
      <c r="AN1220" s="854"/>
      <c r="AO1220" s="854"/>
      <c r="AP1220" s="498"/>
      <c r="AQ1220" s="498"/>
      <c r="AR1220" s="852">
        <f>[1]Stratifications!$P111</f>
        <v>0.2618941751889729</v>
      </c>
      <c r="AS1220" s="852"/>
      <c r="AT1220" s="852"/>
      <c r="AU1220" s="852" t="s">
        <v>493</v>
      </c>
      <c r="AV1220" s="852"/>
      <c r="AW1220" s="852"/>
      <c r="AX1220" s="852"/>
      <c r="AY1220" s="852"/>
      <c r="AZ1220" s="500"/>
      <c r="BA1220" s="500"/>
      <c r="BB1220" s="500"/>
      <c r="BC1220" s="500"/>
      <c r="BD1220" s="480"/>
      <c r="BE1220" s="480"/>
      <c r="BF1220" s="480"/>
      <c r="BG1220" s="480"/>
      <c r="BH1220" s="480"/>
      <c r="BI1220" s="480"/>
      <c r="BJ1220" s="480"/>
      <c r="BK1220" s="480"/>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480"/>
      <c r="H1221" s="480"/>
      <c r="I1221" s="480"/>
      <c r="J1221" s="480"/>
      <c r="K1221" s="530" t="s">
        <v>535</v>
      </c>
      <c r="L1221" s="495"/>
      <c r="M1221" s="496"/>
      <c r="N1221" s="496"/>
      <c r="O1221" s="496"/>
      <c r="P1221" s="496"/>
      <c r="Q1221" s="496"/>
      <c r="R1221" s="491"/>
      <c r="S1221" s="851">
        <f>[1]Stratifications!$G112</f>
        <v>37422778.599999994</v>
      </c>
      <c r="T1221" s="851"/>
      <c r="U1221" s="851"/>
      <c r="V1221" s="851"/>
      <c r="W1221" s="851"/>
      <c r="X1221" s="497"/>
      <c r="Y1221" s="497"/>
      <c r="Z1221" s="498"/>
      <c r="AA1221" s="852">
        <f>[1]Stratifications!$J112</f>
        <v>0.11667910168228593</v>
      </c>
      <c r="AB1221" s="852"/>
      <c r="AC1221" s="852"/>
      <c r="AD1221" s="852" t="s">
        <v>493</v>
      </c>
      <c r="AE1221" s="852"/>
      <c r="AF1221" s="852"/>
      <c r="AG1221" s="852"/>
      <c r="AH1221" s="498"/>
      <c r="AI1221" s="853">
        <f>[1]Stratifications!$M112</f>
        <v>251</v>
      </c>
      <c r="AJ1221" s="854"/>
      <c r="AK1221" s="854"/>
      <c r="AL1221" s="854" t="s">
        <v>493</v>
      </c>
      <c r="AM1221" s="854"/>
      <c r="AN1221" s="854"/>
      <c r="AO1221" s="854"/>
      <c r="AP1221" s="498"/>
      <c r="AQ1221" s="498"/>
      <c r="AR1221" s="852">
        <f>[1]Stratifications!$P112</f>
        <v>0.11160515784793242</v>
      </c>
      <c r="AS1221" s="852"/>
      <c r="AT1221" s="852"/>
      <c r="AU1221" s="852" t="s">
        <v>493</v>
      </c>
      <c r="AV1221" s="852"/>
      <c r="AW1221" s="852"/>
      <c r="AX1221" s="852"/>
      <c r="AY1221" s="852"/>
      <c r="AZ1221" s="500"/>
      <c r="BA1221" s="500"/>
      <c r="BB1221" s="500"/>
      <c r="BC1221" s="500"/>
      <c r="BD1221" s="480"/>
      <c r="BE1221" s="480"/>
      <c r="BF1221" s="480"/>
      <c r="BG1221" s="480"/>
      <c r="BH1221" s="480"/>
      <c r="BI1221" s="480"/>
      <c r="BJ1221" s="480"/>
      <c r="BK1221" s="480"/>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480"/>
      <c r="H1222" s="480"/>
      <c r="I1222" s="480"/>
      <c r="J1222" s="480"/>
      <c r="K1222" s="530" t="s">
        <v>536</v>
      </c>
      <c r="L1222" s="495"/>
      <c r="M1222" s="496"/>
      <c r="N1222" s="496"/>
      <c r="O1222" s="496"/>
      <c r="P1222" s="496"/>
      <c r="Q1222" s="496"/>
      <c r="R1222" s="491"/>
      <c r="S1222" s="851">
        <f>[1]Stratifications!$G113</f>
        <v>98792867.400000036</v>
      </c>
      <c r="T1222" s="851"/>
      <c r="U1222" s="851"/>
      <c r="V1222" s="851"/>
      <c r="W1222" s="851"/>
      <c r="X1222" s="497"/>
      <c r="Y1222" s="497"/>
      <c r="Z1222" s="498"/>
      <c r="AA1222" s="852">
        <f>[1]Stratifications!$J113</f>
        <v>0.30802263894026288</v>
      </c>
      <c r="AB1222" s="852"/>
      <c r="AC1222" s="852"/>
      <c r="AD1222" s="852" t="s">
        <v>493</v>
      </c>
      <c r="AE1222" s="852"/>
      <c r="AF1222" s="852"/>
      <c r="AG1222" s="852"/>
      <c r="AH1222" s="498"/>
      <c r="AI1222" s="853">
        <f>[1]Stratifications!$M113</f>
        <v>610</v>
      </c>
      <c r="AJ1222" s="854"/>
      <c r="AK1222" s="854"/>
      <c r="AL1222" s="854" t="s">
        <v>493</v>
      </c>
      <c r="AM1222" s="854"/>
      <c r="AN1222" s="854"/>
      <c r="AO1222" s="854"/>
      <c r="AP1222" s="498"/>
      <c r="AQ1222" s="498"/>
      <c r="AR1222" s="852">
        <f>[1]Stratifications!$P113</f>
        <v>0.2712316585148955</v>
      </c>
      <c r="AS1222" s="852"/>
      <c r="AT1222" s="852"/>
      <c r="AU1222" s="852" t="s">
        <v>493</v>
      </c>
      <c r="AV1222" s="852"/>
      <c r="AW1222" s="852"/>
      <c r="AX1222" s="852"/>
      <c r="AY1222" s="852"/>
      <c r="AZ1222" s="500"/>
      <c r="BA1222" s="500"/>
      <c r="BB1222" s="500"/>
      <c r="BC1222" s="500"/>
      <c r="BD1222" s="480"/>
      <c r="BE1222" s="480"/>
      <c r="BF1222" s="480"/>
      <c r="BG1222" s="480"/>
      <c r="BH1222" s="480"/>
      <c r="BI1222" s="480"/>
      <c r="BJ1222" s="480"/>
      <c r="BK1222" s="480"/>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480"/>
      <c r="H1223" s="480"/>
      <c r="I1223" s="480"/>
      <c r="J1223" s="480"/>
      <c r="K1223" s="530" t="s">
        <v>537</v>
      </c>
      <c r="L1223" s="495"/>
      <c r="M1223" s="496"/>
      <c r="N1223" s="496"/>
      <c r="O1223" s="496"/>
      <c r="P1223" s="496"/>
      <c r="Q1223" s="496"/>
      <c r="R1223" s="491"/>
      <c r="S1223" s="851">
        <f>[1]Stratifications!$G114</f>
        <v>22109932.609999999</v>
      </c>
      <c r="T1223" s="851"/>
      <c r="U1223" s="851"/>
      <c r="V1223" s="851"/>
      <c r="W1223" s="851"/>
      <c r="X1223" s="497"/>
      <c r="Y1223" s="497"/>
      <c r="Z1223" s="498"/>
      <c r="AA1223" s="852">
        <f>[1]Stratifications!$J114</f>
        <v>6.8935743728838983E-2</v>
      </c>
      <c r="AB1223" s="852"/>
      <c r="AC1223" s="852"/>
      <c r="AD1223" s="852" t="s">
        <v>493</v>
      </c>
      <c r="AE1223" s="852"/>
      <c r="AF1223" s="852"/>
      <c r="AG1223" s="852"/>
      <c r="AH1223" s="498"/>
      <c r="AI1223" s="853">
        <f>[1]Stratifications!$M114</f>
        <v>118</v>
      </c>
      <c r="AJ1223" s="854"/>
      <c r="AK1223" s="854"/>
      <c r="AL1223" s="854" t="s">
        <v>493</v>
      </c>
      <c r="AM1223" s="854"/>
      <c r="AN1223" s="854"/>
      <c r="AO1223" s="854"/>
      <c r="AP1223" s="498"/>
      <c r="AQ1223" s="498"/>
      <c r="AR1223" s="852">
        <f>[1]Stratifications!$P114</f>
        <v>5.2467763450422408E-2</v>
      </c>
      <c r="AS1223" s="852"/>
      <c r="AT1223" s="852"/>
      <c r="AU1223" s="852" t="s">
        <v>493</v>
      </c>
      <c r="AV1223" s="852"/>
      <c r="AW1223" s="852"/>
      <c r="AX1223" s="852"/>
      <c r="AY1223" s="852"/>
      <c r="AZ1223" s="500"/>
      <c r="BA1223" s="500"/>
      <c r="BB1223" s="500"/>
      <c r="BC1223" s="500"/>
      <c r="BD1223" s="480"/>
      <c r="BE1223" s="480"/>
      <c r="BF1223" s="480"/>
      <c r="BG1223" s="480"/>
      <c r="BH1223" s="480"/>
      <c r="BI1223" s="480"/>
      <c r="BJ1223" s="480"/>
      <c r="BK1223" s="480"/>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480"/>
      <c r="H1224" s="480"/>
      <c r="I1224" s="480"/>
      <c r="J1224" s="480"/>
      <c r="K1224" s="530" t="s">
        <v>538</v>
      </c>
      <c r="L1224" s="495"/>
      <c r="M1224" s="496"/>
      <c r="N1224" s="496"/>
      <c r="O1224" s="496"/>
      <c r="P1224" s="496"/>
      <c r="Q1224" s="496"/>
      <c r="R1224" s="491"/>
      <c r="S1224" s="851">
        <f>[1]Stratifications!$G115</f>
        <v>12706640.640000002</v>
      </c>
      <c r="T1224" s="851"/>
      <c r="U1224" s="851"/>
      <c r="V1224" s="851"/>
      <c r="W1224" s="851"/>
      <c r="X1224" s="497"/>
      <c r="Y1224" s="497"/>
      <c r="Z1224" s="498"/>
      <c r="AA1224" s="852">
        <f>[1]Stratifications!$J115</f>
        <v>3.9617566379072322E-2</v>
      </c>
      <c r="AB1224" s="852"/>
      <c r="AC1224" s="852"/>
      <c r="AD1224" s="852" t="s">
        <v>493</v>
      </c>
      <c r="AE1224" s="852"/>
      <c r="AF1224" s="852"/>
      <c r="AG1224" s="852"/>
      <c r="AH1224" s="498"/>
      <c r="AI1224" s="853">
        <f>[1]Stratifications!$M115</f>
        <v>80</v>
      </c>
      <c r="AJ1224" s="854"/>
      <c r="AK1224" s="854"/>
      <c r="AL1224" s="854" t="s">
        <v>493</v>
      </c>
      <c r="AM1224" s="854"/>
      <c r="AN1224" s="854"/>
      <c r="AO1224" s="854"/>
      <c r="AP1224" s="498"/>
      <c r="AQ1224" s="498"/>
      <c r="AR1224" s="852">
        <f>[1]Stratifications!$P115</f>
        <v>3.5571365051133834E-2</v>
      </c>
      <c r="AS1224" s="852"/>
      <c r="AT1224" s="852"/>
      <c r="AU1224" s="852" t="s">
        <v>493</v>
      </c>
      <c r="AV1224" s="852"/>
      <c r="AW1224" s="852"/>
      <c r="AX1224" s="852"/>
      <c r="AY1224" s="852"/>
      <c r="AZ1224" s="500"/>
      <c r="BA1224" s="500"/>
      <c r="BB1224" s="500"/>
      <c r="BC1224" s="500"/>
      <c r="BD1224" s="480"/>
      <c r="BE1224" s="480"/>
      <c r="BF1224" s="480"/>
      <c r="BG1224" s="480"/>
      <c r="BH1224" s="480"/>
      <c r="BI1224" s="480"/>
      <c r="BJ1224" s="480"/>
      <c r="BK1224" s="480"/>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480"/>
      <c r="H1225" s="480"/>
      <c r="I1225" s="480"/>
      <c r="J1225" s="480"/>
      <c r="K1225" s="530" t="s">
        <v>539</v>
      </c>
      <c r="L1225" s="496"/>
      <c r="M1225" s="499"/>
      <c r="N1225" s="499"/>
      <c r="O1225" s="499"/>
      <c r="P1225" s="499"/>
      <c r="Q1225" s="499"/>
      <c r="R1225" s="499"/>
      <c r="S1225" s="851">
        <f>[1]Stratifications!$G116</f>
        <v>5976789.1799999997</v>
      </c>
      <c r="T1225" s="851"/>
      <c r="U1225" s="851"/>
      <c r="V1225" s="851"/>
      <c r="W1225" s="851"/>
      <c r="X1225" s="498"/>
      <c r="Y1225" s="498"/>
      <c r="Z1225" s="498"/>
      <c r="AA1225" s="852">
        <f>[1]Stratifications!$J116</f>
        <v>1.8634810630197472E-2</v>
      </c>
      <c r="AB1225" s="852"/>
      <c r="AC1225" s="852"/>
      <c r="AD1225" s="852" t="s">
        <v>493</v>
      </c>
      <c r="AE1225" s="852"/>
      <c r="AF1225" s="852"/>
      <c r="AG1225" s="852"/>
      <c r="AH1225" s="498"/>
      <c r="AI1225" s="853">
        <f>[1]Stratifications!$M116</f>
        <v>47</v>
      </c>
      <c r="AJ1225" s="854"/>
      <c r="AK1225" s="854"/>
      <c r="AL1225" s="854" t="s">
        <v>493</v>
      </c>
      <c r="AM1225" s="854"/>
      <c r="AN1225" s="854"/>
      <c r="AO1225" s="854"/>
      <c r="AP1225" s="498"/>
      <c r="AQ1225" s="498"/>
      <c r="AR1225" s="852">
        <f>[1]Stratifications!$P116</f>
        <v>2.0898176967541128E-2</v>
      </c>
      <c r="AS1225" s="852"/>
      <c r="AT1225" s="852"/>
      <c r="AU1225" s="852" t="s">
        <v>493</v>
      </c>
      <c r="AV1225" s="852"/>
      <c r="AW1225" s="852"/>
      <c r="AX1225" s="852"/>
      <c r="AY1225" s="852"/>
      <c r="AZ1225" s="500"/>
      <c r="BA1225" s="500"/>
      <c r="BB1225" s="500"/>
      <c r="BC1225" s="500"/>
      <c r="BD1225" s="480"/>
      <c r="BE1225" s="480"/>
      <c r="BF1225" s="480"/>
      <c r="BG1225" s="480"/>
      <c r="BH1225" s="480"/>
      <c r="BI1225" s="480"/>
      <c r="BJ1225" s="480"/>
      <c r="BK1225" s="480"/>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480"/>
      <c r="H1226" s="480"/>
      <c r="I1226" s="480"/>
      <c r="J1226" s="480"/>
      <c r="K1226" s="530" t="s">
        <v>540</v>
      </c>
      <c r="L1226" s="539"/>
      <c r="M1226" s="501"/>
      <c r="N1226" s="501"/>
      <c r="O1226" s="501"/>
      <c r="P1226" s="501"/>
      <c r="Q1226" s="501"/>
      <c r="R1226" s="500"/>
      <c r="S1226" s="851">
        <f>[1]Stratifications!$G117</f>
        <v>4762373.8399999989</v>
      </c>
      <c r="T1226" s="851"/>
      <c r="U1226" s="851"/>
      <c r="V1226" s="851"/>
      <c r="W1226" s="851"/>
      <c r="X1226" s="498"/>
      <c r="Y1226" s="498"/>
      <c r="Z1226" s="498"/>
      <c r="AA1226" s="852">
        <f>[1]Stratifications!$J117</f>
        <v>1.4848429815054366E-2</v>
      </c>
      <c r="AB1226" s="852"/>
      <c r="AC1226" s="852"/>
      <c r="AD1226" s="852" t="s">
        <v>493</v>
      </c>
      <c r="AE1226" s="852"/>
      <c r="AF1226" s="852"/>
      <c r="AG1226" s="852"/>
      <c r="AH1226" s="498"/>
      <c r="AI1226" s="853">
        <f>[1]Stratifications!$M117</f>
        <v>35</v>
      </c>
      <c r="AJ1226" s="854"/>
      <c r="AK1226" s="854"/>
      <c r="AL1226" s="854" t="s">
        <v>493</v>
      </c>
      <c r="AM1226" s="854"/>
      <c r="AN1226" s="854"/>
      <c r="AO1226" s="854"/>
      <c r="AP1226" s="498"/>
      <c r="AQ1226" s="498"/>
      <c r="AR1226" s="852">
        <f>[1]Stratifications!$P117</f>
        <v>1.5562472209871054E-2</v>
      </c>
      <c r="AS1226" s="852"/>
      <c r="AT1226" s="852"/>
      <c r="AU1226" s="852" t="s">
        <v>493</v>
      </c>
      <c r="AV1226" s="852"/>
      <c r="AW1226" s="852"/>
      <c r="AX1226" s="852"/>
      <c r="AY1226" s="852"/>
      <c r="AZ1226" s="500"/>
      <c r="BA1226" s="500"/>
      <c r="BB1226" s="500"/>
      <c r="BC1226" s="500"/>
      <c r="BD1226" s="480"/>
      <c r="BE1226" s="480"/>
      <c r="BF1226" s="480"/>
      <c r="BG1226" s="480"/>
      <c r="BH1226" s="480"/>
      <c r="BI1226" s="480"/>
      <c r="BJ1226" s="480"/>
      <c r="BK1226" s="480"/>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480"/>
      <c r="H1227" s="480"/>
      <c r="I1227" s="480"/>
      <c r="J1227" s="480"/>
      <c r="K1227" s="530" t="s">
        <v>541</v>
      </c>
      <c r="L1227" s="539"/>
      <c r="M1227" s="500"/>
      <c r="N1227" s="500"/>
      <c r="O1227" s="500"/>
      <c r="P1227" s="500"/>
      <c r="Q1227" s="500"/>
      <c r="R1227" s="500"/>
      <c r="S1227" s="851">
        <f>[1]Stratifications!$G118</f>
        <v>41972473.540000007</v>
      </c>
      <c r="T1227" s="851"/>
      <c r="U1227" s="851"/>
      <c r="V1227" s="851"/>
      <c r="W1227" s="851"/>
      <c r="X1227" s="498"/>
      <c r="Y1227" s="498"/>
      <c r="Z1227" s="498"/>
      <c r="AA1227" s="852">
        <f>[1]Stratifications!$J118</f>
        <v>0.13086442779614224</v>
      </c>
      <c r="AB1227" s="852"/>
      <c r="AC1227" s="852"/>
      <c r="AD1227" s="852" t="s">
        <v>493</v>
      </c>
      <c r="AE1227" s="852"/>
      <c r="AF1227" s="852"/>
      <c r="AG1227" s="852"/>
      <c r="AH1227" s="498"/>
      <c r="AI1227" s="853">
        <f>[1]Stratifications!$M118</f>
        <v>309</v>
      </c>
      <c r="AJ1227" s="854"/>
      <c r="AK1227" s="854"/>
      <c r="AL1227" s="854" t="s">
        <v>493</v>
      </c>
      <c r="AM1227" s="854"/>
      <c r="AN1227" s="854"/>
      <c r="AO1227" s="854"/>
      <c r="AP1227" s="498"/>
      <c r="AQ1227" s="498"/>
      <c r="AR1227" s="852">
        <f>[1]Stratifications!$P118</f>
        <v>0.13739439751000446</v>
      </c>
      <c r="AS1227" s="852"/>
      <c r="AT1227" s="852"/>
      <c r="AU1227" s="852" t="s">
        <v>493</v>
      </c>
      <c r="AV1227" s="852"/>
      <c r="AW1227" s="852"/>
      <c r="AX1227" s="852"/>
      <c r="AY1227" s="852"/>
      <c r="AZ1227" s="500"/>
      <c r="BA1227" s="500"/>
      <c r="BB1227" s="500"/>
      <c r="BC1227" s="500"/>
      <c r="BD1227" s="480"/>
      <c r="BE1227" s="480"/>
      <c r="BF1227" s="480"/>
      <c r="BG1227" s="480"/>
      <c r="BH1227" s="480"/>
      <c r="BI1227" s="480"/>
      <c r="BJ1227" s="480"/>
      <c r="BK1227" s="480"/>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480"/>
      <c r="H1228" s="480"/>
      <c r="I1228" s="480"/>
      <c r="J1228" s="480"/>
      <c r="K1228" s="504" t="s">
        <v>278</v>
      </c>
      <c r="L1228" s="505"/>
      <c r="M1228" s="505"/>
      <c r="N1228" s="505"/>
      <c r="O1228" s="505"/>
      <c r="P1228" s="505"/>
      <c r="Q1228" s="505"/>
      <c r="R1228" s="505"/>
      <c r="S1228" s="856">
        <f>[1]Stratifications!$G119</f>
        <v>320732488.16999996</v>
      </c>
      <c r="T1228" s="856"/>
      <c r="U1228" s="856"/>
      <c r="V1228" s="856"/>
      <c r="W1228" s="856"/>
      <c r="X1228" s="506"/>
      <c r="Y1228" s="506"/>
      <c r="Z1228" s="506"/>
      <c r="AA1228" s="857">
        <f>[1]Stratifications!$J119</f>
        <v>1</v>
      </c>
      <c r="AB1228" s="857"/>
      <c r="AC1228" s="857"/>
      <c r="AD1228" s="857" t="s">
        <v>493</v>
      </c>
      <c r="AE1228" s="857"/>
      <c r="AF1228" s="857"/>
      <c r="AG1228" s="857"/>
      <c r="AH1228" s="506"/>
      <c r="AI1228" s="858">
        <f>[1]Stratifications!$M119</f>
        <v>2249</v>
      </c>
      <c r="AJ1228" s="859"/>
      <c r="AK1228" s="859"/>
      <c r="AL1228" s="859" t="s">
        <v>493</v>
      </c>
      <c r="AM1228" s="859"/>
      <c r="AN1228" s="859"/>
      <c r="AO1228" s="859"/>
      <c r="AP1228" s="506"/>
      <c r="AQ1228" s="506"/>
      <c r="AR1228" s="857">
        <f>[1]Stratifications!$P119</f>
        <v>0.99999999999999989</v>
      </c>
      <c r="AS1228" s="857"/>
      <c r="AT1228" s="857"/>
      <c r="AU1228" s="857" t="s">
        <v>493</v>
      </c>
      <c r="AV1228" s="857"/>
      <c r="AW1228" s="857"/>
      <c r="AX1228" s="857"/>
      <c r="AY1228" s="857"/>
      <c r="AZ1228" s="500"/>
      <c r="BA1228" s="500"/>
      <c r="BB1228" s="500"/>
      <c r="BC1228" s="500"/>
      <c r="BD1228" s="480"/>
      <c r="BE1228" s="480"/>
      <c r="BF1228" s="480"/>
      <c r="BG1228" s="480"/>
      <c r="BH1228" s="480"/>
      <c r="BI1228" s="480"/>
      <c r="BJ1228" s="480"/>
      <c r="BK1228" s="480"/>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480"/>
      <c r="H1229" s="480"/>
      <c r="I1229" s="480"/>
      <c r="J1229" s="480"/>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480"/>
      <c r="BE1229" s="480"/>
      <c r="BF1229" s="480"/>
      <c r="BG1229" s="480"/>
      <c r="BH1229" s="480"/>
      <c r="BI1229" s="480"/>
      <c r="BJ1229" s="480"/>
      <c r="BK1229" s="480"/>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480"/>
      <c r="H1230" s="480"/>
      <c r="I1230" s="480"/>
      <c r="J1230" s="480"/>
      <c r="K1230" s="879" t="s">
        <v>542</v>
      </c>
      <c r="L1230" s="880"/>
      <c r="M1230" s="880"/>
      <c r="N1230" s="880"/>
      <c r="O1230" s="880"/>
      <c r="P1230" s="880"/>
      <c r="Q1230" s="880"/>
      <c r="R1230" s="483"/>
      <c r="S1230" s="483"/>
      <c r="T1230" s="484"/>
      <c r="U1230" s="483" t="s">
        <v>56</v>
      </c>
      <c r="V1230" s="483"/>
      <c r="W1230" s="483"/>
      <c r="X1230" s="483"/>
      <c r="Y1230" s="483"/>
      <c r="Z1230" s="485"/>
      <c r="AA1230" s="486"/>
      <c r="AB1230" s="486"/>
      <c r="AC1230" s="486"/>
      <c r="AD1230" s="486" t="s">
        <v>472</v>
      </c>
      <c r="AE1230" s="486"/>
      <c r="AF1230" s="486"/>
      <c r="AG1230" s="486"/>
      <c r="AH1230" s="487"/>
      <c r="AI1230" s="486"/>
      <c r="AJ1230" s="845" t="s">
        <v>473</v>
      </c>
      <c r="AK1230" s="878"/>
      <c r="AL1230" s="878"/>
      <c r="AM1230" s="878"/>
      <c r="AN1230" s="878"/>
      <c r="AO1230" s="878"/>
      <c r="AP1230" s="487"/>
      <c r="AQ1230" s="487"/>
      <c r="AR1230" s="486"/>
      <c r="AS1230" s="486"/>
      <c r="AT1230" s="486"/>
      <c r="AU1230" s="486" t="s">
        <v>474</v>
      </c>
      <c r="AV1230" s="486"/>
      <c r="AW1230" s="486"/>
      <c r="AX1230" s="507"/>
      <c r="AY1230" s="507"/>
      <c r="AZ1230" s="500"/>
      <c r="BA1230" s="500"/>
      <c r="BB1230" s="500"/>
      <c r="BC1230" s="500"/>
      <c r="BD1230" s="480"/>
      <c r="BE1230" s="480"/>
      <c r="BF1230" s="480"/>
      <c r="BG1230" s="480"/>
      <c r="BH1230" s="480"/>
      <c r="BI1230" s="480"/>
      <c r="BJ1230" s="480"/>
      <c r="BK1230" s="480"/>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480"/>
      <c r="H1231" s="480"/>
      <c r="I1231" s="480"/>
      <c r="J1231" s="480"/>
      <c r="K1231" s="530" t="s">
        <v>531</v>
      </c>
      <c r="L1231" s="495"/>
      <c r="M1231" s="496"/>
      <c r="N1231" s="496"/>
      <c r="O1231" s="496"/>
      <c r="P1231" s="496"/>
      <c r="Q1231" s="496"/>
      <c r="R1231" s="491"/>
      <c r="S1231" s="851">
        <f>[1]Stratifications!$G122</f>
        <v>0</v>
      </c>
      <c r="T1231" s="851"/>
      <c r="U1231" s="851"/>
      <c r="V1231" s="851"/>
      <c r="W1231" s="851"/>
      <c r="X1231" s="497"/>
      <c r="Y1231" s="497"/>
      <c r="Z1231" s="493"/>
      <c r="AA1231" s="852">
        <f>[1]Stratifications!$J122</f>
        <v>0</v>
      </c>
      <c r="AB1231" s="852"/>
      <c r="AC1231" s="852"/>
      <c r="AD1231" s="852" t="s">
        <v>493</v>
      </c>
      <c r="AE1231" s="852"/>
      <c r="AF1231" s="852"/>
      <c r="AG1231" s="852"/>
      <c r="AH1231" s="498"/>
      <c r="AI1231" s="853">
        <f>[1]Stratifications!$M122</f>
        <v>0</v>
      </c>
      <c r="AJ1231" s="854"/>
      <c r="AK1231" s="854"/>
      <c r="AL1231" s="854" t="s">
        <v>493</v>
      </c>
      <c r="AM1231" s="854"/>
      <c r="AN1231" s="854"/>
      <c r="AO1231" s="854"/>
      <c r="AP1231" s="498"/>
      <c r="AQ1231" s="498"/>
      <c r="AR1231" s="852">
        <f>[1]Stratifications!$P122</f>
        <v>0</v>
      </c>
      <c r="AS1231" s="852"/>
      <c r="AT1231" s="852"/>
      <c r="AU1231" s="852" t="s">
        <v>493</v>
      </c>
      <c r="AV1231" s="852"/>
      <c r="AW1231" s="852"/>
      <c r="AX1231" s="852"/>
      <c r="AY1231" s="852"/>
      <c r="AZ1231" s="500"/>
      <c r="BA1231" s="500"/>
      <c r="BB1231" s="500"/>
      <c r="BC1231" s="500"/>
      <c r="BD1231" s="480"/>
      <c r="BE1231" s="480"/>
      <c r="BF1231" s="480"/>
      <c r="BG1231" s="480"/>
      <c r="BH1231" s="480"/>
      <c r="BI1231" s="480"/>
      <c r="BJ1231" s="480"/>
      <c r="BK1231" s="480"/>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480"/>
      <c r="H1232" s="480"/>
      <c r="I1232" s="480"/>
      <c r="J1232" s="480"/>
      <c r="K1232" s="530" t="s">
        <v>532</v>
      </c>
      <c r="L1232" s="495"/>
      <c r="M1232" s="496"/>
      <c r="N1232" s="496"/>
      <c r="O1232" s="496"/>
      <c r="P1232" s="496"/>
      <c r="Q1232" s="496"/>
      <c r="R1232" s="491"/>
      <c r="S1232" s="851">
        <f>[1]Stratifications!$G123</f>
        <v>24648664.510000002</v>
      </c>
      <c r="T1232" s="851"/>
      <c r="U1232" s="851"/>
      <c r="V1232" s="851"/>
      <c r="W1232" s="851"/>
      <c r="X1232" s="431"/>
      <c r="Y1232" s="431"/>
      <c r="Z1232" s="493"/>
      <c r="AA1232" s="852">
        <f>[1]Stratifications!$J123</f>
        <v>7.6851162321090766E-2</v>
      </c>
      <c r="AB1232" s="852"/>
      <c r="AC1232" s="852"/>
      <c r="AD1232" s="852" t="s">
        <v>493</v>
      </c>
      <c r="AE1232" s="852"/>
      <c r="AF1232" s="852"/>
      <c r="AG1232" s="852"/>
      <c r="AH1232" s="498"/>
      <c r="AI1232" s="853">
        <f>[1]Stratifications!$M123</f>
        <v>124</v>
      </c>
      <c r="AJ1232" s="854"/>
      <c r="AK1232" s="854"/>
      <c r="AL1232" s="854" t="s">
        <v>493</v>
      </c>
      <c r="AM1232" s="854"/>
      <c r="AN1232" s="854"/>
      <c r="AO1232" s="854"/>
      <c r="AP1232" s="498"/>
      <c r="AQ1232" s="498"/>
      <c r="AR1232" s="852">
        <f>[1]Stratifications!$P123</f>
        <v>5.5135615829257446E-2</v>
      </c>
      <c r="AS1232" s="852"/>
      <c r="AT1232" s="852"/>
      <c r="AU1232" s="852" t="s">
        <v>493</v>
      </c>
      <c r="AV1232" s="852"/>
      <c r="AW1232" s="852"/>
      <c r="AX1232" s="852"/>
      <c r="AY1232" s="852"/>
      <c r="AZ1232" s="500"/>
      <c r="BA1232" s="500"/>
      <c r="BB1232" s="500"/>
      <c r="BC1232" s="500"/>
      <c r="BD1232" s="480"/>
      <c r="BE1232" s="480"/>
      <c r="BF1232" s="480"/>
      <c r="BG1232" s="480"/>
      <c r="BH1232" s="480"/>
      <c r="BI1232" s="480"/>
      <c r="BJ1232" s="480"/>
      <c r="BK1232" s="480"/>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480"/>
      <c r="H1233" s="480"/>
      <c r="I1233" s="480"/>
      <c r="J1233" s="480"/>
      <c r="K1233" s="530" t="s">
        <v>533</v>
      </c>
      <c r="L1233" s="495"/>
      <c r="M1233" s="496"/>
      <c r="N1233" s="496"/>
      <c r="O1233" s="496"/>
      <c r="P1233" s="496"/>
      <c r="Q1233" s="496"/>
      <c r="R1233" s="491"/>
      <c r="S1233" s="851">
        <f>[1]Stratifications!$G124</f>
        <v>52337405.980000004</v>
      </c>
      <c r="T1233" s="851"/>
      <c r="U1233" s="851"/>
      <c r="V1233" s="851"/>
      <c r="W1233" s="851"/>
      <c r="X1233" s="431"/>
      <c r="Y1233" s="431"/>
      <c r="Z1233" s="493"/>
      <c r="AA1233" s="852">
        <f>[1]Stratifications!$J124</f>
        <v>0.16318086851326158</v>
      </c>
      <c r="AB1233" s="852"/>
      <c r="AC1233" s="852"/>
      <c r="AD1233" s="852" t="s">
        <v>493</v>
      </c>
      <c r="AE1233" s="852"/>
      <c r="AF1233" s="852"/>
      <c r="AG1233" s="852"/>
      <c r="AH1233" s="498"/>
      <c r="AI1233" s="853">
        <f>[1]Stratifications!$M124</f>
        <v>402</v>
      </c>
      <c r="AJ1233" s="854"/>
      <c r="AK1233" s="854"/>
      <c r="AL1233" s="854" t="s">
        <v>493</v>
      </c>
      <c r="AM1233" s="854"/>
      <c r="AN1233" s="854"/>
      <c r="AO1233" s="854"/>
      <c r="AP1233" s="498"/>
      <c r="AQ1233" s="498"/>
      <c r="AR1233" s="852">
        <f>[1]Stratifications!$P124</f>
        <v>0.17874610938194754</v>
      </c>
      <c r="AS1233" s="852"/>
      <c r="AT1233" s="852"/>
      <c r="AU1233" s="852" t="s">
        <v>493</v>
      </c>
      <c r="AV1233" s="852"/>
      <c r="AW1233" s="852"/>
      <c r="AX1233" s="852"/>
      <c r="AY1233" s="852"/>
      <c r="AZ1233" s="500"/>
      <c r="BA1233" s="500"/>
      <c r="BB1233" s="500"/>
      <c r="BC1233" s="500"/>
      <c r="BD1233" s="480"/>
      <c r="BE1233" s="480"/>
      <c r="BF1233" s="480"/>
      <c r="BG1233" s="480"/>
      <c r="BH1233" s="480"/>
      <c r="BI1233" s="480"/>
      <c r="BJ1233" s="480"/>
      <c r="BK1233" s="480"/>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480"/>
      <c r="H1234" s="480"/>
      <c r="I1234" s="480"/>
      <c r="J1234" s="480"/>
      <c r="K1234" s="530" t="s">
        <v>534</v>
      </c>
      <c r="L1234" s="495"/>
      <c r="M1234" s="496"/>
      <c r="N1234" s="496"/>
      <c r="O1234" s="496"/>
      <c r="P1234" s="496"/>
      <c r="Q1234" s="496"/>
      <c r="R1234" s="491"/>
      <c r="S1234" s="851">
        <f>[1]Stratifications!$G125</f>
        <v>96485201.070000067</v>
      </c>
      <c r="T1234" s="851"/>
      <c r="U1234" s="851"/>
      <c r="V1234" s="851"/>
      <c r="W1234" s="851"/>
      <c r="X1234" s="431"/>
      <c r="Y1234" s="431"/>
      <c r="Z1234" s="493"/>
      <c r="AA1234" s="852">
        <f>[1]Stratifications!$J125</f>
        <v>0.30082765116971671</v>
      </c>
      <c r="AB1234" s="852"/>
      <c r="AC1234" s="852"/>
      <c r="AD1234" s="852" t="s">
        <v>493</v>
      </c>
      <c r="AE1234" s="852"/>
      <c r="AF1234" s="852"/>
      <c r="AG1234" s="852"/>
      <c r="AH1234" s="498"/>
      <c r="AI1234" s="853">
        <f>[1]Stratifications!$M125</f>
        <v>682</v>
      </c>
      <c r="AJ1234" s="854"/>
      <c r="AK1234" s="854"/>
      <c r="AL1234" s="854" t="s">
        <v>493</v>
      </c>
      <c r="AM1234" s="854"/>
      <c r="AN1234" s="854"/>
      <c r="AO1234" s="854"/>
      <c r="AP1234" s="498"/>
      <c r="AQ1234" s="498"/>
      <c r="AR1234" s="852">
        <f>[1]Stratifications!$P125</f>
        <v>0.30324588706091599</v>
      </c>
      <c r="AS1234" s="852"/>
      <c r="AT1234" s="852"/>
      <c r="AU1234" s="852" t="s">
        <v>493</v>
      </c>
      <c r="AV1234" s="852"/>
      <c r="AW1234" s="852"/>
      <c r="AX1234" s="852"/>
      <c r="AY1234" s="852"/>
      <c r="AZ1234" s="500"/>
      <c r="BA1234" s="500"/>
      <c r="BB1234" s="500"/>
      <c r="BC1234" s="500"/>
      <c r="BD1234" s="480"/>
      <c r="BE1234" s="480"/>
      <c r="BF1234" s="480"/>
      <c r="BG1234" s="480"/>
      <c r="BH1234" s="480"/>
      <c r="BI1234" s="480"/>
      <c r="BJ1234" s="480"/>
      <c r="BK1234" s="480"/>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535</v>
      </c>
      <c r="L1235" s="495"/>
      <c r="M1235" s="496"/>
      <c r="N1235" s="496"/>
      <c r="O1235" s="496"/>
      <c r="P1235" s="496"/>
      <c r="Q1235" s="496"/>
      <c r="R1235" s="491"/>
      <c r="S1235" s="851">
        <f>[1]Stratifications!$G126</f>
        <v>38723129.93</v>
      </c>
      <c r="T1235" s="851"/>
      <c r="U1235" s="851"/>
      <c r="V1235" s="851"/>
      <c r="W1235" s="851"/>
      <c r="X1235" s="431"/>
      <c r="Y1235" s="431"/>
      <c r="Z1235" s="493"/>
      <c r="AA1235" s="852">
        <f>[1]Stratifications!$J126</f>
        <v>0.12073341915233517</v>
      </c>
      <c r="AB1235" s="852"/>
      <c r="AC1235" s="852"/>
      <c r="AD1235" s="852" t="s">
        <v>493</v>
      </c>
      <c r="AE1235" s="852"/>
      <c r="AF1235" s="852"/>
      <c r="AG1235" s="852"/>
      <c r="AH1235" s="498"/>
      <c r="AI1235" s="853">
        <f>[1]Stratifications!$M126</f>
        <v>260</v>
      </c>
      <c r="AJ1235" s="854"/>
      <c r="AK1235" s="854"/>
      <c r="AL1235" s="854" t="s">
        <v>493</v>
      </c>
      <c r="AM1235" s="854"/>
      <c r="AN1235" s="854"/>
      <c r="AO1235" s="854"/>
      <c r="AP1235" s="498"/>
      <c r="AQ1235" s="498"/>
      <c r="AR1235" s="852">
        <f>[1]Stratifications!$P126</f>
        <v>0.11560693641618497</v>
      </c>
      <c r="AS1235" s="852"/>
      <c r="AT1235" s="852"/>
      <c r="AU1235" s="852" t="s">
        <v>493</v>
      </c>
      <c r="AV1235" s="852"/>
      <c r="AW1235" s="852"/>
      <c r="AX1235" s="852"/>
      <c r="AY1235" s="852"/>
      <c r="AZ1235" s="500"/>
      <c r="BA1235" s="500"/>
      <c r="BB1235" s="500"/>
      <c r="BC1235" s="500"/>
    </row>
    <row r="1236" spans="6:198" ht="15">
      <c r="K1236" s="530" t="s">
        <v>536</v>
      </c>
      <c r="L1236" s="495"/>
      <c r="M1236" s="496"/>
      <c r="N1236" s="496"/>
      <c r="O1236" s="496"/>
      <c r="P1236" s="496"/>
      <c r="Q1236" s="496"/>
      <c r="R1236" s="491"/>
      <c r="S1236" s="851">
        <f>[1]Stratifications!$G127</f>
        <v>48641496.18</v>
      </c>
      <c r="T1236" s="851"/>
      <c r="U1236" s="851"/>
      <c r="V1236" s="851"/>
      <c r="W1236" s="851"/>
      <c r="X1236" s="431"/>
      <c r="Y1236" s="431"/>
      <c r="Z1236" s="493"/>
      <c r="AA1236" s="852">
        <f>[1]Stratifications!$J127</f>
        <v>0.1516575276097949</v>
      </c>
      <c r="AB1236" s="852"/>
      <c r="AC1236" s="852"/>
      <c r="AD1236" s="852" t="s">
        <v>493</v>
      </c>
      <c r="AE1236" s="852"/>
      <c r="AF1236" s="852"/>
      <c r="AG1236" s="852"/>
      <c r="AH1236" s="498"/>
      <c r="AI1236" s="853">
        <f>[1]Stratifications!$M127</f>
        <v>324</v>
      </c>
      <c r="AJ1236" s="854"/>
      <c r="AK1236" s="854"/>
      <c r="AL1236" s="854" t="s">
        <v>493</v>
      </c>
      <c r="AM1236" s="854"/>
      <c r="AN1236" s="854"/>
      <c r="AO1236" s="854"/>
      <c r="AP1236" s="498"/>
      <c r="AQ1236" s="498"/>
      <c r="AR1236" s="852">
        <f>[1]Stratifications!$P127</f>
        <v>0.14406402845709204</v>
      </c>
      <c r="AS1236" s="852"/>
      <c r="AT1236" s="852"/>
      <c r="AU1236" s="852" t="s">
        <v>493</v>
      </c>
      <c r="AV1236" s="852"/>
      <c r="AW1236" s="852"/>
      <c r="AX1236" s="852"/>
      <c r="AY1236" s="852"/>
      <c r="AZ1236" s="500"/>
      <c r="BA1236" s="500"/>
      <c r="BB1236" s="500"/>
      <c r="BC1236" s="500"/>
    </row>
    <row r="1237" spans="6:198" ht="12.75" customHeight="1">
      <c r="K1237" s="530" t="s">
        <v>537</v>
      </c>
      <c r="L1237" s="495"/>
      <c r="M1237" s="496"/>
      <c r="N1237" s="496"/>
      <c r="O1237" s="496"/>
      <c r="P1237" s="496"/>
      <c r="Q1237" s="496"/>
      <c r="R1237" s="491"/>
      <c r="S1237" s="851">
        <f>[1]Stratifications!$G128</f>
        <v>6779703.5999999987</v>
      </c>
      <c r="T1237" s="851"/>
      <c r="U1237" s="851"/>
      <c r="V1237" s="851"/>
      <c r="W1237" s="851"/>
      <c r="X1237" s="431"/>
      <c r="Y1237" s="431"/>
      <c r="Z1237" s="493"/>
      <c r="AA1237" s="852">
        <f>[1]Stratifications!$J128</f>
        <v>2.1138187898216615E-2</v>
      </c>
      <c r="AB1237" s="852"/>
      <c r="AC1237" s="852"/>
      <c r="AD1237" s="852" t="s">
        <v>493</v>
      </c>
      <c r="AE1237" s="852"/>
      <c r="AF1237" s="852"/>
      <c r="AG1237" s="852"/>
      <c r="AH1237" s="498"/>
      <c r="AI1237" s="853">
        <f>[1]Stratifications!$M128</f>
        <v>48</v>
      </c>
      <c r="AJ1237" s="854"/>
      <c r="AK1237" s="854"/>
      <c r="AL1237" s="854" t="s">
        <v>493</v>
      </c>
      <c r="AM1237" s="854"/>
      <c r="AN1237" s="854"/>
      <c r="AO1237" s="854"/>
      <c r="AP1237" s="498"/>
      <c r="AQ1237" s="498"/>
      <c r="AR1237" s="852">
        <f>[1]Stratifications!$P128</f>
        <v>2.1342819030680301E-2</v>
      </c>
      <c r="AS1237" s="852"/>
      <c r="AT1237" s="852"/>
      <c r="AU1237" s="852" t="s">
        <v>493</v>
      </c>
      <c r="AV1237" s="852"/>
      <c r="AW1237" s="852"/>
      <c r="AX1237" s="852"/>
      <c r="AY1237" s="852"/>
      <c r="AZ1237" s="500"/>
      <c r="BA1237" s="500"/>
      <c r="BB1237" s="500"/>
      <c r="BC1237" s="500"/>
    </row>
    <row r="1238" spans="6:198" ht="12.75" customHeight="1">
      <c r="K1238" s="530" t="s">
        <v>538</v>
      </c>
      <c r="L1238" s="495"/>
      <c r="M1238" s="496"/>
      <c r="N1238" s="496"/>
      <c r="O1238" s="496"/>
      <c r="P1238" s="496"/>
      <c r="Q1238" s="496"/>
      <c r="R1238" s="491"/>
      <c r="S1238" s="851">
        <f>[1]Stratifications!$G129</f>
        <v>35379829.140000015</v>
      </c>
      <c r="T1238" s="851"/>
      <c r="U1238" s="851"/>
      <c r="V1238" s="851"/>
      <c r="W1238" s="851"/>
      <c r="X1238" s="497"/>
      <c r="Y1238" s="497"/>
      <c r="Z1238" s="493"/>
      <c r="AA1238" s="852">
        <f>[1]Stratifications!$J129</f>
        <v>0.11030946488104877</v>
      </c>
      <c r="AB1238" s="852"/>
      <c r="AC1238" s="852"/>
      <c r="AD1238" s="852" t="s">
        <v>493</v>
      </c>
      <c r="AE1238" s="852"/>
      <c r="AF1238" s="852"/>
      <c r="AG1238" s="852"/>
      <c r="AH1238" s="498"/>
      <c r="AI1238" s="853">
        <f>[1]Stratifications!$M129</f>
        <v>284</v>
      </c>
      <c r="AJ1238" s="854"/>
      <c r="AK1238" s="854"/>
      <c r="AL1238" s="854" t="s">
        <v>493</v>
      </c>
      <c r="AM1238" s="854"/>
      <c r="AN1238" s="854"/>
      <c r="AO1238" s="854"/>
      <c r="AP1238" s="498"/>
      <c r="AQ1238" s="498"/>
      <c r="AR1238" s="852">
        <f>[1]Stratifications!$P129</f>
        <v>0.12627834593152512</v>
      </c>
      <c r="AS1238" s="852"/>
      <c r="AT1238" s="852"/>
      <c r="AU1238" s="852" t="s">
        <v>493</v>
      </c>
      <c r="AV1238" s="852"/>
      <c r="AW1238" s="852"/>
      <c r="AX1238" s="852"/>
      <c r="AY1238" s="852"/>
      <c r="AZ1238" s="500"/>
      <c r="BA1238" s="500"/>
      <c r="BB1238" s="500"/>
      <c r="BC1238" s="500"/>
    </row>
    <row r="1239" spans="6:198" ht="12.75" customHeight="1">
      <c r="K1239" s="530" t="s">
        <v>539</v>
      </c>
      <c r="L1239" s="499"/>
      <c r="M1239" s="499"/>
      <c r="N1239" s="499"/>
      <c r="O1239" s="499"/>
      <c r="P1239" s="499"/>
      <c r="Q1239" s="499"/>
      <c r="R1239" s="499"/>
      <c r="S1239" s="851">
        <f>[1]Stratifications!$G130</f>
        <v>17490341.689999994</v>
      </c>
      <c r="T1239" s="851"/>
      <c r="U1239" s="851"/>
      <c r="V1239" s="851"/>
      <c r="W1239" s="851"/>
      <c r="X1239" s="498"/>
      <c r="Y1239" s="498"/>
      <c r="Z1239" s="498"/>
      <c r="AA1239" s="852">
        <f>[1]Stratifications!$J130</f>
        <v>5.4532491515887425E-2</v>
      </c>
      <c r="AB1239" s="852"/>
      <c r="AC1239" s="852"/>
      <c r="AD1239" s="852" t="s">
        <v>493</v>
      </c>
      <c r="AE1239" s="852"/>
      <c r="AF1239" s="852"/>
      <c r="AG1239" s="852"/>
      <c r="AH1239" s="498"/>
      <c r="AI1239" s="853">
        <f>[1]Stratifications!$M130</f>
        <v>122</v>
      </c>
      <c r="AJ1239" s="854"/>
      <c r="AK1239" s="854"/>
      <c r="AL1239" s="854" t="s">
        <v>493</v>
      </c>
      <c r="AM1239" s="854"/>
      <c r="AN1239" s="854"/>
      <c r="AO1239" s="854"/>
      <c r="AP1239" s="498"/>
      <c r="AQ1239" s="498"/>
      <c r="AR1239" s="852">
        <f>[1]Stratifications!$P130</f>
        <v>5.42463317029791E-2</v>
      </c>
      <c r="AS1239" s="852"/>
      <c r="AT1239" s="852"/>
      <c r="AU1239" s="852" t="s">
        <v>493</v>
      </c>
      <c r="AV1239" s="852"/>
      <c r="AW1239" s="852"/>
      <c r="AX1239" s="852"/>
      <c r="AY1239" s="852"/>
      <c r="AZ1239" s="500"/>
      <c r="BA1239" s="500"/>
      <c r="BB1239" s="500"/>
      <c r="BC1239" s="500"/>
    </row>
    <row r="1240" spans="6:198" ht="12.75" customHeight="1">
      <c r="K1240" s="530" t="s">
        <v>540</v>
      </c>
      <c r="L1240" s="501"/>
      <c r="M1240" s="501"/>
      <c r="N1240" s="501"/>
      <c r="O1240" s="501"/>
      <c r="P1240" s="501"/>
      <c r="Q1240" s="501"/>
      <c r="R1240" s="500"/>
      <c r="S1240" s="851">
        <f>[1]Stratifications!$G131</f>
        <v>246716.06999999998</v>
      </c>
      <c r="T1240" s="851"/>
      <c r="U1240" s="851"/>
      <c r="V1240" s="851"/>
      <c r="W1240" s="851"/>
      <c r="X1240" s="498"/>
      <c r="Y1240" s="498"/>
      <c r="Z1240" s="498"/>
      <c r="AA1240" s="852">
        <f>[1]Stratifications!$J131</f>
        <v>7.6922693864810892E-4</v>
      </c>
      <c r="AB1240" s="852"/>
      <c r="AC1240" s="852"/>
      <c r="AD1240" s="852" t="s">
        <v>493</v>
      </c>
      <c r="AE1240" s="852"/>
      <c r="AF1240" s="852"/>
      <c r="AG1240" s="852"/>
      <c r="AH1240" s="498"/>
      <c r="AI1240" s="853">
        <f>[1]Stratifications!$M131</f>
        <v>3</v>
      </c>
      <c r="AJ1240" s="854"/>
      <c r="AK1240" s="854"/>
      <c r="AL1240" s="854" t="s">
        <v>493</v>
      </c>
      <c r="AM1240" s="854"/>
      <c r="AN1240" s="854"/>
      <c r="AO1240" s="854"/>
      <c r="AP1240" s="498"/>
      <c r="AQ1240" s="498"/>
      <c r="AR1240" s="852">
        <f>[1]Stratifications!$P131</f>
        <v>1.3339261894175188E-3</v>
      </c>
      <c r="AS1240" s="852"/>
      <c r="AT1240" s="852"/>
      <c r="AU1240" s="852" t="s">
        <v>493</v>
      </c>
      <c r="AV1240" s="852"/>
      <c r="AW1240" s="852"/>
      <c r="AX1240" s="852"/>
      <c r="AY1240" s="852"/>
      <c r="AZ1240" s="500"/>
      <c r="BA1240" s="500"/>
      <c r="BB1240" s="500"/>
      <c r="BC1240" s="500"/>
    </row>
    <row r="1241" spans="6:198" ht="12.75" customHeight="1">
      <c r="K1241" s="530" t="s">
        <v>541</v>
      </c>
      <c r="L1241" s="501"/>
      <c r="M1241" s="500"/>
      <c r="N1241" s="500"/>
      <c r="O1241" s="500"/>
      <c r="P1241" s="500"/>
      <c r="Q1241" s="500"/>
      <c r="R1241" s="500"/>
      <c r="S1241" s="851">
        <f>[1]Stratifications!$G132</f>
        <v>0</v>
      </c>
      <c r="T1241" s="851"/>
      <c r="U1241" s="851"/>
      <c r="V1241" s="851"/>
      <c r="W1241" s="851"/>
      <c r="X1241" s="498"/>
      <c r="Y1241" s="498"/>
      <c r="Z1241" s="498"/>
      <c r="AA1241" s="852">
        <f>[1]Stratifications!$J132</f>
        <v>0</v>
      </c>
      <c r="AB1241" s="852"/>
      <c r="AC1241" s="852"/>
      <c r="AD1241" s="852" t="s">
        <v>493</v>
      </c>
      <c r="AE1241" s="852"/>
      <c r="AF1241" s="852"/>
      <c r="AG1241" s="852"/>
      <c r="AH1241" s="498"/>
      <c r="AI1241" s="853">
        <f>[1]Stratifications!$M132</f>
        <v>0</v>
      </c>
      <c r="AJ1241" s="854"/>
      <c r="AK1241" s="854"/>
      <c r="AL1241" s="854" t="s">
        <v>493</v>
      </c>
      <c r="AM1241" s="854"/>
      <c r="AN1241" s="854"/>
      <c r="AO1241" s="854"/>
      <c r="AP1241" s="498"/>
      <c r="AQ1241" s="498"/>
      <c r="AR1241" s="852">
        <f>[1]Stratifications!$P132</f>
        <v>0</v>
      </c>
      <c r="AS1241" s="852"/>
      <c r="AT1241" s="852"/>
      <c r="AU1241" s="852" t="s">
        <v>493</v>
      </c>
      <c r="AV1241" s="852"/>
      <c r="AW1241" s="852"/>
      <c r="AX1241" s="852"/>
      <c r="AY1241" s="852"/>
    </row>
    <row r="1242" spans="6:198" ht="12.75" customHeight="1">
      <c r="K1242" s="504" t="s">
        <v>278</v>
      </c>
      <c r="L1242" s="505"/>
      <c r="M1242" s="505"/>
      <c r="N1242" s="505"/>
      <c r="O1242" s="505"/>
      <c r="P1242" s="505"/>
      <c r="Q1242" s="505"/>
      <c r="R1242" s="505"/>
      <c r="S1242" s="856">
        <f>[1]Stratifications!$G133</f>
        <v>320732488.17000008</v>
      </c>
      <c r="T1242" s="856"/>
      <c r="U1242" s="856"/>
      <c r="V1242" s="856"/>
      <c r="W1242" s="856"/>
      <c r="X1242" s="506"/>
      <c r="Y1242" s="506"/>
      <c r="Z1242" s="506"/>
      <c r="AA1242" s="857">
        <f>[1]Stratifications!$J133</f>
        <v>1</v>
      </c>
      <c r="AB1242" s="857"/>
      <c r="AC1242" s="857"/>
      <c r="AD1242" s="857" t="s">
        <v>493</v>
      </c>
      <c r="AE1242" s="857"/>
      <c r="AF1242" s="857"/>
      <c r="AG1242" s="857"/>
      <c r="AH1242" s="506"/>
      <c r="AI1242" s="858">
        <f>[1]Stratifications!$M133</f>
        <v>2249</v>
      </c>
      <c r="AJ1242" s="859"/>
      <c r="AK1242" s="859"/>
      <c r="AL1242" s="859" t="s">
        <v>493</v>
      </c>
      <c r="AM1242" s="859"/>
      <c r="AN1242" s="859"/>
      <c r="AO1242" s="859"/>
      <c r="AP1242" s="506"/>
      <c r="AQ1242" s="506"/>
      <c r="AR1242" s="857">
        <f>[1]Stratifications!$P133</f>
        <v>0.99999999999999978</v>
      </c>
      <c r="AS1242" s="857"/>
      <c r="AT1242" s="857"/>
      <c r="AU1242" s="857" t="s">
        <v>493</v>
      </c>
      <c r="AV1242" s="857"/>
      <c r="AW1242" s="857"/>
      <c r="AX1242" s="857"/>
      <c r="AY1242" s="857"/>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671"/>
      <c r="H1246" s="671"/>
      <c r="I1246" s="671"/>
      <c r="J1246" s="671"/>
      <c r="K1246" s="881" t="s">
        <v>543</v>
      </c>
      <c r="L1246" s="881"/>
      <c r="M1246" s="881"/>
      <c r="N1246" s="881"/>
      <c r="O1246" s="881"/>
      <c r="P1246" s="881"/>
      <c r="Q1246" s="881"/>
      <c r="R1246" s="881"/>
      <c r="S1246" s="881"/>
      <c r="T1246" s="881"/>
      <c r="U1246" s="881"/>
      <c r="V1246" s="881"/>
      <c r="W1246" s="881"/>
      <c r="X1246" s="881"/>
      <c r="Y1246" s="881"/>
      <c r="Z1246" s="881"/>
      <c r="AA1246" s="881"/>
      <c r="AB1246" s="881"/>
      <c r="AC1246" s="881"/>
      <c r="AD1246" s="881"/>
      <c r="AE1246" s="881"/>
      <c r="AF1246" s="881"/>
      <c r="AG1246" s="881"/>
      <c r="AH1246" s="881"/>
      <c r="AI1246" s="881"/>
      <c r="AJ1246" s="881"/>
      <c r="AK1246" s="881"/>
      <c r="AL1246" s="881"/>
      <c r="AM1246" s="881"/>
      <c r="AN1246" s="881"/>
      <c r="AO1246" s="881"/>
      <c r="AP1246" s="881"/>
      <c r="AQ1246" s="881"/>
      <c r="AR1246" s="881"/>
      <c r="AS1246" s="881"/>
      <c r="AT1246" s="881"/>
      <c r="AU1246" s="881"/>
      <c r="AV1246" s="881"/>
      <c r="AW1246" s="881"/>
      <c r="AX1246" s="881"/>
      <c r="AY1246" s="881"/>
      <c r="AZ1246" s="881"/>
      <c r="BA1246" s="881"/>
      <c r="BB1246" s="881"/>
      <c r="BC1246" s="881"/>
      <c r="BD1246" s="862"/>
      <c r="BE1246" s="862"/>
      <c r="BF1246" s="862"/>
      <c r="BG1246" s="862"/>
      <c r="BH1246" s="862"/>
      <c r="BI1246" s="862"/>
      <c r="BJ1246" s="862"/>
      <c r="BK1246" s="86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671"/>
      <c r="H1247" s="671"/>
      <c r="I1247" s="671"/>
      <c r="J1247" s="671"/>
      <c r="K1247" s="881"/>
      <c r="L1247" s="881"/>
      <c r="M1247" s="881"/>
      <c r="N1247" s="881"/>
      <c r="O1247" s="881"/>
      <c r="P1247" s="881"/>
      <c r="Q1247" s="881"/>
      <c r="R1247" s="881"/>
      <c r="S1247" s="881"/>
      <c r="T1247" s="881"/>
      <c r="U1247" s="881"/>
      <c r="V1247" s="881"/>
      <c r="W1247" s="881"/>
      <c r="X1247" s="881"/>
      <c r="Y1247" s="881"/>
      <c r="Z1247" s="881"/>
      <c r="AA1247" s="881"/>
      <c r="AB1247" s="881"/>
      <c r="AC1247" s="881"/>
      <c r="AD1247" s="881"/>
      <c r="AE1247" s="881"/>
      <c r="AF1247" s="881"/>
      <c r="AG1247" s="881"/>
      <c r="AH1247" s="881"/>
      <c r="AI1247" s="881"/>
      <c r="AJ1247" s="881"/>
      <c r="AK1247" s="881"/>
      <c r="AL1247" s="881"/>
      <c r="AM1247" s="881"/>
      <c r="AN1247" s="881"/>
      <c r="AO1247" s="881"/>
      <c r="AP1247" s="881"/>
      <c r="AQ1247" s="881"/>
      <c r="AR1247" s="881"/>
      <c r="AS1247" s="881"/>
      <c r="AT1247" s="881"/>
      <c r="AU1247" s="881"/>
      <c r="AV1247" s="881"/>
      <c r="AW1247" s="881"/>
      <c r="AX1247" s="881"/>
      <c r="AY1247" s="881"/>
      <c r="AZ1247" s="881"/>
      <c r="BA1247" s="881"/>
      <c r="BB1247" s="881"/>
      <c r="BC1247" s="881"/>
      <c r="BD1247" s="862"/>
      <c r="BE1247" s="862"/>
      <c r="BF1247" s="862"/>
      <c r="BG1247" s="862"/>
      <c r="BH1247" s="862"/>
      <c r="BI1247" s="862"/>
      <c r="BJ1247" s="862"/>
      <c r="BK1247" s="86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671"/>
      <c r="H1248" s="671"/>
      <c r="I1248" s="671"/>
      <c r="J1248" s="671"/>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5"/>
      <c r="BA1248" s="395"/>
      <c r="BB1248" s="395"/>
      <c r="BC1248" s="258"/>
      <c r="BD1248" s="862"/>
      <c r="BE1248" s="862"/>
      <c r="BF1248" s="862"/>
      <c r="BG1248" s="862"/>
      <c r="BH1248" s="862"/>
      <c r="BI1248" s="862"/>
      <c r="BJ1248" s="862"/>
      <c r="BK1248" s="86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50" t="str">
        <f>[2]Setup!$B$5</f>
        <v>Precise Mortgage Funding 2018-2B plc</v>
      </c>
      <c r="G1250" s="550"/>
      <c r="H1250" s="550"/>
      <c r="I1250" s="550"/>
      <c r="J1250" s="550"/>
      <c r="K1250" s="550"/>
      <c r="L1250" s="550"/>
      <c r="M1250" s="550"/>
      <c r="N1250" s="550"/>
      <c r="O1250" s="550"/>
      <c r="P1250" s="550"/>
      <c r="Q1250" s="550"/>
      <c r="R1250" s="550"/>
      <c r="S1250" s="550"/>
      <c r="T1250" s="550"/>
      <c r="U1250" s="550"/>
      <c r="V1250" s="550"/>
      <c r="W1250" s="550"/>
      <c r="X1250" s="550"/>
      <c r="Y1250" s="550"/>
      <c r="Z1250" s="550"/>
      <c r="AA1250" s="550"/>
      <c r="AB1250" s="550"/>
      <c r="AC1250" s="550"/>
      <c r="AD1250" s="550"/>
      <c r="AE1250" s="550"/>
      <c r="AF1250" s="550"/>
      <c r="AG1250" s="550"/>
      <c r="AH1250" s="550"/>
      <c r="AI1250" s="550"/>
      <c r="AJ1250" s="550"/>
      <c r="AK1250" s="550"/>
      <c r="AL1250" s="550"/>
      <c r="AM1250" s="550"/>
      <c r="AN1250" s="550"/>
      <c r="AO1250" s="550"/>
      <c r="AP1250" s="550"/>
      <c r="AQ1250" s="550"/>
      <c r="AR1250" s="550"/>
      <c r="AS1250" s="550"/>
      <c r="AT1250" s="550"/>
      <c r="AU1250" s="550"/>
      <c r="AV1250" s="550"/>
      <c r="AW1250" s="550"/>
      <c r="AX1250" s="550"/>
      <c r="AY1250" s="550"/>
      <c r="AZ1250" s="550"/>
      <c r="BA1250" s="550"/>
      <c r="BB1250" s="550"/>
      <c r="BC1250" s="550"/>
      <c r="BD1250" s="550"/>
      <c r="BE1250" s="550"/>
      <c r="BF1250" s="550"/>
      <c r="BG1250" s="550"/>
      <c r="BH1250" s="550"/>
      <c r="BI1250" s="550"/>
      <c r="BJ1250" s="550"/>
      <c r="BK1250" s="550"/>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51" t="s">
        <v>1</v>
      </c>
      <c r="G1251" s="551"/>
      <c r="H1251" s="551"/>
      <c r="I1251" s="551"/>
      <c r="J1251" s="551"/>
      <c r="K1251" s="551"/>
      <c r="L1251" s="551"/>
      <c r="M1251" s="551"/>
      <c r="N1251" s="551"/>
      <c r="O1251" s="551"/>
      <c r="P1251" s="551"/>
      <c r="Q1251" s="551"/>
      <c r="R1251" s="551"/>
      <c r="S1251" s="551"/>
      <c r="T1251" s="551"/>
      <c r="U1251" s="551"/>
      <c r="V1251" s="551"/>
      <c r="W1251" s="551"/>
      <c r="X1251" s="551"/>
      <c r="Y1251" s="551"/>
      <c r="Z1251" s="551"/>
      <c r="AA1251" s="551"/>
      <c r="AB1251" s="551"/>
      <c r="AC1251" s="551"/>
      <c r="AD1251" s="551"/>
      <c r="AE1251" s="551"/>
      <c r="AF1251" s="551"/>
      <c r="AG1251" s="551"/>
      <c r="AH1251" s="551"/>
      <c r="AI1251" s="551"/>
      <c r="AJ1251" s="551"/>
      <c r="AK1251" s="551"/>
      <c r="AL1251" s="551"/>
      <c r="AM1251" s="551"/>
      <c r="AN1251" s="551"/>
      <c r="AO1251" s="551"/>
      <c r="AP1251" s="551"/>
      <c r="AQ1251" s="551"/>
      <c r="AR1251" s="551"/>
      <c r="AS1251" s="551"/>
      <c r="AT1251" s="551"/>
      <c r="AU1251" s="551"/>
      <c r="AV1251" s="551"/>
      <c r="AW1251" s="551"/>
      <c r="AX1251" s="551"/>
      <c r="AY1251" s="551"/>
      <c r="AZ1251" s="551"/>
      <c r="BA1251" s="551"/>
      <c r="BB1251" s="551"/>
      <c r="BC1251" s="551"/>
      <c r="BD1251" s="551"/>
      <c r="BE1251" s="551"/>
      <c r="BF1251" s="551"/>
      <c r="BG1251" s="551"/>
      <c r="BH1251" s="551"/>
      <c r="BI1251" s="551"/>
      <c r="BJ1251" s="551"/>
      <c r="BK1251" s="551"/>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51" t="s">
        <v>2</v>
      </c>
      <c r="G1252" s="551"/>
      <c r="H1252" s="551"/>
      <c r="I1252" s="551"/>
      <c r="J1252" s="551"/>
      <c r="K1252" s="551"/>
      <c r="L1252" s="551"/>
      <c r="M1252" s="551"/>
      <c r="N1252" s="551"/>
      <c r="O1252" s="551"/>
      <c r="P1252" s="551"/>
      <c r="Q1252" s="551"/>
      <c r="R1252" s="551"/>
      <c r="S1252" s="551"/>
      <c r="T1252" s="551"/>
      <c r="U1252" s="551"/>
      <c r="V1252" s="551"/>
      <c r="W1252" s="551"/>
      <c r="X1252" s="551"/>
      <c r="Y1252" s="551"/>
      <c r="Z1252" s="551"/>
      <c r="AA1252" s="551"/>
      <c r="AB1252" s="551"/>
      <c r="AC1252" s="551"/>
      <c r="AD1252" s="551"/>
      <c r="AE1252" s="551"/>
      <c r="AF1252" s="551"/>
      <c r="AG1252" s="551"/>
      <c r="AH1252" s="551"/>
      <c r="AI1252" s="551"/>
      <c r="AJ1252" s="551"/>
      <c r="AK1252" s="551"/>
      <c r="AL1252" s="551"/>
      <c r="AM1252" s="551"/>
      <c r="AN1252" s="551"/>
      <c r="AO1252" s="551"/>
      <c r="AP1252" s="551"/>
      <c r="AQ1252" s="551"/>
      <c r="AR1252" s="551"/>
      <c r="AS1252" s="551"/>
      <c r="AT1252" s="551"/>
      <c r="AU1252" s="551"/>
      <c r="AV1252" s="551"/>
      <c r="AW1252" s="551"/>
      <c r="AX1252" s="551"/>
      <c r="AY1252" s="551"/>
      <c r="AZ1252" s="551"/>
      <c r="BA1252" s="551"/>
      <c r="BB1252" s="551"/>
      <c r="BC1252" s="551"/>
      <c r="BD1252" s="551"/>
      <c r="BE1252" s="551"/>
      <c r="BF1252" s="551"/>
      <c r="BG1252" s="551"/>
      <c r="BH1252" s="551"/>
      <c r="BI1252" s="551"/>
      <c r="BJ1252" s="551"/>
      <c r="BK1252" s="551"/>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52">
        <f>[1]Input!$C$112</f>
        <v>43570</v>
      </c>
      <c r="G1253" s="552"/>
      <c r="H1253" s="552"/>
      <c r="I1253" s="552"/>
      <c r="J1253" s="552"/>
      <c r="K1253" s="552"/>
      <c r="L1253" s="552"/>
      <c r="M1253" s="552"/>
      <c r="N1253" s="552"/>
      <c r="O1253" s="552"/>
      <c r="P1253" s="552"/>
      <c r="Q1253" s="552"/>
      <c r="R1253" s="552"/>
      <c r="S1253" s="552"/>
      <c r="T1253" s="552"/>
      <c r="U1253" s="552"/>
      <c r="V1253" s="552"/>
      <c r="W1253" s="552"/>
      <c r="X1253" s="552"/>
      <c r="Y1253" s="552"/>
      <c r="Z1253" s="552"/>
      <c r="AA1253" s="552"/>
      <c r="AB1253" s="552"/>
      <c r="AC1253" s="552"/>
      <c r="AD1253" s="552"/>
      <c r="AE1253" s="552"/>
      <c r="AF1253" s="552"/>
      <c r="AG1253" s="552"/>
      <c r="AH1253" s="552"/>
      <c r="AI1253" s="552"/>
      <c r="AJ1253" s="552"/>
      <c r="AK1253" s="552"/>
      <c r="AL1253" s="552"/>
      <c r="AM1253" s="552"/>
      <c r="AN1253" s="552"/>
      <c r="AO1253" s="552"/>
      <c r="AP1253" s="552"/>
      <c r="AQ1253" s="552"/>
      <c r="AR1253" s="552"/>
      <c r="AS1253" s="552"/>
      <c r="AT1253" s="552"/>
      <c r="AU1253" s="552"/>
      <c r="AV1253" s="552"/>
      <c r="AW1253" s="552"/>
      <c r="AX1253" s="552"/>
      <c r="AY1253" s="552"/>
      <c r="AZ1253" s="552"/>
      <c r="BA1253" s="552"/>
      <c r="BB1253" s="552"/>
      <c r="BC1253" s="552"/>
      <c r="BD1253" s="552"/>
      <c r="BE1253" s="552"/>
      <c r="BF1253" s="552"/>
      <c r="BG1253" s="552"/>
      <c r="BH1253" s="552"/>
      <c r="BI1253" s="552"/>
      <c r="BJ1253" s="552"/>
      <c r="BK1253" s="55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9" t="s">
        <v>490</v>
      </c>
      <c r="G1255" s="579"/>
      <c r="H1255" s="579"/>
      <c r="I1255" s="579"/>
      <c r="J1255" s="579"/>
      <c r="K1255" s="579"/>
      <c r="L1255" s="579"/>
      <c r="M1255" s="579"/>
      <c r="N1255" s="579"/>
      <c r="O1255" s="579"/>
      <c r="P1255" s="579"/>
      <c r="Q1255" s="579"/>
      <c r="R1255" s="579"/>
      <c r="S1255" s="579"/>
      <c r="T1255" s="579"/>
      <c r="U1255" s="579"/>
      <c r="V1255" s="579"/>
      <c r="W1255" s="579"/>
      <c r="X1255" s="579"/>
      <c r="Y1255" s="579"/>
      <c r="Z1255" s="579"/>
      <c r="AA1255" s="579"/>
      <c r="AB1255" s="579"/>
      <c r="AC1255" s="579"/>
      <c r="AD1255" s="579"/>
      <c r="AE1255" s="579"/>
      <c r="AF1255" s="579"/>
      <c r="AG1255" s="579"/>
      <c r="AH1255" s="579"/>
      <c r="AI1255" s="579"/>
      <c r="AJ1255" s="579"/>
      <c r="AK1255" s="579"/>
      <c r="AL1255" s="579"/>
      <c r="AM1255" s="579"/>
      <c r="AN1255" s="579"/>
      <c r="AO1255" s="579"/>
      <c r="AP1255" s="579"/>
      <c r="AQ1255" s="579"/>
      <c r="AR1255" s="579"/>
      <c r="AS1255" s="579"/>
      <c r="AT1255" s="579"/>
      <c r="AU1255" s="579"/>
      <c r="AV1255" s="579"/>
      <c r="AW1255" s="579"/>
      <c r="AX1255" s="579"/>
      <c r="AY1255" s="579"/>
      <c r="AZ1255" s="579"/>
      <c r="BA1255" s="579"/>
      <c r="BB1255" s="579"/>
      <c r="BC1255" s="579"/>
      <c r="BD1255" s="579"/>
      <c r="BE1255" s="579"/>
      <c r="BF1255" s="579"/>
      <c r="BG1255" s="579"/>
      <c r="BH1255" s="579"/>
      <c r="BI1255" s="579"/>
      <c r="BJ1255" s="579"/>
      <c r="BK1255" s="579"/>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480"/>
      <c r="H1256" s="789" t="str">
        <f>H1215</f>
        <v>31-03-2019</v>
      </c>
      <c r="I1256" s="789"/>
      <c r="J1256" s="789"/>
      <c r="K1256" s="775"/>
      <c r="L1256" s="775"/>
      <c r="M1256" s="480"/>
      <c r="N1256" s="480"/>
      <c r="O1256" s="480"/>
      <c r="P1256" s="480"/>
      <c r="Q1256" s="480"/>
      <c r="R1256" s="480"/>
      <c r="S1256" s="480"/>
      <c r="T1256" s="480"/>
      <c r="U1256" s="480"/>
      <c r="V1256" s="480"/>
      <c r="W1256" s="480"/>
      <c r="X1256" s="480"/>
      <c r="Y1256" s="480"/>
      <c r="Z1256" s="480"/>
      <c r="AA1256" s="480"/>
      <c r="AB1256" s="480"/>
      <c r="AC1256" s="480"/>
      <c r="AD1256" s="480"/>
      <c r="AE1256" s="480"/>
      <c r="AF1256" s="480"/>
      <c r="AG1256" s="480"/>
      <c r="AH1256" s="480"/>
      <c r="AI1256" s="480"/>
      <c r="AJ1256" s="480"/>
      <c r="AK1256" s="480"/>
      <c r="AL1256" s="480"/>
      <c r="AM1256" s="480"/>
      <c r="AN1256" s="480"/>
      <c r="AO1256" s="480"/>
      <c r="AP1256" s="480"/>
      <c r="AQ1256" s="480"/>
      <c r="AR1256" s="480"/>
      <c r="AS1256" s="480"/>
      <c r="AT1256" s="480"/>
      <c r="AU1256" s="480"/>
      <c r="AV1256" s="480"/>
      <c r="AW1256" s="480"/>
      <c r="AX1256" s="480"/>
      <c r="AY1256" s="480"/>
      <c r="AZ1256" s="480"/>
      <c r="BA1256" s="480"/>
      <c r="BB1256" s="480"/>
      <c r="BC1256" s="480"/>
      <c r="BD1256" s="480"/>
      <c r="BE1256" s="480"/>
      <c r="BF1256" s="480"/>
      <c r="BG1256" s="480"/>
      <c r="BH1256" s="480"/>
      <c r="BI1256" s="480"/>
      <c r="BJ1256" s="480"/>
      <c r="BK1256" s="480"/>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480"/>
      <c r="H1257" s="480"/>
      <c r="I1257" s="480"/>
      <c r="J1257" s="480"/>
      <c r="K1257" s="482" t="s">
        <v>544</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472</v>
      </c>
      <c r="AE1257" s="486"/>
      <c r="AF1257" s="486"/>
      <c r="AG1257" s="486"/>
      <c r="AH1257" s="487"/>
      <c r="AI1257" s="845" t="s">
        <v>473</v>
      </c>
      <c r="AJ1257" s="878"/>
      <c r="AK1257" s="878"/>
      <c r="AL1257" s="878"/>
      <c r="AM1257" s="878"/>
      <c r="AN1257" s="878"/>
      <c r="AO1257" s="878"/>
      <c r="AP1257" s="487"/>
      <c r="AQ1257" s="487"/>
      <c r="AR1257" s="486"/>
      <c r="AS1257" s="486"/>
      <c r="AT1257" s="486"/>
      <c r="AU1257" s="486" t="s">
        <v>474</v>
      </c>
      <c r="AV1257" s="486"/>
      <c r="AW1257" s="486"/>
      <c r="AX1257" s="507"/>
      <c r="AY1257" s="535"/>
      <c r="AZ1257" s="500"/>
      <c r="BA1257" s="500"/>
      <c r="BB1257" s="500"/>
      <c r="BC1257" s="500"/>
      <c r="BD1257" s="480"/>
      <c r="BE1257" s="480"/>
      <c r="BF1257" s="480"/>
      <c r="BG1257" s="480"/>
      <c r="BH1257" s="480"/>
      <c r="BI1257" s="480"/>
      <c r="BJ1257" s="480"/>
      <c r="BK1257" s="480"/>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480"/>
      <c r="H1258" s="480"/>
      <c r="I1258" s="480"/>
      <c r="J1258" s="480"/>
      <c r="K1258" s="528" t="s">
        <v>545</v>
      </c>
      <c r="L1258" s="536"/>
      <c r="M1258" s="536"/>
      <c r="N1258" s="491"/>
      <c r="O1258" s="491"/>
      <c r="P1258" s="491"/>
      <c r="Q1258" s="491"/>
      <c r="R1258" s="491"/>
      <c r="S1258" s="851">
        <f>[1]Stratifications!$G$138</f>
        <v>0</v>
      </c>
      <c r="T1258" s="851"/>
      <c r="U1258" s="851"/>
      <c r="V1258" s="851"/>
      <c r="W1258" s="851"/>
      <c r="X1258" s="492"/>
      <c r="Y1258" s="492"/>
      <c r="Z1258" s="493"/>
      <c r="AA1258" s="847">
        <f>[1]Stratifications!$J138</f>
        <v>0</v>
      </c>
      <c r="AB1258" s="847"/>
      <c r="AC1258" s="847"/>
      <c r="AD1258" s="847" t="s">
        <v>493</v>
      </c>
      <c r="AE1258" s="847"/>
      <c r="AF1258" s="847"/>
      <c r="AG1258" s="847"/>
      <c r="AH1258" s="493"/>
      <c r="AI1258" s="848">
        <f>[1]Stratifications!$M138</f>
        <v>0</v>
      </c>
      <c r="AJ1258" s="849"/>
      <c r="AK1258" s="849"/>
      <c r="AL1258" s="849" t="s">
        <v>493</v>
      </c>
      <c r="AM1258" s="849"/>
      <c r="AN1258" s="849"/>
      <c r="AO1258" s="849"/>
      <c r="AP1258" s="493"/>
      <c r="AQ1258" s="493"/>
      <c r="AR1258" s="847">
        <f>[1]Stratifications!$P138</f>
        <v>0</v>
      </c>
      <c r="AS1258" s="847"/>
      <c r="AT1258" s="847"/>
      <c r="AU1258" s="847" t="s">
        <v>493</v>
      </c>
      <c r="AV1258" s="847"/>
      <c r="AW1258" s="847"/>
      <c r="AX1258" s="847"/>
      <c r="AY1258" s="847"/>
      <c r="AZ1258" s="500"/>
      <c r="BA1258" s="500"/>
      <c r="BB1258" s="500"/>
      <c r="BC1258" s="500"/>
      <c r="BD1258" s="480"/>
      <c r="BE1258" s="480"/>
      <c r="BF1258" s="480"/>
      <c r="BG1258" s="480"/>
      <c r="BH1258" s="480"/>
      <c r="BI1258" s="480"/>
      <c r="BJ1258" s="480"/>
      <c r="BK1258" s="480"/>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480"/>
      <c r="H1259" s="480"/>
      <c r="I1259" s="480"/>
      <c r="J1259" s="480"/>
      <c r="K1259" s="530" t="s">
        <v>38</v>
      </c>
      <c r="L1259" s="537"/>
      <c r="M1259" s="537"/>
      <c r="N1259" s="491"/>
      <c r="O1259" s="491"/>
      <c r="P1259" s="491"/>
      <c r="Q1259" s="491"/>
      <c r="R1259" s="491"/>
      <c r="S1259" s="851">
        <f>[1]Stratifications!$G$139</f>
        <v>320732488.17000067</v>
      </c>
      <c r="T1259" s="851"/>
      <c r="U1259" s="851"/>
      <c r="V1259" s="851"/>
      <c r="W1259" s="851"/>
      <c r="X1259" s="497"/>
      <c r="Y1259" s="497"/>
      <c r="Z1259" s="498"/>
      <c r="AA1259" s="852">
        <f>[1]Stratifications!$J139</f>
        <v>1</v>
      </c>
      <c r="AB1259" s="852"/>
      <c r="AC1259" s="852"/>
      <c r="AD1259" s="852" t="s">
        <v>493</v>
      </c>
      <c r="AE1259" s="852"/>
      <c r="AF1259" s="852"/>
      <c r="AG1259" s="852"/>
      <c r="AH1259" s="498"/>
      <c r="AI1259" s="853">
        <f>[1]Stratifications!$M139</f>
        <v>2249</v>
      </c>
      <c r="AJ1259" s="854"/>
      <c r="AK1259" s="854"/>
      <c r="AL1259" s="854" t="s">
        <v>493</v>
      </c>
      <c r="AM1259" s="854"/>
      <c r="AN1259" s="854"/>
      <c r="AO1259" s="854"/>
      <c r="AP1259" s="498"/>
      <c r="AQ1259" s="498"/>
      <c r="AR1259" s="852">
        <f>[1]Stratifications!$P139</f>
        <v>1</v>
      </c>
      <c r="AS1259" s="852"/>
      <c r="AT1259" s="852"/>
      <c r="AU1259" s="852" t="s">
        <v>493</v>
      </c>
      <c r="AV1259" s="852"/>
      <c r="AW1259" s="852"/>
      <c r="AX1259" s="852"/>
      <c r="AY1259" s="852"/>
      <c r="AZ1259" s="500"/>
      <c r="BA1259" s="500"/>
      <c r="BB1259" s="500"/>
      <c r="BC1259" s="500"/>
      <c r="BD1259" s="480"/>
      <c r="BE1259" s="480"/>
      <c r="BF1259" s="480"/>
      <c r="BG1259" s="480"/>
      <c r="BH1259" s="480"/>
      <c r="BI1259" s="480"/>
      <c r="BJ1259" s="480"/>
      <c r="BK1259" s="480"/>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480"/>
      <c r="H1260" s="480"/>
      <c r="I1260" s="480"/>
      <c r="J1260" s="480"/>
      <c r="K1260" s="504" t="s">
        <v>278</v>
      </c>
      <c r="L1260" s="505"/>
      <c r="M1260" s="505"/>
      <c r="N1260" s="505"/>
      <c r="O1260" s="505"/>
      <c r="P1260" s="505"/>
      <c r="Q1260" s="505"/>
      <c r="R1260" s="505"/>
      <c r="S1260" s="856">
        <f>[1]Stratifications!$G$140</f>
        <v>320732488.17000067</v>
      </c>
      <c r="T1260" s="856"/>
      <c r="U1260" s="856"/>
      <c r="V1260" s="856"/>
      <c r="W1260" s="856"/>
      <c r="X1260" s="506"/>
      <c r="Y1260" s="506"/>
      <c r="Z1260" s="506"/>
      <c r="AA1260" s="857">
        <f>[1]Stratifications!$J140</f>
        <v>1</v>
      </c>
      <c r="AB1260" s="857"/>
      <c r="AC1260" s="857"/>
      <c r="AD1260" s="857" t="s">
        <v>493</v>
      </c>
      <c r="AE1260" s="857"/>
      <c r="AF1260" s="857"/>
      <c r="AG1260" s="857"/>
      <c r="AH1260" s="506"/>
      <c r="AI1260" s="858">
        <f>[1]Stratifications!$M140</f>
        <v>2249</v>
      </c>
      <c r="AJ1260" s="859"/>
      <c r="AK1260" s="859"/>
      <c r="AL1260" s="859" t="s">
        <v>493</v>
      </c>
      <c r="AM1260" s="859"/>
      <c r="AN1260" s="859"/>
      <c r="AO1260" s="859"/>
      <c r="AP1260" s="506"/>
      <c r="AQ1260" s="506"/>
      <c r="AR1260" s="857">
        <f>[1]Stratifications!$P140</f>
        <v>1</v>
      </c>
      <c r="AS1260" s="857"/>
      <c r="AT1260" s="857"/>
      <c r="AU1260" s="857" t="s">
        <v>493</v>
      </c>
      <c r="AV1260" s="857"/>
      <c r="AW1260" s="857"/>
      <c r="AX1260" s="857"/>
      <c r="AY1260" s="857"/>
      <c r="AZ1260" s="500"/>
      <c r="BA1260" s="500"/>
      <c r="BB1260" s="500"/>
      <c r="BC1260" s="500"/>
      <c r="BD1260" s="480"/>
      <c r="BE1260" s="480"/>
      <c r="BF1260" s="480"/>
      <c r="BG1260" s="480"/>
      <c r="BH1260" s="480"/>
      <c r="BI1260" s="480"/>
      <c r="BJ1260" s="480"/>
      <c r="BK1260" s="480"/>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480"/>
      <c r="H1261" s="480"/>
      <c r="I1261" s="480"/>
      <c r="J1261" s="480"/>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480"/>
      <c r="BE1261" s="480"/>
      <c r="BF1261" s="480"/>
      <c r="BG1261" s="480"/>
      <c r="BH1261" s="480"/>
      <c r="BI1261" s="480"/>
      <c r="BJ1261" s="480"/>
      <c r="BK1261" s="480"/>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480"/>
      <c r="H1262" s="480"/>
      <c r="I1262" s="480"/>
      <c r="J1262" s="480"/>
      <c r="K1262" s="482" t="s">
        <v>546</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472</v>
      </c>
      <c r="AE1262" s="486"/>
      <c r="AF1262" s="486"/>
      <c r="AG1262" s="486"/>
      <c r="AH1262" s="487"/>
      <c r="AI1262" s="845" t="s">
        <v>473</v>
      </c>
      <c r="AJ1262" s="878"/>
      <c r="AK1262" s="878"/>
      <c r="AL1262" s="878"/>
      <c r="AM1262" s="878"/>
      <c r="AN1262" s="878"/>
      <c r="AO1262" s="878"/>
      <c r="AP1262" s="487"/>
      <c r="AQ1262" s="487"/>
      <c r="AR1262" s="486"/>
      <c r="AS1262" s="486"/>
      <c r="AT1262" s="486"/>
      <c r="AU1262" s="486" t="s">
        <v>474</v>
      </c>
      <c r="AV1262" s="486"/>
      <c r="AW1262" s="486"/>
      <c r="AX1262" s="507"/>
      <c r="AY1262" s="535"/>
      <c r="AZ1262" s="500"/>
      <c r="BA1262" s="500"/>
      <c r="BB1262" s="500"/>
      <c r="BC1262" s="500"/>
      <c r="BD1262" s="480"/>
      <c r="BE1262" s="480"/>
      <c r="BF1262" s="480"/>
      <c r="BG1262" s="480"/>
      <c r="BH1262" s="480"/>
      <c r="BI1262" s="480"/>
      <c r="BJ1262" s="480"/>
      <c r="BK1262" s="480"/>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480"/>
      <c r="H1263" s="480"/>
      <c r="I1263" s="480"/>
      <c r="J1263" s="480"/>
      <c r="K1263" s="528" t="s">
        <v>547</v>
      </c>
      <c r="L1263" s="536"/>
      <c r="M1263" s="536"/>
      <c r="N1263" s="491"/>
      <c r="O1263" s="491"/>
      <c r="P1263" s="491"/>
      <c r="Q1263" s="491"/>
      <c r="R1263" s="491"/>
      <c r="S1263" s="851">
        <f>[1]Stratifications!$G$143</f>
        <v>0</v>
      </c>
      <c r="T1263" s="851"/>
      <c r="U1263" s="851"/>
      <c r="V1263" s="851"/>
      <c r="W1263" s="851"/>
      <c r="X1263" s="492"/>
      <c r="Y1263" s="492"/>
      <c r="Z1263" s="493"/>
      <c r="AA1263" s="847">
        <f>[1]Stratifications!$J$143</f>
        <v>0</v>
      </c>
      <c r="AB1263" s="847"/>
      <c r="AC1263" s="847"/>
      <c r="AD1263" s="847" t="s">
        <v>493</v>
      </c>
      <c r="AE1263" s="847"/>
      <c r="AF1263" s="847"/>
      <c r="AG1263" s="847"/>
      <c r="AH1263" s="493"/>
      <c r="AI1263" s="848">
        <f>[1]Stratifications!$M$143</f>
        <v>0</v>
      </c>
      <c r="AJ1263" s="849"/>
      <c r="AK1263" s="849"/>
      <c r="AL1263" s="849" t="s">
        <v>493</v>
      </c>
      <c r="AM1263" s="849"/>
      <c r="AN1263" s="849"/>
      <c r="AO1263" s="849"/>
      <c r="AP1263" s="493"/>
      <c r="AQ1263" s="493"/>
      <c r="AR1263" s="847">
        <f>[1]Stratifications!$P$143</f>
        <v>0</v>
      </c>
      <c r="AS1263" s="847"/>
      <c r="AT1263" s="847"/>
      <c r="AU1263" s="847" t="s">
        <v>493</v>
      </c>
      <c r="AV1263" s="847"/>
      <c r="AW1263" s="847"/>
      <c r="AX1263" s="847"/>
      <c r="AY1263" s="847"/>
      <c r="AZ1263" s="500"/>
      <c r="BA1263" s="500"/>
      <c r="BB1263" s="500"/>
      <c r="BC1263" s="500"/>
      <c r="BD1263" s="480"/>
      <c r="BE1263" s="480"/>
      <c r="BF1263" s="480"/>
      <c r="BG1263" s="480"/>
      <c r="BH1263" s="480"/>
      <c r="BI1263" s="480"/>
      <c r="BJ1263" s="480"/>
      <c r="BK1263" s="480"/>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480"/>
      <c r="H1264" s="480"/>
      <c r="I1264" s="480"/>
      <c r="J1264" s="480"/>
      <c r="K1264" s="530" t="s">
        <v>548</v>
      </c>
      <c r="L1264" s="537"/>
      <c r="M1264" s="537"/>
      <c r="N1264" s="491"/>
      <c r="O1264" s="491"/>
      <c r="P1264" s="491"/>
      <c r="Q1264" s="491"/>
      <c r="R1264" s="491"/>
      <c r="S1264" s="851">
        <f>[1]Stratifications!$G$144</f>
        <v>171707241.77999976</v>
      </c>
      <c r="T1264" s="851"/>
      <c r="U1264" s="851"/>
      <c r="V1264" s="851"/>
      <c r="W1264" s="851"/>
      <c r="X1264" s="497"/>
      <c r="Y1264" s="497"/>
      <c r="Z1264" s="498"/>
      <c r="AA1264" s="852">
        <f>[1]Stratifications!$J$144</f>
        <v>0.53535967858980582</v>
      </c>
      <c r="AB1264" s="852"/>
      <c r="AC1264" s="852"/>
      <c r="AD1264" s="852" t="s">
        <v>493</v>
      </c>
      <c r="AE1264" s="852"/>
      <c r="AF1264" s="852"/>
      <c r="AG1264" s="852"/>
      <c r="AH1264" s="498"/>
      <c r="AI1264" s="853">
        <f>[1]Stratifications!$M$144</f>
        <v>946</v>
      </c>
      <c r="AJ1264" s="854"/>
      <c r="AK1264" s="854"/>
      <c r="AL1264" s="854" t="s">
        <v>493</v>
      </c>
      <c r="AM1264" s="854"/>
      <c r="AN1264" s="854"/>
      <c r="AO1264" s="854"/>
      <c r="AP1264" s="498"/>
      <c r="AQ1264" s="498"/>
      <c r="AR1264" s="852">
        <f>[1]Stratifications!$P$144</f>
        <v>0.42063139172965763</v>
      </c>
      <c r="AS1264" s="852"/>
      <c r="AT1264" s="852"/>
      <c r="AU1264" s="852" t="s">
        <v>493</v>
      </c>
      <c r="AV1264" s="852"/>
      <c r="AW1264" s="852"/>
      <c r="AX1264" s="852"/>
      <c r="AY1264" s="852"/>
      <c r="AZ1264" s="500"/>
      <c r="BA1264" s="500"/>
      <c r="BB1264" s="500"/>
      <c r="BC1264" s="500"/>
      <c r="BD1264" s="480"/>
      <c r="BE1264" s="480"/>
      <c r="BF1264" s="480"/>
      <c r="BG1264" s="480"/>
      <c r="BH1264" s="480"/>
      <c r="BI1264" s="480"/>
      <c r="BJ1264" s="480"/>
      <c r="BK1264" s="480"/>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480"/>
      <c r="H1265" s="480"/>
      <c r="I1265" s="480"/>
      <c r="J1265" s="480"/>
      <c r="K1265" s="533" t="s">
        <v>549</v>
      </c>
      <c r="L1265" s="503"/>
      <c r="M1265" s="503"/>
      <c r="N1265" s="503"/>
      <c r="O1265" s="500"/>
      <c r="P1265" s="500"/>
      <c r="Q1265" s="500"/>
      <c r="R1265" s="500"/>
      <c r="S1265" s="851">
        <f>[1]Stratifications!$G$146</f>
        <v>149025246.38999999</v>
      </c>
      <c r="T1265" s="851"/>
      <c r="U1265" s="851"/>
      <c r="V1265" s="851"/>
      <c r="W1265" s="851"/>
      <c r="X1265" s="498"/>
      <c r="Y1265" s="498"/>
      <c r="Z1265" s="498"/>
      <c r="AA1265" s="852">
        <f>[1]Stratifications!$J$146</f>
        <v>0.46464032141019423</v>
      </c>
      <c r="AB1265" s="852"/>
      <c r="AC1265" s="852"/>
      <c r="AD1265" s="852" t="s">
        <v>493</v>
      </c>
      <c r="AE1265" s="852"/>
      <c r="AF1265" s="852"/>
      <c r="AG1265" s="852"/>
      <c r="AH1265" s="498"/>
      <c r="AI1265" s="853">
        <f>[1]Stratifications!$M$146</f>
        <v>1303</v>
      </c>
      <c r="AJ1265" s="854"/>
      <c r="AK1265" s="854"/>
      <c r="AL1265" s="854" t="s">
        <v>493</v>
      </c>
      <c r="AM1265" s="854"/>
      <c r="AN1265" s="854"/>
      <c r="AO1265" s="854"/>
      <c r="AP1265" s="498"/>
      <c r="AQ1265" s="498"/>
      <c r="AR1265" s="852">
        <f>[1]Stratifications!$P$146</f>
        <v>0.57936860827034242</v>
      </c>
      <c r="AS1265" s="852"/>
      <c r="AT1265" s="852"/>
      <c r="AU1265" s="852" t="s">
        <v>493</v>
      </c>
      <c r="AV1265" s="852"/>
      <c r="AW1265" s="852"/>
      <c r="AX1265" s="852"/>
      <c r="AY1265" s="852"/>
      <c r="AZ1265" s="500"/>
      <c r="BA1265" s="500"/>
      <c r="BB1265" s="500"/>
      <c r="BC1265" s="500"/>
      <c r="BD1265" s="480"/>
      <c r="BE1265" s="480"/>
      <c r="BF1265" s="480"/>
      <c r="BG1265" s="480"/>
      <c r="BH1265" s="480"/>
      <c r="BI1265" s="480"/>
      <c r="BJ1265" s="480"/>
      <c r="BK1265" s="480"/>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480"/>
      <c r="H1266" s="480"/>
      <c r="I1266" s="480"/>
      <c r="J1266" s="480"/>
      <c r="K1266" s="504" t="s">
        <v>278</v>
      </c>
      <c r="L1266" s="505"/>
      <c r="M1266" s="505"/>
      <c r="N1266" s="505"/>
      <c r="O1266" s="505"/>
      <c r="P1266" s="505"/>
      <c r="Q1266" s="505"/>
      <c r="R1266" s="505"/>
      <c r="S1266" s="856">
        <f>[1]Stratifications!$G$148</f>
        <v>320732488.16999972</v>
      </c>
      <c r="T1266" s="856"/>
      <c r="U1266" s="856"/>
      <c r="V1266" s="856"/>
      <c r="W1266" s="856"/>
      <c r="X1266" s="506"/>
      <c r="Y1266" s="506"/>
      <c r="Z1266" s="506"/>
      <c r="AA1266" s="857">
        <f>[1]Stratifications!$J$148</f>
        <v>1</v>
      </c>
      <c r="AB1266" s="857"/>
      <c r="AC1266" s="857"/>
      <c r="AD1266" s="857" t="s">
        <v>493</v>
      </c>
      <c r="AE1266" s="857"/>
      <c r="AF1266" s="857"/>
      <c r="AG1266" s="857"/>
      <c r="AH1266" s="506"/>
      <c r="AI1266" s="858">
        <f>[1]Stratifications!$M$148</f>
        <v>2249</v>
      </c>
      <c r="AJ1266" s="859"/>
      <c r="AK1266" s="859"/>
      <c r="AL1266" s="859" t="s">
        <v>493</v>
      </c>
      <c r="AM1266" s="859"/>
      <c r="AN1266" s="859"/>
      <c r="AO1266" s="859"/>
      <c r="AP1266" s="506"/>
      <c r="AQ1266" s="506"/>
      <c r="AR1266" s="857">
        <f>[1]Stratifications!$P$148</f>
        <v>1</v>
      </c>
      <c r="AS1266" s="857"/>
      <c r="AT1266" s="857"/>
      <c r="AU1266" s="857" t="s">
        <v>493</v>
      </c>
      <c r="AV1266" s="857"/>
      <c r="AW1266" s="857"/>
      <c r="AX1266" s="857"/>
      <c r="AY1266" s="857"/>
      <c r="AZ1266" s="500"/>
      <c r="BA1266" s="500"/>
      <c r="BB1266" s="500"/>
      <c r="BC1266" s="500"/>
      <c r="BD1266" s="480"/>
      <c r="BE1266" s="480"/>
      <c r="BF1266" s="480"/>
      <c r="BG1266" s="480"/>
      <c r="BH1266" s="480"/>
      <c r="BI1266" s="480"/>
      <c r="BJ1266" s="480"/>
      <c r="BK1266" s="480"/>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480"/>
      <c r="H1267" s="480"/>
      <c r="I1267" s="480"/>
      <c r="J1267" s="480"/>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480"/>
      <c r="BE1267" s="480"/>
      <c r="BF1267" s="480"/>
      <c r="BG1267" s="480"/>
      <c r="BH1267" s="480"/>
      <c r="BI1267" s="480"/>
      <c r="BJ1267" s="480"/>
      <c r="BK1267" s="480"/>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480"/>
      <c r="H1268" s="480"/>
      <c r="I1268" s="480"/>
      <c r="J1268" s="480"/>
      <c r="K1268" s="482" t="s">
        <v>550</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472</v>
      </c>
      <c r="AE1268" s="486"/>
      <c r="AF1268" s="486"/>
      <c r="AG1268" s="486"/>
      <c r="AH1268" s="487"/>
      <c r="AI1268" s="845" t="s">
        <v>473</v>
      </c>
      <c r="AJ1268" s="878"/>
      <c r="AK1268" s="878"/>
      <c r="AL1268" s="878"/>
      <c r="AM1268" s="878"/>
      <c r="AN1268" s="878"/>
      <c r="AO1268" s="878"/>
      <c r="AP1268" s="487"/>
      <c r="AQ1268" s="487"/>
      <c r="AR1268" s="486"/>
      <c r="AS1268" s="486"/>
      <c r="AT1268" s="486"/>
      <c r="AU1268" s="486" t="s">
        <v>474</v>
      </c>
      <c r="AV1268" s="486"/>
      <c r="AW1268" s="486"/>
      <c r="AX1268" s="507"/>
      <c r="AY1268" s="535"/>
      <c r="AZ1268" s="500"/>
      <c r="BA1268" s="500"/>
      <c r="BB1268" s="500"/>
      <c r="BC1268" s="500"/>
      <c r="BD1268" s="480"/>
      <c r="BE1268" s="480"/>
      <c r="BF1268" s="480"/>
      <c r="BG1268" s="480"/>
      <c r="BH1268" s="480"/>
      <c r="BI1268" s="480"/>
      <c r="BJ1268" s="480"/>
      <c r="BK1268" s="480"/>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480"/>
      <c r="H1269" s="480"/>
      <c r="I1269" s="480"/>
      <c r="J1269" s="480"/>
      <c r="K1269" s="528" t="s">
        <v>551</v>
      </c>
      <c r="L1269" s="536"/>
      <c r="M1269" s="536"/>
      <c r="N1269" s="491"/>
      <c r="O1269" s="491"/>
      <c r="P1269" s="491"/>
      <c r="Q1269" s="491"/>
      <c r="R1269" s="491"/>
      <c r="S1269" s="851">
        <f>[1]Stratifications!$G$151</f>
        <v>320732488.17000067</v>
      </c>
      <c r="T1269" s="851"/>
      <c r="U1269" s="851"/>
      <c r="V1269" s="851"/>
      <c r="W1269" s="851"/>
      <c r="X1269" s="492"/>
      <c r="Y1269" s="492"/>
      <c r="Z1269" s="493"/>
      <c r="AA1269" s="847">
        <f>[1]Stratifications!$J$151</f>
        <v>1.0000000000000029</v>
      </c>
      <c r="AB1269" s="847"/>
      <c r="AC1269" s="847"/>
      <c r="AD1269" s="847" t="s">
        <v>493</v>
      </c>
      <c r="AE1269" s="847"/>
      <c r="AF1269" s="847"/>
      <c r="AG1269" s="847"/>
      <c r="AH1269" s="493"/>
      <c r="AI1269" s="848">
        <f>[1]Stratifications!$M$151</f>
        <v>2249</v>
      </c>
      <c r="AJ1269" s="849"/>
      <c r="AK1269" s="849"/>
      <c r="AL1269" s="849" t="s">
        <v>493</v>
      </c>
      <c r="AM1269" s="849"/>
      <c r="AN1269" s="849"/>
      <c r="AO1269" s="849"/>
      <c r="AP1269" s="493"/>
      <c r="AQ1269" s="493"/>
      <c r="AR1269" s="847">
        <f>[1]Stratifications!$P$151</f>
        <v>1</v>
      </c>
      <c r="AS1269" s="847"/>
      <c r="AT1269" s="847"/>
      <c r="AU1269" s="847" t="s">
        <v>493</v>
      </c>
      <c r="AV1269" s="847"/>
      <c r="AW1269" s="847"/>
      <c r="AX1269" s="847"/>
      <c r="AY1269" s="847"/>
      <c r="AZ1269" s="500"/>
      <c r="BA1269" s="500"/>
      <c r="BB1269" s="500"/>
      <c r="BC1269" s="500"/>
      <c r="BD1269" s="480"/>
      <c r="BE1269" s="480"/>
      <c r="BF1269" s="480"/>
      <c r="BG1269" s="480"/>
      <c r="BH1269" s="480"/>
      <c r="BI1269" s="480"/>
      <c r="BJ1269" s="480"/>
      <c r="BK1269" s="480"/>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480"/>
      <c r="H1270" s="480"/>
      <c r="I1270" s="480"/>
      <c r="J1270" s="480"/>
      <c r="K1270" s="533" t="s">
        <v>552</v>
      </c>
      <c r="L1270" s="541"/>
      <c r="M1270" s="541"/>
      <c r="N1270" s="491"/>
      <c r="O1270" s="491"/>
      <c r="P1270" s="491"/>
      <c r="Q1270" s="491"/>
      <c r="R1270" s="491"/>
      <c r="S1270" s="851">
        <f>[1]Stratifications!$G$152</f>
        <v>-9.5367431640625E-7</v>
      </c>
      <c r="T1270" s="851"/>
      <c r="U1270" s="851"/>
      <c r="V1270" s="851"/>
      <c r="W1270" s="851"/>
      <c r="X1270" s="498"/>
      <c r="Y1270" s="498"/>
      <c r="Z1270" s="498"/>
      <c r="AA1270" s="852">
        <f>[1]Stratifications!$J$152</f>
        <v>-2.9734259907613985E-15</v>
      </c>
      <c r="AB1270" s="852"/>
      <c r="AC1270" s="852"/>
      <c r="AD1270" s="852" t="s">
        <v>493</v>
      </c>
      <c r="AE1270" s="852"/>
      <c r="AF1270" s="852"/>
      <c r="AG1270" s="852"/>
      <c r="AH1270" s="498"/>
      <c r="AI1270" s="853">
        <f>[1]Stratifications!$M$152</f>
        <v>0</v>
      </c>
      <c r="AJ1270" s="854"/>
      <c r="AK1270" s="854"/>
      <c r="AL1270" s="854" t="s">
        <v>493</v>
      </c>
      <c r="AM1270" s="854"/>
      <c r="AN1270" s="854"/>
      <c r="AO1270" s="854"/>
      <c r="AP1270" s="498"/>
      <c r="AQ1270" s="498"/>
      <c r="AR1270" s="852">
        <f>[1]Stratifications!$P$152</f>
        <v>0</v>
      </c>
      <c r="AS1270" s="852"/>
      <c r="AT1270" s="852"/>
      <c r="AU1270" s="852" t="s">
        <v>493</v>
      </c>
      <c r="AV1270" s="852"/>
      <c r="AW1270" s="852"/>
      <c r="AX1270" s="852"/>
      <c r="AY1270" s="852"/>
      <c r="AZ1270" s="500"/>
      <c r="BA1270" s="500"/>
      <c r="BB1270" s="500"/>
      <c r="BC1270" s="500"/>
      <c r="BD1270" s="480"/>
      <c r="BE1270" s="480"/>
      <c r="BF1270" s="480"/>
      <c r="BG1270" s="480"/>
      <c r="BH1270" s="480"/>
      <c r="BI1270" s="480"/>
      <c r="BJ1270" s="480"/>
      <c r="BK1270" s="480"/>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480"/>
      <c r="H1271" s="480"/>
      <c r="I1271" s="480"/>
      <c r="J1271" s="480"/>
      <c r="K1271" s="504" t="s">
        <v>278</v>
      </c>
      <c r="L1271" s="505"/>
      <c r="M1271" s="505"/>
      <c r="N1271" s="505"/>
      <c r="O1271" s="505"/>
      <c r="P1271" s="505"/>
      <c r="Q1271" s="505"/>
      <c r="R1271" s="505"/>
      <c r="S1271" s="856">
        <f>[1]Stratifications!$G$153</f>
        <v>320732488.16999972</v>
      </c>
      <c r="T1271" s="856"/>
      <c r="U1271" s="856"/>
      <c r="V1271" s="856"/>
      <c r="W1271" s="856"/>
      <c r="X1271" s="506"/>
      <c r="Y1271" s="506"/>
      <c r="Z1271" s="506"/>
      <c r="AA1271" s="857">
        <f>[1]Stratifications!$J$153</f>
        <v>0.99999999999999989</v>
      </c>
      <c r="AB1271" s="857"/>
      <c r="AC1271" s="857"/>
      <c r="AD1271" s="857" t="s">
        <v>493</v>
      </c>
      <c r="AE1271" s="857"/>
      <c r="AF1271" s="857"/>
      <c r="AG1271" s="857"/>
      <c r="AH1271" s="506"/>
      <c r="AI1271" s="858">
        <f>[1]Stratifications!$M$153</f>
        <v>2249</v>
      </c>
      <c r="AJ1271" s="859"/>
      <c r="AK1271" s="859"/>
      <c r="AL1271" s="859" t="s">
        <v>493</v>
      </c>
      <c r="AM1271" s="859"/>
      <c r="AN1271" s="859"/>
      <c r="AO1271" s="859"/>
      <c r="AP1271" s="506"/>
      <c r="AQ1271" s="506"/>
      <c r="AR1271" s="857">
        <f>[1]Stratifications!$P$153</f>
        <v>1</v>
      </c>
      <c r="AS1271" s="857"/>
      <c r="AT1271" s="857"/>
      <c r="AU1271" s="857" t="s">
        <v>493</v>
      </c>
      <c r="AV1271" s="857"/>
      <c r="AW1271" s="857"/>
      <c r="AX1271" s="857"/>
      <c r="AY1271" s="857"/>
      <c r="AZ1271" s="500"/>
      <c r="BA1271" s="500"/>
      <c r="BB1271" s="500"/>
      <c r="BC1271" s="500"/>
      <c r="BD1271" s="480"/>
      <c r="BE1271" s="480"/>
      <c r="BF1271" s="480"/>
      <c r="BG1271" s="480"/>
      <c r="BH1271" s="480"/>
      <c r="BI1271" s="480"/>
      <c r="BJ1271" s="480"/>
      <c r="BK1271" s="480"/>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480"/>
      <c r="H1272" s="480"/>
      <c r="I1272" s="480"/>
      <c r="J1272" s="480"/>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480"/>
      <c r="BE1272" s="480"/>
      <c r="BF1272" s="480"/>
      <c r="BG1272" s="480"/>
      <c r="BH1272" s="480"/>
      <c r="BI1272" s="480"/>
      <c r="BJ1272" s="480"/>
      <c r="BK1272" s="480"/>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480"/>
      <c r="H1273" s="480"/>
      <c r="I1273" s="480"/>
      <c r="J1273" s="480"/>
      <c r="K1273" s="482" t="s">
        <v>553</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472</v>
      </c>
      <c r="AE1273" s="486"/>
      <c r="AF1273" s="486"/>
      <c r="AG1273" s="486"/>
      <c r="AH1273" s="487"/>
      <c r="AI1273" s="845" t="s">
        <v>473</v>
      </c>
      <c r="AJ1273" s="878"/>
      <c r="AK1273" s="878"/>
      <c r="AL1273" s="878"/>
      <c r="AM1273" s="878"/>
      <c r="AN1273" s="878"/>
      <c r="AO1273" s="878"/>
      <c r="AP1273" s="487"/>
      <c r="AQ1273" s="487"/>
      <c r="AR1273" s="486"/>
      <c r="AS1273" s="486"/>
      <c r="AT1273" s="486"/>
      <c r="AU1273" s="486" t="s">
        <v>474</v>
      </c>
      <c r="AV1273" s="486"/>
      <c r="AW1273" s="486"/>
      <c r="AX1273" s="507"/>
      <c r="AY1273" s="535"/>
      <c r="AZ1273" s="500"/>
      <c r="BA1273" s="500"/>
      <c r="BB1273" s="500"/>
      <c r="BC1273" s="500"/>
      <c r="BD1273" s="480"/>
      <c r="BE1273" s="480"/>
      <c r="BF1273" s="480"/>
      <c r="BG1273" s="480"/>
      <c r="BH1273" s="480"/>
      <c r="BI1273" s="480"/>
      <c r="BJ1273" s="480"/>
      <c r="BK1273" s="480"/>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480"/>
      <c r="H1274" s="480"/>
      <c r="I1274" s="480"/>
      <c r="J1274" s="480"/>
      <c r="K1274" s="528" t="s">
        <v>554</v>
      </c>
      <c r="L1274" s="536"/>
      <c r="M1274" s="536"/>
      <c r="N1274" s="491"/>
      <c r="O1274" s="491"/>
      <c r="P1274" s="491"/>
      <c r="Q1274" s="491"/>
      <c r="R1274" s="491"/>
      <c r="S1274" s="851">
        <f>[1]Stratifications!$G156</f>
        <v>320196933.97000068</v>
      </c>
      <c r="T1274" s="851"/>
      <c r="U1274" s="851"/>
      <c r="V1274" s="851"/>
      <c r="W1274" s="851"/>
      <c r="X1274" s="497"/>
      <c r="Y1274" s="497"/>
      <c r="Z1274" s="498"/>
      <c r="AA1274" s="852">
        <f>[1]Stratifications!$J156</f>
        <v>0.99833021530479904</v>
      </c>
      <c r="AB1274" s="852"/>
      <c r="AC1274" s="852"/>
      <c r="AD1274" s="852" t="s">
        <v>493</v>
      </c>
      <c r="AE1274" s="852"/>
      <c r="AF1274" s="852"/>
      <c r="AG1274" s="852"/>
      <c r="AH1274" s="498"/>
      <c r="AI1274" s="853">
        <f>[1]Stratifications!$M156</f>
        <v>2246</v>
      </c>
      <c r="AJ1274" s="854"/>
      <c r="AK1274" s="854"/>
      <c r="AL1274" s="854" t="s">
        <v>493</v>
      </c>
      <c r="AM1274" s="854"/>
      <c r="AN1274" s="854"/>
      <c r="AO1274" s="854"/>
      <c r="AP1274" s="498"/>
      <c r="AQ1274" s="498"/>
      <c r="AR1274" s="852">
        <f>[1]Stratifications!$P156</f>
        <v>0.99866607381058248</v>
      </c>
      <c r="AS1274" s="852"/>
      <c r="AT1274" s="852"/>
      <c r="AU1274" s="852" t="s">
        <v>493</v>
      </c>
      <c r="AV1274" s="852"/>
      <c r="AW1274" s="852"/>
      <c r="AX1274" s="852"/>
      <c r="AY1274" s="852"/>
      <c r="AZ1274" s="500"/>
      <c r="BA1274" s="500"/>
      <c r="BB1274" s="500"/>
      <c r="BC1274" s="500"/>
      <c r="BD1274" s="480"/>
      <c r="BE1274" s="480"/>
      <c r="BF1274" s="480"/>
      <c r="BG1274" s="480"/>
      <c r="BH1274" s="480"/>
      <c r="BI1274" s="480"/>
      <c r="BJ1274" s="480"/>
      <c r="BK1274" s="480"/>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555</v>
      </c>
      <c r="L1275" s="537"/>
      <c r="M1275" s="537"/>
      <c r="N1275" s="491"/>
      <c r="O1275" s="491"/>
      <c r="P1275" s="491"/>
      <c r="Q1275" s="491"/>
      <c r="R1275" s="491"/>
      <c r="S1275" s="851">
        <f>[1]Stratifications!$G157</f>
        <v>148570.65</v>
      </c>
      <c r="T1275" s="851"/>
      <c r="U1275" s="851"/>
      <c r="V1275" s="851"/>
      <c r="W1275" s="851"/>
      <c r="X1275" s="497"/>
      <c r="Y1275" s="497"/>
      <c r="Z1275" s="498"/>
      <c r="AA1275" s="852">
        <f>[1]Stratifications!$J157</f>
        <v>4.6322295208601311E-4</v>
      </c>
      <c r="AB1275" s="852"/>
      <c r="AC1275" s="852"/>
      <c r="AD1275" s="852" t="s">
        <v>493</v>
      </c>
      <c r="AE1275" s="852"/>
      <c r="AF1275" s="852"/>
      <c r="AG1275" s="852"/>
      <c r="AH1275" s="498"/>
      <c r="AI1275" s="853">
        <f>[1]Stratifications!$M157</f>
        <v>1</v>
      </c>
      <c r="AJ1275" s="854"/>
      <c r="AK1275" s="854"/>
      <c r="AL1275" s="854" t="s">
        <v>493</v>
      </c>
      <c r="AM1275" s="854"/>
      <c r="AN1275" s="854"/>
      <c r="AO1275" s="854"/>
      <c r="AP1275" s="498"/>
      <c r="AQ1275" s="498"/>
      <c r="AR1275" s="852">
        <f>[1]Stratifications!$P157</f>
        <v>4.4464206313917296E-4</v>
      </c>
      <c r="AS1275" s="852"/>
      <c r="AT1275" s="852"/>
      <c r="AU1275" s="852" t="s">
        <v>493</v>
      </c>
      <c r="AV1275" s="852"/>
      <c r="AW1275" s="852"/>
      <c r="AX1275" s="852"/>
      <c r="AY1275" s="852"/>
      <c r="AZ1275" s="500"/>
      <c r="BA1275" s="500"/>
      <c r="BB1275" s="500"/>
      <c r="BC1275" s="500"/>
    </row>
    <row r="1276" spans="6:198" ht="12.75" customHeight="1">
      <c r="K1276" s="530" t="s">
        <v>556</v>
      </c>
      <c r="L1276" s="501"/>
      <c r="M1276" s="501"/>
      <c r="N1276" s="500"/>
      <c r="O1276" s="500"/>
      <c r="P1276" s="500"/>
      <c r="Q1276" s="500"/>
      <c r="R1276" s="500"/>
      <c r="S1276" s="851">
        <f>[1]Stratifications!$G158</f>
        <v>386983.55</v>
      </c>
      <c r="T1276" s="851"/>
      <c r="U1276" s="851"/>
      <c r="V1276" s="851"/>
      <c r="W1276" s="851"/>
      <c r="X1276" s="497"/>
      <c r="Y1276" s="497"/>
      <c r="Z1276" s="498"/>
      <c r="AA1276" s="852">
        <f>[1]Stratifications!$J158</f>
        <v>1.2065617431149778E-3</v>
      </c>
      <c r="AB1276" s="852"/>
      <c r="AC1276" s="852"/>
      <c r="AD1276" s="852" t="s">
        <v>493</v>
      </c>
      <c r="AE1276" s="852"/>
      <c r="AF1276" s="852"/>
      <c r="AG1276" s="852"/>
      <c r="AH1276" s="498"/>
      <c r="AI1276" s="853">
        <f>[1]Stratifications!$M158</f>
        <v>2</v>
      </c>
      <c r="AJ1276" s="854"/>
      <c r="AK1276" s="854"/>
      <c r="AL1276" s="854" t="s">
        <v>493</v>
      </c>
      <c r="AM1276" s="854"/>
      <c r="AN1276" s="854"/>
      <c r="AO1276" s="854"/>
      <c r="AP1276" s="498"/>
      <c r="AQ1276" s="498"/>
      <c r="AR1276" s="852">
        <f>[1]Stratifications!$P158</f>
        <v>8.8928412627834591E-4</v>
      </c>
      <c r="AS1276" s="852"/>
      <c r="AT1276" s="852"/>
      <c r="AU1276" s="852" t="s">
        <v>493</v>
      </c>
      <c r="AV1276" s="852"/>
      <c r="AW1276" s="852"/>
      <c r="AX1276" s="852"/>
      <c r="AY1276" s="852"/>
      <c r="AZ1276" s="500"/>
      <c r="BA1276" s="500"/>
      <c r="BB1276" s="500"/>
      <c r="BC1276" s="500"/>
    </row>
    <row r="1277" spans="6:198" ht="12.75" customHeight="1">
      <c r="K1277" s="530" t="s">
        <v>557</v>
      </c>
      <c r="L1277" s="500"/>
      <c r="M1277" s="500"/>
      <c r="N1277" s="500"/>
      <c r="O1277" s="500"/>
      <c r="P1277" s="500"/>
      <c r="Q1277" s="500"/>
      <c r="R1277" s="500"/>
      <c r="S1277" s="851">
        <f>[1]Stratifications!$G159</f>
        <v>0</v>
      </c>
      <c r="T1277" s="851"/>
      <c r="U1277" s="851"/>
      <c r="V1277" s="851"/>
      <c r="W1277" s="851"/>
      <c r="X1277" s="497"/>
      <c r="Y1277" s="497"/>
      <c r="Z1277" s="498"/>
      <c r="AA1277" s="852">
        <f>[1]Stratifications!$J159</f>
        <v>0</v>
      </c>
      <c r="AB1277" s="852"/>
      <c r="AC1277" s="852"/>
      <c r="AD1277" s="852" t="s">
        <v>493</v>
      </c>
      <c r="AE1277" s="852"/>
      <c r="AF1277" s="852"/>
      <c r="AG1277" s="852"/>
      <c r="AH1277" s="498"/>
      <c r="AI1277" s="853">
        <f>[1]Stratifications!$M159</f>
        <v>0</v>
      </c>
      <c r="AJ1277" s="854"/>
      <c r="AK1277" s="854"/>
      <c r="AL1277" s="854" t="s">
        <v>493</v>
      </c>
      <c r="AM1277" s="854"/>
      <c r="AN1277" s="854"/>
      <c r="AO1277" s="854"/>
      <c r="AP1277" s="498"/>
      <c r="AQ1277" s="498"/>
      <c r="AR1277" s="852">
        <f>[1]Stratifications!$P159</f>
        <v>0</v>
      </c>
      <c r="AS1277" s="852"/>
      <c r="AT1277" s="852"/>
      <c r="AU1277" s="852" t="s">
        <v>493</v>
      </c>
      <c r="AV1277" s="852"/>
      <c r="AW1277" s="852"/>
      <c r="AX1277" s="852"/>
      <c r="AY1277" s="852"/>
      <c r="AZ1277" s="500"/>
      <c r="BA1277" s="500"/>
      <c r="BB1277" s="500"/>
      <c r="BC1277" s="500"/>
    </row>
    <row r="1278" spans="6:198" ht="12.75" customHeight="1">
      <c r="K1278" s="530" t="s">
        <v>558</v>
      </c>
      <c r="L1278" s="500"/>
      <c r="M1278" s="500"/>
      <c r="N1278" s="500"/>
      <c r="O1278" s="500"/>
      <c r="P1278" s="500"/>
      <c r="Q1278" s="500"/>
      <c r="R1278" s="500"/>
      <c r="S1278" s="851">
        <f>[1]Stratifications!$G160</f>
        <v>0</v>
      </c>
      <c r="T1278" s="851"/>
      <c r="U1278" s="851"/>
      <c r="V1278" s="851"/>
      <c r="W1278" s="851"/>
      <c r="X1278" s="498"/>
      <c r="Y1278" s="498"/>
      <c r="Z1278" s="498"/>
      <c r="AA1278" s="852">
        <f>[1]Stratifications!$J160</f>
        <v>0</v>
      </c>
      <c r="AB1278" s="852"/>
      <c r="AC1278" s="852"/>
      <c r="AD1278" s="852" t="s">
        <v>493</v>
      </c>
      <c r="AE1278" s="852"/>
      <c r="AF1278" s="852"/>
      <c r="AG1278" s="852"/>
      <c r="AH1278" s="498"/>
      <c r="AI1278" s="853">
        <f>[1]Stratifications!$M160</f>
        <v>0</v>
      </c>
      <c r="AJ1278" s="854"/>
      <c r="AK1278" s="854"/>
      <c r="AL1278" s="854" t="s">
        <v>493</v>
      </c>
      <c r="AM1278" s="854"/>
      <c r="AN1278" s="854"/>
      <c r="AO1278" s="854"/>
      <c r="AP1278" s="498"/>
      <c r="AQ1278" s="498"/>
      <c r="AR1278" s="852">
        <f>[1]Stratifications!$P160</f>
        <v>0</v>
      </c>
      <c r="AS1278" s="852"/>
      <c r="AT1278" s="852"/>
      <c r="AU1278" s="852" t="s">
        <v>493</v>
      </c>
      <c r="AV1278" s="852"/>
      <c r="AW1278" s="852"/>
      <c r="AX1278" s="852"/>
      <c r="AY1278" s="852"/>
      <c r="AZ1278" s="500"/>
      <c r="BA1278" s="500"/>
      <c r="BB1278" s="500"/>
      <c r="BC1278" s="500"/>
    </row>
    <row r="1279" spans="6:198" ht="12.75" customHeight="1">
      <c r="K1279" s="504" t="s">
        <v>278</v>
      </c>
      <c r="L1279" s="505"/>
      <c r="M1279" s="505"/>
      <c r="N1279" s="505"/>
      <c r="O1279" s="505"/>
      <c r="P1279" s="505"/>
      <c r="Q1279" s="505"/>
      <c r="R1279" s="505"/>
      <c r="S1279" s="856">
        <f>[1]Stratifications!$G161</f>
        <v>320732488.17000067</v>
      </c>
      <c r="T1279" s="856"/>
      <c r="U1279" s="856"/>
      <c r="V1279" s="856"/>
      <c r="W1279" s="856"/>
      <c r="X1279" s="506"/>
      <c r="Y1279" s="506"/>
      <c r="Z1279" s="506"/>
      <c r="AA1279" s="857">
        <f>[1]Stratifications!$J161</f>
        <v>1</v>
      </c>
      <c r="AB1279" s="857"/>
      <c r="AC1279" s="857"/>
      <c r="AD1279" s="857" t="s">
        <v>493</v>
      </c>
      <c r="AE1279" s="857"/>
      <c r="AF1279" s="857"/>
      <c r="AG1279" s="857"/>
      <c r="AH1279" s="506"/>
      <c r="AI1279" s="858">
        <f>[1]Stratifications!$M161</f>
        <v>2249</v>
      </c>
      <c r="AJ1279" s="859"/>
      <c r="AK1279" s="859"/>
      <c r="AL1279" s="859" t="s">
        <v>493</v>
      </c>
      <c r="AM1279" s="859"/>
      <c r="AN1279" s="859"/>
      <c r="AO1279" s="859"/>
      <c r="AP1279" s="506"/>
      <c r="AQ1279" s="506"/>
      <c r="AR1279" s="857">
        <f>[1]Stratifications!$P161</f>
        <v>1</v>
      </c>
      <c r="AS1279" s="857"/>
      <c r="AT1279" s="857"/>
      <c r="AU1279" s="857" t="s">
        <v>493</v>
      </c>
      <c r="AV1279" s="857"/>
      <c r="AW1279" s="857"/>
      <c r="AX1279" s="857"/>
      <c r="AY1279" s="857"/>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559</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472</v>
      </c>
      <c r="AE1281" s="486"/>
      <c r="AF1281" s="486"/>
      <c r="AG1281" s="486"/>
      <c r="AH1281" s="487"/>
      <c r="AI1281" s="845" t="s">
        <v>473</v>
      </c>
      <c r="AJ1281" s="878"/>
      <c r="AK1281" s="878"/>
      <c r="AL1281" s="878"/>
      <c r="AM1281" s="878"/>
      <c r="AN1281" s="878"/>
      <c r="AO1281" s="878"/>
      <c r="AP1281" s="487"/>
      <c r="AQ1281" s="487"/>
      <c r="AR1281" s="486"/>
      <c r="AS1281" s="486"/>
      <c r="AT1281" s="486"/>
      <c r="AU1281" s="486" t="s">
        <v>474</v>
      </c>
      <c r="AV1281" s="486"/>
      <c r="AW1281" s="486"/>
      <c r="AX1281" s="507"/>
      <c r="AY1281" s="535"/>
    </row>
    <row r="1282" spans="6:198" ht="12.75" customHeight="1">
      <c r="K1282" s="528" t="s">
        <v>551</v>
      </c>
      <c r="L1282" s="536"/>
      <c r="M1282" s="536"/>
      <c r="N1282" s="491"/>
      <c r="O1282" s="491"/>
      <c r="P1282" s="491"/>
      <c r="Q1282" s="491"/>
      <c r="R1282" s="491"/>
      <c r="S1282" s="851">
        <f>[1]Stratifications!$G$164</f>
        <v>0</v>
      </c>
      <c r="T1282" s="851"/>
      <c r="U1282" s="851"/>
      <c r="V1282" s="851"/>
      <c r="W1282" s="851"/>
      <c r="X1282" s="492"/>
      <c r="Y1282" s="492"/>
      <c r="Z1282" s="493"/>
      <c r="AA1282" s="847">
        <f>[1]Stratifications!$J$164</f>
        <v>0</v>
      </c>
      <c r="AB1282" s="847"/>
      <c r="AC1282" s="847"/>
      <c r="AD1282" s="847" t="s">
        <v>493</v>
      </c>
      <c r="AE1282" s="847"/>
      <c r="AF1282" s="847"/>
      <c r="AG1282" s="847"/>
      <c r="AH1282" s="493"/>
      <c r="AI1282" s="848">
        <f>[1]Stratifications!$M$164</f>
        <v>0</v>
      </c>
      <c r="AJ1282" s="849"/>
      <c r="AK1282" s="849"/>
      <c r="AL1282" s="849" t="s">
        <v>493</v>
      </c>
      <c r="AM1282" s="849"/>
      <c r="AN1282" s="849"/>
      <c r="AO1282" s="849"/>
      <c r="AP1282" s="493"/>
      <c r="AQ1282" s="493"/>
      <c r="AR1282" s="847">
        <f>[1]Stratifications!$P$164</f>
        <v>0</v>
      </c>
      <c r="AS1282" s="847"/>
      <c r="AT1282" s="847"/>
      <c r="AU1282" s="847" t="s">
        <v>493</v>
      </c>
      <c r="AV1282" s="847"/>
      <c r="AW1282" s="847"/>
      <c r="AX1282" s="847"/>
      <c r="AY1282" s="847"/>
    </row>
    <row r="1283" spans="6:198" ht="12.75" customHeight="1">
      <c r="K1283" s="533" t="s">
        <v>552</v>
      </c>
      <c r="L1283" s="541"/>
      <c r="M1283" s="541"/>
      <c r="N1283" s="491"/>
      <c r="O1283" s="491"/>
      <c r="P1283" s="491"/>
      <c r="Q1283" s="491"/>
      <c r="R1283" s="491"/>
      <c r="S1283" s="851">
        <f>[1]Stratifications!$G$165</f>
        <v>320732488.17000067</v>
      </c>
      <c r="T1283" s="851"/>
      <c r="U1283" s="851"/>
      <c r="V1283" s="851"/>
      <c r="W1283" s="851"/>
      <c r="X1283" s="498"/>
      <c r="Y1283" s="498"/>
      <c r="Z1283" s="498"/>
      <c r="AA1283" s="852">
        <f>[1]Stratifications!$J$165</f>
        <v>1</v>
      </c>
      <c r="AB1283" s="852"/>
      <c r="AC1283" s="852"/>
      <c r="AD1283" s="852" t="s">
        <v>493</v>
      </c>
      <c r="AE1283" s="852"/>
      <c r="AF1283" s="852"/>
      <c r="AG1283" s="852"/>
      <c r="AH1283" s="498"/>
      <c r="AI1283" s="853">
        <f>[1]Stratifications!$M$165</f>
        <v>2249</v>
      </c>
      <c r="AJ1283" s="854"/>
      <c r="AK1283" s="854"/>
      <c r="AL1283" s="854" t="s">
        <v>493</v>
      </c>
      <c r="AM1283" s="854"/>
      <c r="AN1283" s="854"/>
      <c r="AO1283" s="854"/>
      <c r="AP1283" s="498"/>
      <c r="AQ1283" s="498"/>
      <c r="AR1283" s="852">
        <f>[1]Stratifications!$P$165</f>
        <v>1</v>
      </c>
      <c r="AS1283" s="852"/>
      <c r="AT1283" s="852"/>
      <c r="AU1283" s="852" t="s">
        <v>493</v>
      </c>
      <c r="AV1283" s="852"/>
      <c r="AW1283" s="852"/>
      <c r="AX1283" s="852"/>
      <c r="AY1283" s="852"/>
      <c r="AZ1283" s="499"/>
    </row>
    <row r="1284" spans="6:198" ht="12.75" customHeight="1">
      <c r="K1284" s="504" t="s">
        <v>278</v>
      </c>
      <c r="L1284" s="505"/>
      <c r="M1284" s="505"/>
      <c r="N1284" s="505"/>
      <c r="O1284" s="505"/>
      <c r="P1284" s="505"/>
      <c r="Q1284" s="505"/>
      <c r="R1284" s="505"/>
      <c r="S1284" s="856">
        <f>S1282+S1283</f>
        <v>320732488.17000067</v>
      </c>
      <c r="T1284" s="856"/>
      <c r="U1284" s="856"/>
      <c r="V1284" s="856"/>
      <c r="W1284" s="856"/>
      <c r="X1284" s="506"/>
      <c r="Y1284" s="506"/>
      <c r="Z1284" s="506"/>
      <c r="AA1284" s="857">
        <f>AA1282+AA1283</f>
        <v>1</v>
      </c>
      <c r="AB1284" s="857"/>
      <c r="AC1284" s="857"/>
      <c r="AD1284" s="857" t="s">
        <v>493</v>
      </c>
      <c r="AE1284" s="857"/>
      <c r="AF1284" s="857"/>
      <c r="AG1284" s="857"/>
      <c r="AH1284" s="506"/>
      <c r="AI1284" s="858">
        <f>AI1282+AI1283</f>
        <v>2249</v>
      </c>
      <c r="AJ1284" s="859"/>
      <c r="AK1284" s="859"/>
      <c r="AL1284" s="859" t="s">
        <v>493</v>
      </c>
      <c r="AM1284" s="859"/>
      <c r="AN1284" s="859"/>
      <c r="AO1284" s="859"/>
      <c r="AP1284" s="506"/>
      <c r="AQ1284" s="506"/>
      <c r="AR1284" s="857">
        <f>AR1282+AR1283</f>
        <v>1</v>
      </c>
      <c r="AS1284" s="857"/>
      <c r="AT1284" s="857"/>
      <c r="AU1284" s="857" t="s">
        <v>493</v>
      </c>
      <c r="AV1284" s="857"/>
      <c r="AW1284" s="857"/>
      <c r="AX1284" s="857"/>
      <c r="AY1284" s="857"/>
      <c r="AZ1284" s="499"/>
    </row>
    <row r="1286" spans="6:198" s="1" customFormat="1" ht="12.75" customHeight="1">
      <c r="F1286" s="81"/>
      <c r="G1286" s="671"/>
      <c r="H1286" s="671"/>
      <c r="I1286" s="671"/>
      <c r="J1286" s="671"/>
      <c r="K1286" s="671"/>
      <c r="L1286" s="671"/>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862"/>
      <c r="AQ1286" s="862"/>
      <c r="AR1286" s="862"/>
      <c r="AS1286" s="862"/>
      <c r="AT1286" s="862"/>
      <c r="AU1286" s="862"/>
      <c r="AV1286" s="862"/>
      <c r="AW1286" s="395"/>
      <c r="AX1286" s="395"/>
      <c r="AY1286" s="395"/>
      <c r="AZ1286" s="395"/>
      <c r="BA1286" s="395"/>
      <c r="BB1286" s="395"/>
      <c r="BC1286" s="258"/>
      <c r="BD1286" s="862"/>
      <c r="BE1286" s="862"/>
      <c r="BF1286" s="862"/>
      <c r="BG1286" s="862"/>
      <c r="BH1286" s="862"/>
      <c r="BI1286" s="862"/>
      <c r="BJ1286" s="862"/>
      <c r="BK1286" s="86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8"/>
      <c r="H1287" s="468"/>
      <c r="I1287" s="468"/>
      <c r="J1287" s="468"/>
      <c r="K1287" s="468"/>
      <c r="L1287" s="468"/>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5"/>
      <c r="AQ1287" s="395"/>
      <c r="AR1287" s="395"/>
      <c r="AS1287" s="395"/>
      <c r="AT1287" s="395"/>
      <c r="AU1287" s="395"/>
      <c r="AV1287" s="395"/>
      <c r="AW1287" s="395"/>
      <c r="AX1287" s="395"/>
      <c r="AY1287" s="395"/>
      <c r="AZ1287" s="395"/>
      <c r="BA1287" s="395"/>
      <c r="BB1287" s="395"/>
      <c r="BC1287" s="258"/>
      <c r="BD1287" s="395"/>
      <c r="BE1287" s="395"/>
      <c r="BF1287" s="395"/>
      <c r="BG1287" s="395"/>
      <c r="BH1287" s="395"/>
      <c r="BI1287" s="395"/>
      <c r="BJ1287" s="395"/>
      <c r="BK1287" s="395"/>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671"/>
      <c r="H1288" s="671"/>
      <c r="I1288" s="671"/>
      <c r="J1288" s="671"/>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862"/>
      <c r="AQ1288" s="862"/>
      <c r="AR1288" s="862"/>
      <c r="AS1288" s="862"/>
      <c r="AT1288" s="862"/>
      <c r="AU1288" s="862"/>
      <c r="AV1288" s="862"/>
      <c r="AW1288" s="395"/>
      <c r="AX1288" s="395"/>
      <c r="AY1288" s="395"/>
      <c r="AZ1288" s="395"/>
      <c r="BA1288" s="395"/>
      <c r="BB1288" s="395"/>
      <c r="BC1288" s="258"/>
      <c r="BD1288" s="862"/>
      <c r="BE1288" s="862"/>
      <c r="BF1288" s="862"/>
      <c r="BG1288" s="862"/>
      <c r="BH1288" s="862"/>
      <c r="BI1288" s="862"/>
      <c r="BJ1288" s="862"/>
      <c r="BK1288" s="86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671"/>
      <c r="H1289" s="671"/>
      <c r="I1289" s="671"/>
      <c r="J1289" s="671"/>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862"/>
      <c r="AQ1289" s="862"/>
      <c r="AR1289" s="862"/>
      <c r="AS1289" s="862"/>
      <c r="AT1289" s="862"/>
      <c r="AU1289" s="862"/>
      <c r="AV1289" s="862"/>
      <c r="AW1289" s="395"/>
      <c r="AX1289" s="395"/>
      <c r="AY1289" s="395"/>
      <c r="AZ1289" s="395"/>
      <c r="BA1289" s="395"/>
      <c r="BB1289" s="395"/>
      <c r="BC1289" s="258"/>
      <c r="BD1289" s="862"/>
      <c r="BE1289" s="862"/>
      <c r="BF1289" s="862"/>
      <c r="BG1289" s="862"/>
      <c r="BH1289" s="862"/>
      <c r="BI1289" s="862"/>
      <c r="BJ1289" s="862"/>
      <c r="BK1289" s="86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50" t="str">
        <f>[2]Setup!$B$5</f>
        <v>Precise Mortgage Funding 2018-2B plc</v>
      </c>
      <c r="G1291" s="550"/>
      <c r="H1291" s="550"/>
      <c r="I1291" s="550"/>
      <c r="J1291" s="550"/>
      <c r="K1291" s="550"/>
      <c r="L1291" s="550"/>
      <c r="M1291" s="550"/>
      <c r="N1291" s="550"/>
      <c r="O1291" s="550"/>
      <c r="P1291" s="550"/>
      <c r="Q1291" s="550"/>
      <c r="R1291" s="550"/>
      <c r="S1291" s="550"/>
      <c r="T1291" s="550"/>
      <c r="U1291" s="550"/>
      <c r="V1291" s="550"/>
      <c r="W1291" s="550"/>
      <c r="X1291" s="550"/>
      <c r="Y1291" s="550"/>
      <c r="Z1291" s="550"/>
      <c r="AA1291" s="550"/>
      <c r="AB1291" s="550"/>
      <c r="AC1291" s="550"/>
      <c r="AD1291" s="550"/>
      <c r="AE1291" s="550"/>
      <c r="AF1291" s="550"/>
      <c r="AG1291" s="550"/>
      <c r="AH1291" s="550"/>
      <c r="AI1291" s="550"/>
      <c r="AJ1291" s="550"/>
      <c r="AK1291" s="550"/>
      <c r="AL1291" s="550"/>
      <c r="AM1291" s="550"/>
      <c r="AN1291" s="550"/>
      <c r="AO1291" s="550"/>
      <c r="AP1291" s="550"/>
      <c r="AQ1291" s="550"/>
      <c r="AR1291" s="550"/>
      <c r="AS1291" s="550"/>
      <c r="AT1291" s="550"/>
      <c r="AU1291" s="550"/>
      <c r="AV1291" s="550"/>
      <c r="AW1291" s="550"/>
      <c r="AX1291" s="550"/>
      <c r="AY1291" s="550"/>
      <c r="AZ1291" s="550"/>
      <c r="BA1291" s="550"/>
      <c r="BB1291" s="550"/>
      <c r="BC1291" s="550"/>
      <c r="BD1291" s="550"/>
      <c r="BE1291" s="550"/>
      <c r="BF1291" s="550"/>
      <c r="BG1291" s="550"/>
      <c r="BH1291" s="550"/>
      <c r="BI1291" s="550"/>
      <c r="BJ1291" s="550"/>
      <c r="BK1291" s="550"/>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51" t="s">
        <v>1</v>
      </c>
      <c r="G1292" s="551"/>
      <c r="H1292" s="551"/>
      <c r="I1292" s="551"/>
      <c r="J1292" s="551"/>
      <c r="K1292" s="551"/>
      <c r="L1292" s="551"/>
      <c r="M1292" s="551"/>
      <c r="N1292" s="551"/>
      <c r="O1292" s="551"/>
      <c r="P1292" s="551"/>
      <c r="Q1292" s="551"/>
      <c r="R1292" s="551"/>
      <c r="S1292" s="551"/>
      <c r="T1292" s="551"/>
      <c r="U1292" s="551"/>
      <c r="V1292" s="551"/>
      <c r="W1292" s="551"/>
      <c r="X1292" s="551"/>
      <c r="Y1292" s="551"/>
      <c r="Z1292" s="551"/>
      <c r="AA1292" s="551"/>
      <c r="AB1292" s="551"/>
      <c r="AC1292" s="551"/>
      <c r="AD1292" s="551"/>
      <c r="AE1292" s="551"/>
      <c r="AF1292" s="551"/>
      <c r="AG1292" s="551"/>
      <c r="AH1292" s="551"/>
      <c r="AI1292" s="551"/>
      <c r="AJ1292" s="551"/>
      <c r="AK1292" s="551"/>
      <c r="AL1292" s="551"/>
      <c r="AM1292" s="551"/>
      <c r="AN1292" s="551"/>
      <c r="AO1292" s="551"/>
      <c r="AP1292" s="551"/>
      <c r="AQ1292" s="551"/>
      <c r="AR1292" s="551"/>
      <c r="AS1292" s="551"/>
      <c r="AT1292" s="551"/>
      <c r="AU1292" s="551"/>
      <c r="AV1292" s="551"/>
      <c r="AW1292" s="551"/>
      <c r="AX1292" s="551"/>
      <c r="AY1292" s="551"/>
      <c r="AZ1292" s="551"/>
      <c r="BA1292" s="551"/>
      <c r="BB1292" s="551"/>
      <c r="BC1292" s="551"/>
      <c r="BD1292" s="551"/>
      <c r="BE1292" s="551"/>
      <c r="BF1292" s="551"/>
      <c r="BG1292" s="551"/>
      <c r="BH1292" s="551"/>
      <c r="BI1292" s="551"/>
      <c r="BJ1292" s="551"/>
      <c r="BK1292" s="551"/>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51" t="s">
        <v>2</v>
      </c>
      <c r="G1293" s="551"/>
      <c r="H1293" s="551"/>
      <c r="I1293" s="551"/>
      <c r="J1293" s="551"/>
      <c r="K1293" s="551"/>
      <c r="L1293" s="551"/>
      <c r="M1293" s="551"/>
      <c r="N1293" s="551"/>
      <c r="O1293" s="551"/>
      <c r="P1293" s="551"/>
      <c r="Q1293" s="551"/>
      <c r="R1293" s="551"/>
      <c r="S1293" s="551"/>
      <c r="T1293" s="551"/>
      <c r="U1293" s="551"/>
      <c r="V1293" s="551"/>
      <c r="W1293" s="551"/>
      <c r="X1293" s="551"/>
      <c r="Y1293" s="551"/>
      <c r="Z1293" s="551"/>
      <c r="AA1293" s="551"/>
      <c r="AB1293" s="551"/>
      <c r="AC1293" s="551"/>
      <c r="AD1293" s="551"/>
      <c r="AE1293" s="551"/>
      <c r="AF1293" s="551"/>
      <c r="AG1293" s="551"/>
      <c r="AH1293" s="551"/>
      <c r="AI1293" s="551"/>
      <c r="AJ1293" s="551"/>
      <c r="AK1293" s="551"/>
      <c r="AL1293" s="551"/>
      <c r="AM1293" s="551"/>
      <c r="AN1293" s="551"/>
      <c r="AO1293" s="551"/>
      <c r="AP1293" s="551"/>
      <c r="AQ1293" s="551"/>
      <c r="AR1293" s="551"/>
      <c r="AS1293" s="551"/>
      <c r="AT1293" s="551"/>
      <c r="AU1293" s="551"/>
      <c r="AV1293" s="551"/>
      <c r="AW1293" s="551"/>
      <c r="AX1293" s="551"/>
      <c r="AY1293" s="551"/>
      <c r="AZ1293" s="551"/>
      <c r="BA1293" s="551"/>
      <c r="BB1293" s="551"/>
      <c r="BC1293" s="551"/>
      <c r="BD1293" s="551"/>
      <c r="BE1293" s="551"/>
      <c r="BF1293" s="551"/>
      <c r="BG1293" s="551"/>
      <c r="BH1293" s="551"/>
      <c r="BI1293" s="551"/>
      <c r="BJ1293" s="551"/>
      <c r="BK1293" s="551"/>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52">
        <f>[1]Input!$C$112</f>
        <v>43570</v>
      </c>
      <c r="G1294" s="552"/>
      <c r="H1294" s="552"/>
      <c r="I1294" s="552"/>
      <c r="J1294" s="552"/>
      <c r="K1294" s="552"/>
      <c r="L1294" s="552"/>
      <c r="M1294" s="552"/>
      <c r="N1294" s="552"/>
      <c r="O1294" s="552"/>
      <c r="P1294" s="552"/>
      <c r="Q1294" s="552"/>
      <c r="R1294" s="552"/>
      <c r="S1294" s="552"/>
      <c r="T1294" s="552"/>
      <c r="U1294" s="552"/>
      <c r="V1294" s="552"/>
      <c r="W1294" s="552"/>
      <c r="X1294" s="552"/>
      <c r="Y1294" s="552"/>
      <c r="Z1294" s="552"/>
      <c r="AA1294" s="552"/>
      <c r="AB1294" s="552"/>
      <c r="AC1294" s="552"/>
      <c r="AD1294" s="552"/>
      <c r="AE1294" s="552"/>
      <c r="AF1294" s="552"/>
      <c r="AG1294" s="552"/>
      <c r="AH1294" s="552"/>
      <c r="AI1294" s="552"/>
      <c r="AJ1294" s="552"/>
      <c r="AK1294" s="552"/>
      <c r="AL1294" s="552"/>
      <c r="AM1294" s="552"/>
      <c r="AN1294" s="552"/>
      <c r="AO1294" s="552"/>
      <c r="AP1294" s="552"/>
      <c r="AQ1294" s="552"/>
      <c r="AR1294" s="552"/>
      <c r="AS1294" s="552"/>
      <c r="AT1294" s="552"/>
      <c r="AU1294" s="552"/>
      <c r="AV1294" s="552"/>
      <c r="AW1294" s="552"/>
      <c r="AX1294" s="552"/>
      <c r="AY1294" s="552"/>
      <c r="AZ1294" s="552"/>
      <c r="BA1294" s="552"/>
      <c r="BB1294" s="552"/>
      <c r="BC1294" s="552"/>
      <c r="BD1294" s="552"/>
      <c r="BE1294" s="552"/>
      <c r="BF1294" s="552"/>
      <c r="BG1294" s="552"/>
      <c r="BH1294" s="552"/>
      <c r="BI1294" s="552"/>
      <c r="BJ1294" s="552"/>
      <c r="BK1294" s="55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9" t="s">
        <v>490</v>
      </c>
      <c r="G1296" s="579"/>
      <c r="H1296" s="579"/>
      <c r="I1296" s="579"/>
      <c r="J1296" s="579"/>
      <c r="K1296" s="579"/>
      <c r="L1296" s="579"/>
      <c r="M1296" s="579"/>
      <c r="N1296" s="579"/>
      <c r="O1296" s="579"/>
      <c r="P1296" s="579"/>
      <c r="Q1296" s="579"/>
      <c r="R1296" s="579"/>
      <c r="S1296" s="579"/>
      <c r="T1296" s="579"/>
      <c r="U1296" s="579"/>
      <c r="V1296" s="579"/>
      <c r="W1296" s="579"/>
      <c r="X1296" s="579"/>
      <c r="Y1296" s="579"/>
      <c r="Z1296" s="579"/>
      <c r="AA1296" s="579"/>
      <c r="AB1296" s="579"/>
      <c r="AC1296" s="579"/>
      <c r="AD1296" s="579"/>
      <c r="AE1296" s="579"/>
      <c r="AF1296" s="579"/>
      <c r="AG1296" s="579"/>
      <c r="AH1296" s="579"/>
      <c r="AI1296" s="579"/>
      <c r="AJ1296" s="579"/>
      <c r="AK1296" s="579"/>
      <c r="AL1296" s="579"/>
      <c r="AM1296" s="579"/>
      <c r="AN1296" s="579"/>
      <c r="AO1296" s="579"/>
      <c r="AP1296" s="579"/>
      <c r="AQ1296" s="579"/>
      <c r="AR1296" s="579"/>
      <c r="AS1296" s="579"/>
      <c r="AT1296" s="579"/>
      <c r="AU1296" s="579"/>
      <c r="AV1296" s="579"/>
      <c r="AW1296" s="579"/>
      <c r="AX1296" s="579"/>
      <c r="AY1296" s="579"/>
      <c r="AZ1296" s="579"/>
      <c r="BA1296" s="579"/>
      <c r="BB1296" s="579"/>
      <c r="BC1296" s="579"/>
      <c r="BD1296" s="579"/>
      <c r="BE1296" s="579"/>
      <c r="BF1296" s="579"/>
      <c r="BG1296" s="579"/>
      <c r="BH1296" s="579"/>
      <c r="BI1296" s="579"/>
      <c r="BJ1296" s="579"/>
      <c r="BK1296" s="579"/>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480"/>
      <c r="H1297" s="789" t="str">
        <f>H1256</f>
        <v>31-03-2019</v>
      </c>
      <c r="I1297" s="789"/>
      <c r="J1297" s="789"/>
      <c r="K1297" s="775"/>
      <c r="L1297" s="775"/>
      <c r="M1297" s="480"/>
      <c r="N1297" s="480"/>
      <c r="O1297" s="480"/>
      <c r="P1297" s="480"/>
      <c r="Q1297" s="480"/>
      <c r="R1297" s="480"/>
      <c r="S1297" s="480"/>
      <c r="T1297" s="480"/>
      <c r="U1297" s="480"/>
      <c r="V1297" s="480"/>
      <c r="W1297" s="480"/>
      <c r="X1297" s="480"/>
      <c r="Y1297" s="480"/>
      <c r="Z1297" s="480"/>
      <c r="AA1297" s="480"/>
      <c r="AB1297" s="480"/>
      <c r="AC1297" s="480"/>
      <c r="AD1297" s="480"/>
      <c r="AE1297" s="480"/>
      <c r="AF1297" s="480"/>
      <c r="AG1297" s="480"/>
      <c r="AH1297" s="480"/>
      <c r="AI1297" s="480"/>
      <c r="AJ1297" s="480"/>
      <c r="AK1297" s="480"/>
      <c r="AL1297" s="480"/>
      <c r="AM1297" s="480"/>
      <c r="AN1297" s="480"/>
      <c r="AO1297" s="480"/>
      <c r="AP1297" s="480"/>
      <c r="AQ1297" s="480"/>
      <c r="AR1297" s="480"/>
      <c r="AS1297" s="480"/>
      <c r="AT1297" s="480"/>
      <c r="AU1297" s="480"/>
      <c r="AV1297" s="480"/>
      <c r="AW1297" s="480"/>
      <c r="AX1297" s="480"/>
      <c r="AY1297" s="480"/>
      <c r="AZ1297" s="480"/>
      <c r="BA1297" s="480"/>
      <c r="BB1297" s="480"/>
      <c r="BC1297" s="480"/>
      <c r="BD1297" s="480"/>
      <c r="BE1297" s="480"/>
      <c r="BF1297" s="480"/>
      <c r="BG1297" s="480"/>
      <c r="BH1297" s="480"/>
      <c r="BI1297" s="480"/>
      <c r="BJ1297" s="480"/>
      <c r="BK1297" s="480"/>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480"/>
      <c r="H1298" s="480"/>
      <c r="I1298" s="480"/>
      <c r="J1298" s="480"/>
      <c r="K1298" s="482" t="s">
        <v>560</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472</v>
      </c>
      <c r="AE1298" s="486"/>
      <c r="AF1298" s="486"/>
      <c r="AG1298" s="486"/>
      <c r="AH1298" s="487"/>
      <c r="AI1298" s="845" t="s">
        <v>473</v>
      </c>
      <c r="AJ1298" s="878"/>
      <c r="AK1298" s="878"/>
      <c r="AL1298" s="878"/>
      <c r="AM1298" s="878"/>
      <c r="AN1298" s="878"/>
      <c r="AO1298" s="878"/>
      <c r="AP1298" s="487"/>
      <c r="AQ1298" s="487"/>
      <c r="AR1298" s="486"/>
      <c r="AS1298" s="486"/>
      <c r="AT1298" s="486"/>
      <c r="AU1298" s="486" t="s">
        <v>474</v>
      </c>
      <c r="AV1298" s="486"/>
      <c r="AW1298" s="486"/>
      <c r="AX1298" s="507"/>
      <c r="AY1298" s="535"/>
      <c r="AZ1298" s="500"/>
      <c r="BA1298" s="500"/>
      <c r="BB1298" s="500"/>
      <c r="BC1298" s="500"/>
      <c r="BD1298" s="480"/>
      <c r="BE1298" s="480"/>
      <c r="BF1298" s="480"/>
      <c r="BG1298" s="480"/>
      <c r="BH1298" s="480"/>
      <c r="BI1298" s="480"/>
      <c r="BJ1298" s="480"/>
      <c r="BK1298" s="480"/>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480"/>
      <c r="H1299" s="480"/>
      <c r="I1299" s="480"/>
      <c r="J1299" s="480"/>
      <c r="K1299" s="528" t="s">
        <v>561</v>
      </c>
      <c r="L1299" s="536"/>
      <c r="M1299" s="536"/>
      <c r="N1299" s="491"/>
      <c r="O1299" s="491"/>
      <c r="P1299" s="491"/>
      <c r="Q1299" s="491"/>
      <c r="R1299" s="491"/>
      <c r="S1299" s="851">
        <f>[1]Stratifications!$G$170</f>
        <v>320732488.17000067</v>
      </c>
      <c r="T1299" s="851"/>
      <c r="U1299" s="851"/>
      <c r="V1299" s="851"/>
      <c r="W1299" s="851"/>
      <c r="X1299" s="492"/>
      <c r="Y1299" s="492"/>
      <c r="Z1299" s="493"/>
      <c r="AA1299" s="847">
        <v>1</v>
      </c>
      <c r="AB1299" s="847"/>
      <c r="AC1299" s="847"/>
      <c r="AD1299" s="847" t="s">
        <v>493</v>
      </c>
      <c r="AE1299" s="847"/>
      <c r="AF1299" s="847"/>
      <c r="AG1299" s="847"/>
      <c r="AH1299" s="493"/>
      <c r="AI1299" s="848">
        <f>[1]Stratifications!$M$170</f>
        <v>2249</v>
      </c>
      <c r="AJ1299" s="849"/>
      <c r="AK1299" s="849"/>
      <c r="AL1299" s="849" t="s">
        <v>493</v>
      </c>
      <c r="AM1299" s="849"/>
      <c r="AN1299" s="849"/>
      <c r="AO1299" s="849"/>
      <c r="AP1299" s="493"/>
      <c r="AQ1299" s="493"/>
      <c r="AR1299" s="847">
        <v>1</v>
      </c>
      <c r="AS1299" s="847"/>
      <c r="AT1299" s="847"/>
      <c r="AU1299" s="847" t="s">
        <v>493</v>
      </c>
      <c r="AV1299" s="847"/>
      <c r="AW1299" s="847"/>
      <c r="AX1299" s="847"/>
      <c r="AY1299" s="847"/>
      <c r="AZ1299" s="500"/>
      <c r="BA1299" s="500"/>
      <c r="BB1299" s="500"/>
      <c r="BC1299" s="500"/>
      <c r="BD1299" s="480"/>
      <c r="BE1299" s="480"/>
      <c r="BF1299" s="480"/>
      <c r="BG1299" s="480"/>
      <c r="BH1299" s="480"/>
      <c r="BI1299" s="480"/>
      <c r="BJ1299" s="480"/>
      <c r="BK1299" s="480"/>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480"/>
      <c r="H1300" s="480"/>
      <c r="I1300" s="480"/>
      <c r="J1300" s="480"/>
      <c r="K1300" s="533" t="s">
        <v>562</v>
      </c>
      <c r="L1300" s="541"/>
      <c r="M1300" s="541"/>
      <c r="N1300" s="491"/>
      <c r="O1300" s="491"/>
      <c r="P1300" s="491"/>
      <c r="Q1300" s="491"/>
      <c r="R1300" s="491"/>
      <c r="S1300" s="851">
        <v>0</v>
      </c>
      <c r="T1300" s="851"/>
      <c r="U1300" s="851"/>
      <c r="V1300" s="851"/>
      <c r="W1300" s="851"/>
      <c r="X1300" s="498"/>
      <c r="Y1300" s="498"/>
      <c r="Z1300" s="498"/>
      <c r="AA1300" s="882">
        <v>0</v>
      </c>
      <c r="AB1300" s="882"/>
      <c r="AC1300" s="882"/>
      <c r="AD1300" s="882" t="s">
        <v>493</v>
      </c>
      <c r="AE1300" s="882"/>
      <c r="AF1300" s="882"/>
      <c r="AG1300" s="882"/>
      <c r="AH1300" s="498"/>
      <c r="AI1300" s="883">
        <v>0</v>
      </c>
      <c r="AJ1300" s="884"/>
      <c r="AK1300" s="884"/>
      <c r="AL1300" s="884" t="s">
        <v>493</v>
      </c>
      <c r="AM1300" s="884"/>
      <c r="AN1300" s="884"/>
      <c r="AO1300" s="884"/>
      <c r="AP1300" s="498"/>
      <c r="AQ1300" s="498"/>
      <c r="AR1300" s="882">
        <v>0</v>
      </c>
      <c r="AS1300" s="882"/>
      <c r="AT1300" s="882"/>
      <c r="AU1300" s="882" t="s">
        <v>493</v>
      </c>
      <c r="AV1300" s="882"/>
      <c r="AW1300" s="882"/>
      <c r="AX1300" s="882"/>
      <c r="AY1300" s="882"/>
      <c r="AZ1300" s="500"/>
      <c r="BA1300" s="500"/>
      <c r="BB1300" s="500"/>
      <c r="BC1300" s="500"/>
      <c r="BD1300" s="480"/>
      <c r="BE1300" s="480"/>
      <c r="BF1300" s="480"/>
      <c r="BG1300" s="480"/>
      <c r="BH1300" s="480"/>
      <c r="BI1300" s="480"/>
      <c r="BJ1300" s="480"/>
      <c r="BK1300" s="480"/>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480"/>
      <c r="H1301" s="480"/>
      <c r="I1301" s="480"/>
      <c r="J1301" s="480"/>
      <c r="K1301" s="504" t="s">
        <v>278</v>
      </c>
      <c r="L1301" s="505"/>
      <c r="M1301" s="505"/>
      <c r="N1301" s="505"/>
      <c r="O1301" s="505"/>
      <c r="P1301" s="505"/>
      <c r="Q1301" s="505"/>
      <c r="R1301" s="505"/>
      <c r="S1301" s="856">
        <f>S1299</f>
        <v>320732488.17000067</v>
      </c>
      <c r="T1301" s="856"/>
      <c r="U1301" s="856"/>
      <c r="V1301" s="856"/>
      <c r="W1301" s="856"/>
      <c r="X1301" s="543"/>
      <c r="Y1301" s="543"/>
      <c r="Z1301" s="543"/>
      <c r="AA1301" s="857">
        <v>1</v>
      </c>
      <c r="AB1301" s="857"/>
      <c r="AC1301" s="857"/>
      <c r="AD1301" s="857" t="s">
        <v>493</v>
      </c>
      <c r="AE1301" s="857"/>
      <c r="AF1301" s="857"/>
      <c r="AG1301" s="857"/>
      <c r="AH1301" s="543"/>
      <c r="AI1301" s="858">
        <f>AI1299</f>
        <v>2249</v>
      </c>
      <c r="AJ1301" s="859"/>
      <c r="AK1301" s="859"/>
      <c r="AL1301" s="859" t="s">
        <v>493</v>
      </c>
      <c r="AM1301" s="859"/>
      <c r="AN1301" s="859"/>
      <c r="AO1301" s="859"/>
      <c r="AP1301" s="543"/>
      <c r="AQ1301" s="543"/>
      <c r="AR1301" s="885">
        <v>1</v>
      </c>
      <c r="AS1301" s="859"/>
      <c r="AT1301" s="859"/>
      <c r="AU1301" s="859" t="s">
        <v>493</v>
      </c>
      <c r="AV1301" s="859"/>
      <c r="AW1301" s="859"/>
      <c r="AX1301" s="859"/>
      <c r="AY1301" s="859"/>
      <c r="AZ1301" s="500"/>
      <c r="BA1301" s="500"/>
      <c r="BB1301" s="500"/>
      <c r="BC1301" s="500"/>
      <c r="BD1301" s="480"/>
      <c r="BE1301" s="480"/>
      <c r="BF1301" s="480"/>
      <c r="BG1301" s="480"/>
      <c r="BH1301" s="480"/>
      <c r="BI1301" s="480"/>
      <c r="BJ1301" s="480"/>
      <c r="BK1301" s="480"/>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480"/>
      <c r="H1302" s="480"/>
      <c r="I1302" s="480"/>
      <c r="J1302" s="480"/>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480"/>
      <c r="BE1302" s="480"/>
      <c r="BF1302" s="480"/>
      <c r="BG1302" s="480"/>
      <c r="BH1302" s="480"/>
      <c r="BI1302" s="480"/>
      <c r="BJ1302" s="480"/>
      <c r="BK1302" s="480"/>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480"/>
      <c r="H1303" s="480"/>
      <c r="I1303" s="480"/>
      <c r="J1303" s="480"/>
      <c r="K1303" s="482" t="s">
        <v>563</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472</v>
      </c>
      <c r="AE1303" s="486"/>
      <c r="AF1303" s="486"/>
      <c r="AG1303" s="486"/>
      <c r="AH1303" s="487"/>
      <c r="AI1303" s="845" t="s">
        <v>473</v>
      </c>
      <c r="AJ1303" s="878"/>
      <c r="AK1303" s="878"/>
      <c r="AL1303" s="878"/>
      <c r="AM1303" s="878"/>
      <c r="AN1303" s="878"/>
      <c r="AO1303" s="878"/>
      <c r="AP1303" s="487"/>
      <c r="AQ1303" s="487"/>
      <c r="AR1303" s="486"/>
      <c r="AS1303" s="486"/>
      <c r="AT1303" s="486"/>
      <c r="AU1303" s="486" t="s">
        <v>474</v>
      </c>
      <c r="AV1303" s="486"/>
      <c r="AW1303" s="486"/>
      <c r="AX1303" s="507"/>
      <c r="AY1303" s="507"/>
      <c r="AZ1303" s="500"/>
      <c r="BA1303" s="500"/>
      <c r="BB1303" s="500"/>
      <c r="BC1303" s="500"/>
      <c r="BD1303" s="480"/>
      <c r="BE1303" s="480"/>
      <c r="BF1303" s="480"/>
      <c r="BG1303" s="480"/>
      <c r="BH1303" s="480"/>
      <c r="BI1303" s="480"/>
      <c r="BJ1303" s="480"/>
      <c r="BK1303" s="480"/>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480"/>
      <c r="H1304" s="480"/>
      <c r="I1304" s="480"/>
      <c r="J1304" s="500"/>
      <c r="K1304" s="528" t="s">
        <v>564</v>
      </c>
      <c r="L1304" s="489"/>
      <c r="M1304" s="490"/>
      <c r="N1304" s="490"/>
      <c r="O1304" s="490"/>
      <c r="P1304" s="490"/>
      <c r="Q1304" s="490"/>
      <c r="R1304" s="491"/>
      <c r="S1304" s="851">
        <f>[1]Stratifications!$G175</f>
        <v>27168121.699999996</v>
      </c>
      <c r="T1304" s="851"/>
      <c r="U1304" s="851"/>
      <c r="V1304" s="851"/>
      <c r="W1304" s="851"/>
      <c r="X1304" s="492"/>
      <c r="Y1304" s="492"/>
      <c r="Z1304" s="493"/>
      <c r="AA1304" s="847">
        <f>[1]Stratifications!$J175</f>
        <v>8.4706485005659582E-2</v>
      </c>
      <c r="AB1304" s="847"/>
      <c r="AC1304" s="847"/>
      <c r="AD1304" s="847" t="s">
        <v>493</v>
      </c>
      <c r="AE1304" s="847"/>
      <c r="AF1304" s="847"/>
      <c r="AG1304" s="847"/>
      <c r="AH1304" s="493"/>
      <c r="AI1304" s="848">
        <f>[1]Stratifications!$M175</f>
        <v>143</v>
      </c>
      <c r="AJ1304" s="849"/>
      <c r="AK1304" s="849"/>
      <c r="AL1304" s="849" t="s">
        <v>493</v>
      </c>
      <c r="AM1304" s="849"/>
      <c r="AN1304" s="849"/>
      <c r="AO1304" s="849"/>
      <c r="AP1304" s="493"/>
      <c r="AQ1304" s="493"/>
      <c r="AR1304" s="847">
        <f>[1]Stratifications!$P175</f>
        <v>6.358381502890173E-2</v>
      </c>
      <c r="AS1304" s="847"/>
      <c r="AT1304" s="847"/>
      <c r="AU1304" s="847" t="s">
        <v>493</v>
      </c>
      <c r="AV1304" s="847"/>
      <c r="AW1304" s="847"/>
      <c r="AX1304" s="847"/>
      <c r="AY1304" s="847"/>
      <c r="AZ1304" s="500"/>
      <c r="BA1304" s="500"/>
      <c r="BB1304" s="500"/>
      <c r="BC1304" s="500"/>
      <c r="BD1304" s="480"/>
      <c r="BE1304" s="480"/>
      <c r="BF1304" s="480"/>
      <c r="BG1304" s="480"/>
      <c r="BH1304" s="480"/>
      <c r="BI1304" s="480"/>
      <c r="BJ1304" s="480"/>
      <c r="BK1304" s="480"/>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480"/>
      <c r="H1305" s="480"/>
      <c r="I1305" s="480"/>
      <c r="J1305" s="500"/>
      <c r="K1305" s="530" t="s">
        <v>565</v>
      </c>
      <c r="L1305" s="495"/>
      <c r="M1305" s="496"/>
      <c r="N1305" s="496"/>
      <c r="O1305" s="496"/>
      <c r="P1305" s="496"/>
      <c r="Q1305" s="496"/>
      <c r="R1305" s="491"/>
      <c r="S1305" s="851">
        <f>[1]Stratifications!$G176</f>
        <v>26291977.599999998</v>
      </c>
      <c r="T1305" s="851"/>
      <c r="U1305" s="851"/>
      <c r="V1305" s="851"/>
      <c r="W1305" s="851"/>
      <c r="X1305" s="431"/>
      <c r="Y1305" s="431"/>
      <c r="Z1305" s="493"/>
      <c r="AA1305" s="852">
        <f>[1]Stratifications!$J176</f>
        <v>8.1974787618223077E-2</v>
      </c>
      <c r="AB1305" s="852"/>
      <c r="AC1305" s="852"/>
      <c r="AD1305" s="852" t="s">
        <v>493</v>
      </c>
      <c r="AE1305" s="852"/>
      <c r="AF1305" s="852"/>
      <c r="AG1305" s="852"/>
      <c r="AH1305" s="498"/>
      <c r="AI1305" s="853">
        <f>[1]Stratifications!$M176</f>
        <v>235</v>
      </c>
      <c r="AJ1305" s="854"/>
      <c r="AK1305" s="854"/>
      <c r="AL1305" s="854" t="s">
        <v>493</v>
      </c>
      <c r="AM1305" s="854"/>
      <c r="AN1305" s="854"/>
      <c r="AO1305" s="854"/>
      <c r="AP1305" s="498"/>
      <c r="AQ1305" s="498"/>
      <c r="AR1305" s="852">
        <f>[1]Stratifications!$P176</f>
        <v>0.10449088483770565</v>
      </c>
      <c r="AS1305" s="852"/>
      <c r="AT1305" s="852"/>
      <c r="AU1305" s="852" t="s">
        <v>493</v>
      </c>
      <c r="AV1305" s="852"/>
      <c r="AW1305" s="852"/>
      <c r="AX1305" s="852"/>
      <c r="AY1305" s="852"/>
      <c r="AZ1305" s="500"/>
      <c r="BA1305" s="500"/>
      <c r="BB1305" s="500"/>
      <c r="BC1305" s="500"/>
      <c r="BD1305" s="480"/>
      <c r="BE1305" s="480"/>
      <c r="BF1305" s="480"/>
      <c r="BG1305" s="480"/>
      <c r="BH1305" s="480"/>
      <c r="BI1305" s="480"/>
      <c r="BJ1305" s="480"/>
      <c r="BK1305" s="480"/>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480"/>
      <c r="H1306" s="480"/>
      <c r="I1306" s="480"/>
      <c r="J1306" s="500"/>
      <c r="K1306" s="530" t="s">
        <v>566</v>
      </c>
      <c r="L1306" s="495"/>
      <c r="M1306" s="496"/>
      <c r="N1306" s="496"/>
      <c r="O1306" s="496"/>
      <c r="P1306" s="496"/>
      <c r="Q1306" s="496"/>
      <c r="R1306" s="491"/>
      <c r="S1306" s="851">
        <f>[1]Stratifications!$G177</f>
        <v>44779687.809999995</v>
      </c>
      <c r="T1306" s="851"/>
      <c r="U1306" s="851"/>
      <c r="V1306" s="851"/>
      <c r="W1306" s="851"/>
      <c r="X1306" s="431"/>
      <c r="Y1306" s="431"/>
      <c r="Z1306" s="493"/>
      <c r="AA1306" s="852">
        <f>[1]Stratifications!$J177</f>
        <v>0.13961693767132538</v>
      </c>
      <c r="AB1306" s="852"/>
      <c r="AC1306" s="852"/>
      <c r="AD1306" s="852" t="s">
        <v>493</v>
      </c>
      <c r="AE1306" s="852"/>
      <c r="AF1306" s="852"/>
      <c r="AG1306" s="852"/>
      <c r="AH1306" s="498"/>
      <c r="AI1306" s="853">
        <f>[1]Stratifications!$M177</f>
        <v>107</v>
      </c>
      <c r="AJ1306" s="854"/>
      <c r="AK1306" s="854"/>
      <c r="AL1306" s="854" t="s">
        <v>493</v>
      </c>
      <c r="AM1306" s="854"/>
      <c r="AN1306" s="854"/>
      <c r="AO1306" s="854"/>
      <c r="AP1306" s="498"/>
      <c r="AQ1306" s="498"/>
      <c r="AR1306" s="852">
        <f>[1]Stratifications!$P177</f>
        <v>4.7576700755891509E-2</v>
      </c>
      <c r="AS1306" s="852"/>
      <c r="AT1306" s="852"/>
      <c r="AU1306" s="852" t="s">
        <v>493</v>
      </c>
      <c r="AV1306" s="852"/>
      <c r="AW1306" s="852"/>
      <c r="AX1306" s="852"/>
      <c r="AY1306" s="852"/>
      <c r="AZ1306" s="500"/>
      <c r="BA1306" s="500"/>
      <c r="BB1306" s="500"/>
      <c r="BC1306" s="500"/>
      <c r="BD1306" s="480"/>
      <c r="BE1306" s="480"/>
      <c r="BF1306" s="480"/>
      <c r="BG1306" s="480"/>
      <c r="BH1306" s="480"/>
      <c r="BI1306" s="480"/>
      <c r="BJ1306" s="480"/>
      <c r="BK1306" s="480"/>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480"/>
      <c r="H1307" s="480"/>
      <c r="I1307" s="480"/>
      <c r="J1307" s="500"/>
      <c r="K1307" s="530" t="s">
        <v>567</v>
      </c>
      <c r="L1307" s="495"/>
      <c r="M1307" s="496"/>
      <c r="N1307" s="496"/>
      <c r="O1307" s="496"/>
      <c r="P1307" s="496"/>
      <c r="Q1307" s="496"/>
      <c r="R1307" s="491"/>
      <c r="S1307" s="851">
        <f>[1]Stratifications!$G178</f>
        <v>11420799.779999994</v>
      </c>
      <c r="T1307" s="851"/>
      <c r="U1307" s="851"/>
      <c r="V1307" s="851"/>
      <c r="W1307" s="851"/>
      <c r="X1307" s="431"/>
      <c r="Y1307" s="431"/>
      <c r="Z1307" s="493"/>
      <c r="AA1307" s="852">
        <f>[1]Stratifications!$J178</f>
        <v>3.5608490568459501E-2</v>
      </c>
      <c r="AB1307" s="852"/>
      <c r="AC1307" s="852"/>
      <c r="AD1307" s="852" t="s">
        <v>493</v>
      </c>
      <c r="AE1307" s="852"/>
      <c r="AF1307" s="852"/>
      <c r="AG1307" s="852"/>
      <c r="AH1307" s="498"/>
      <c r="AI1307" s="853">
        <f>[1]Stratifications!$M178</f>
        <v>151</v>
      </c>
      <c r="AJ1307" s="854"/>
      <c r="AK1307" s="854"/>
      <c r="AL1307" s="854" t="s">
        <v>493</v>
      </c>
      <c r="AM1307" s="854"/>
      <c r="AN1307" s="854"/>
      <c r="AO1307" s="854"/>
      <c r="AP1307" s="498"/>
      <c r="AQ1307" s="498"/>
      <c r="AR1307" s="852">
        <f>[1]Stratifications!$P178</f>
        <v>6.7140951534015114E-2</v>
      </c>
      <c r="AS1307" s="852"/>
      <c r="AT1307" s="852"/>
      <c r="AU1307" s="852" t="s">
        <v>493</v>
      </c>
      <c r="AV1307" s="852"/>
      <c r="AW1307" s="852"/>
      <c r="AX1307" s="852"/>
      <c r="AY1307" s="852"/>
      <c r="AZ1307" s="500"/>
      <c r="BA1307" s="500"/>
      <c r="BB1307" s="500"/>
      <c r="BC1307" s="500"/>
      <c r="BD1307" s="480"/>
      <c r="BE1307" s="480"/>
      <c r="BF1307" s="480"/>
      <c r="BG1307" s="480"/>
      <c r="BH1307" s="480"/>
      <c r="BI1307" s="480"/>
      <c r="BJ1307" s="480"/>
      <c r="BK1307" s="480"/>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480"/>
      <c r="H1308" s="480"/>
      <c r="I1308" s="480"/>
      <c r="J1308" s="500"/>
      <c r="K1308" s="530" t="s">
        <v>568</v>
      </c>
      <c r="L1308" s="495"/>
      <c r="M1308" s="496"/>
      <c r="N1308" s="496"/>
      <c r="O1308" s="496"/>
      <c r="P1308" s="496"/>
      <c r="Q1308" s="496"/>
      <c r="R1308" s="491"/>
      <c r="S1308" s="851">
        <f>[1]Stratifications!$G179</f>
        <v>39164839.919999979</v>
      </c>
      <c r="T1308" s="851"/>
      <c r="U1308" s="851"/>
      <c r="V1308" s="851"/>
      <c r="W1308" s="851"/>
      <c r="X1308" s="431"/>
      <c r="Y1308" s="431"/>
      <c r="Z1308" s="493"/>
      <c r="AA1308" s="852">
        <f>[1]Stratifications!$J179</f>
        <v>0.12211061044505468</v>
      </c>
      <c r="AB1308" s="852"/>
      <c r="AC1308" s="852"/>
      <c r="AD1308" s="852" t="s">
        <v>493</v>
      </c>
      <c r="AE1308" s="852"/>
      <c r="AF1308" s="852"/>
      <c r="AG1308" s="852"/>
      <c r="AH1308" s="498"/>
      <c r="AI1308" s="853">
        <f>[1]Stratifications!$M179</f>
        <v>441</v>
      </c>
      <c r="AJ1308" s="854"/>
      <c r="AK1308" s="854"/>
      <c r="AL1308" s="854" t="s">
        <v>493</v>
      </c>
      <c r="AM1308" s="854"/>
      <c r="AN1308" s="854"/>
      <c r="AO1308" s="854"/>
      <c r="AP1308" s="498"/>
      <c r="AQ1308" s="498"/>
      <c r="AR1308" s="852">
        <f>[1]Stratifications!$P179</f>
        <v>0.19608714984437528</v>
      </c>
      <c r="AS1308" s="852"/>
      <c r="AT1308" s="852"/>
      <c r="AU1308" s="852" t="s">
        <v>493</v>
      </c>
      <c r="AV1308" s="852"/>
      <c r="AW1308" s="852"/>
      <c r="AX1308" s="852"/>
      <c r="AY1308" s="852"/>
      <c r="AZ1308" s="500"/>
      <c r="BA1308" s="500"/>
      <c r="BB1308" s="500"/>
      <c r="BC1308" s="500"/>
      <c r="BD1308" s="480"/>
      <c r="BE1308" s="480"/>
      <c r="BF1308" s="480"/>
      <c r="BG1308" s="480"/>
      <c r="BH1308" s="480"/>
      <c r="BI1308" s="480"/>
      <c r="BJ1308" s="480"/>
      <c r="BK1308" s="480"/>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480"/>
      <c r="H1309" s="480"/>
      <c r="I1309" s="480"/>
      <c r="J1309" s="500"/>
      <c r="K1309" s="530" t="s">
        <v>569</v>
      </c>
      <c r="L1309" s="495"/>
      <c r="M1309" s="496"/>
      <c r="N1309" s="496"/>
      <c r="O1309" s="496"/>
      <c r="P1309" s="496"/>
      <c r="Q1309" s="496"/>
      <c r="R1309" s="491"/>
      <c r="S1309" s="851">
        <f>[1]Stratifications!$G180</f>
        <v>0</v>
      </c>
      <c r="T1309" s="851"/>
      <c r="U1309" s="851"/>
      <c r="V1309" s="851"/>
      <c r="W1309" s="851"/>
      <c r="X1309" s="431"/>
      <c r="Y1309" s="431"/>
      <c r="Z1309" s="493"/>
      <c r="AA1309" s="852">
        <f>[1]Stratifications!$J180</f>
        <v>0</v>
      </c>
      <c r="AB1309" s="852"/>
      <c r="AC1309" s="852"/>
      <c r="AD1309" s="852" t="s">
        <v>493</v>
      </c>
      <c r="AE1309" s="852"/>
      <c r="AF1309" s="852"/>
      <c r="AG1309" s="852"/>
      <c r="AH1309" s="498"/>
      <c r="AI1309" s="853">
        <f>[1]Stratifications!$M180</f>
        <v>0</v>
      </c>
      <c r="AJ1309" s="854"/>
      <c r="AK1309" s="854"/>
      <c r="AL1309" s="854" t="s">
        <v>493</v>
      </c>
      <c r="AM1309" s="854"/>
      <c r="AN1309" s="854"/>
      <c r="AO1309" s="854"/>
      <c r="AP1309" s="498"/>
      <c r="AQ1309" s="498"/>
      <c r="AR1309" s="852">
        <f>[1]Stratifications!$P180</f>
        <v>0</v>
      </c>
      <c r="AS1309" s="852"/>
      <c r="AT1309" s="852"/>
      <c r="AU1309" s="852" t="s">
        <v>493</v>
      </c>
      <c r="AV1309" s="852"/>
      <c r="AW1309" s="852"/>
      <c r="AX1309" s="852"/>
      <c r="AY1309" s="852"/>
      <c r="AZ1309" s="500"/>
      <c r="BA1309" s="500"/>
      <c r="BB1309" s="500"/>
      <c r="BC1309" s="500"/>
      <c r="BD1309" s="480"/>
      <c r="BE1309" s="480"/>
      <c r="BF1309" s="480"/>
      <c r="BG1309" s="480"/>
      <c r="BH1309" s="480"/>
      <c r="BI1309" s="480"/>
      <c r="BJ1309" s="480"/>
      <c r="BK1309" s="480"/>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480"/>
      <c r="H1310" s="480"/>
      <c r="I1310" s="480"/>
      <c r="J1310" s="500"/>
      <c r="K1310" s="530" t="s">
        <v>570</v>
      </c>
      <c r="L1310" s="495"/>
      <c r="M1310" s="496"/>
      <c r="N1310" s="496"/>
      <c r="O1310" s="496"/>
      <c r="P1310" s="496"/>
      <c r="Q1310" s="496"/>
      <c r="R1310" s="491"/>
      <c r="S1310" s="851">
        <f>[1]Stratifications!$G181</f>
        <v>58594010.930000015</v>
      </c>
      <c r="T1310" s="851"/>
      <c r="U1310" s="851"/>
      <c r="V1310" s="851"/>
      <c r="W1310" s="851"/>
      <c r="X1310" s="431"/>
      <c r="Y1310" s="431"/>
      <c r="Z1310" s="493"/>
      <c r="AA1310" s="852">
        <f>[1]Stratifications!$J181</f>
        <v>0.18268810641640718</v>
      </c>
      <c r="AB1310" s="852"/>
      <c r="AC1310" s="852"/>
      <c r="AD1310" s="852" t="s">
        <v>493</v>
      </c>
      <c r="AE1310" s="852"/>
      <c r="AF1310" s="852"/>
      <c r="AG1310" s="852"/>
      <c r="AH1310" s="498"/>
      <c r="AI1310" s="853">
        <f>[1]Stratifications!$M181</f>
        <v>243</v>
      </c>
      <c r="AJ1310" s="854"/>
      <c r="AK1310" s="854"/>
      <c r="AL1310" s="854" t="s">
        <v>493</v>
      </c>
      <c r="AM1310" s="854"/>
      <c r="AN1310" s="854"/>
      <c r="AO1310" s="854"/>
      <c r="AP1310" s="498"/>
      <c r="AQ1310" s="498"/>
      <c r="AR1310" s="852">
        <f>[1]Stratifications!$P181</f>
        <v>0.10804802134281903</v>
      </c>
      <c r="AS1310" s="852"/>
      <c r="AT1310" s="852"/>
      <c r="AU1310" s="852" t="s">
        <v>493</v>
      </c>
      <c r="AV1310" s="852"/>
      <c r="AW1310" s="852"/>
      <c r="AX1310" s="852"/>
      <c r="AY1310" s="852"/>
      <c r="AZ1310" s="500"/>
      <c r="BA1310" s="500"/>
      <c r="BB1310" s="500"/>
      <c r="BC1310" s="500"/>
      <c r="BD1310" s="480"/>
      <c r="BE1310" s="480"/>
      <c r="BF1310" s="480"/>
      <c r="BG1310" s="480"/>
      <c r="BH1310" s="480"/>
      <c r="BI1310" s="480"/>
      <c r="BJ1310" s="480"/>
      <c r="BK1310" s="480"/>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480"/>
      <c r="H1311" s="480"/>
      <c r="I1311" s="480"/>
      <c r="J1311" s="500"/>
      <c r="K1311" s="530" t="s">
        <v>571</v>
      </c>
      <c r="L1311" s="495"/>
      <c r="M1311" s="496"/>
      <c r="N1311" s="496"/>
      <c r="O1311" s="496"/>
      <c r="P1311" s="496"/>
      <c r="Q1311" s="496"/>
      <c r="R1311" s="491"/>
      <c r="S1311" s="851">
        <f>[1]Stratifications!$G182</f>
        <v>41204140.489999995</v>
      </c>
      <c r="T1311" s="851"/>
      <c r="U1311" s="851"/>
      <c r="V1311" s="851"/>
      <c r="W1311" s="851"/>
      <c r="X1311" s="497"/>
      <c r="Y1311" s="497"/>
      <c r="Z1311" s="493"/>
      <c r="AA1311" s="852">
        <f>[1]Stratifications!$J182</f>
        <v>0.12846887050668931</v>
      </c>
      <c r="AB1311" s="852"/>
      <c r="AC1311" s="852"/>
      <c r="AD1311" s="852" t="s">
        <v>493</v>
      </c>
      <c r="AE1311" s="852"/>
      <c r="AF1311" s="852"/>
      <c r="AG1311" s="852"/>
      <c r="AH1311" s="498"/>
      <c r="AI1311" s="853">
        <f>[1]Stratifications!$M182</f>
        <v>235</v>
      </c>
      <c r="AJ1311" s="854"/>
      <c r="AK1311" s="854"/>
      <c r="AL1311" s="854" t="s">
        <v>493</v>
      </c>
      <c r="AM1311" s="854"/>
      <c r="AN1311" s="854"/>
      <c r="AO1311" s="854"/>
      <c r="AP1311" s="498"/>
      <c r="AQ1311" s="498"/>
      <c r="AR1311" s="852">
        <f>[1]Stratifications!$P182</f>
        <v>0.10449088483770565</v>
      </c>
      <c r="AS1311" s="852"/>
      <c r="AT1311" s="852"/>
      <c r="AU1311" s="852" t="s">
        <v>493</v>
      </c>
      <c r="AV1311" s="852"/>
      <c r="AW1311" s="852"/>
      <c r="AX1311" s="852"/>
      <c r="AY1311" s="852"/>
      <c r="AZ1311" s="500"/>
      <c r="BA1311" s="500"/>
      <c r="BB1311" s="500"/>
      <c r="BC1311" s="500"/>
      <c r="BD1311" s="480"/>
      <c r="BE1311" s="480"/>
      <c r="BF1311" s="480"/>
      <c r="BG1311" s="480"/>
      <c r="BH1311" s="480"/>
      <c r="BI1311" s="480"/>
      <c r="BJ1311" s="480"/>
      <c r="BK1311" s="480"/>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480"/>
      <c r="H1312" s="480"/>
      <c r="I1312" s="480"/>
      <c r="J1312" s="500"/>
      <c r="K1312" s="530" t="s">
        <v>572</v>
      </c>
      <c r="L1312" s="499"/>
      <c r="M1312" s="499"/>
      <c r="N1312" s="499"/>
      <c r="O1312" s="499"/>
      <c r="P1312" s="499"/>
      <c r="Q1312" s="499"/>
      <c r="R1312" s="499"/>
      <c r="S1312" s="851">
        <f>[1]Stratifications!$G183</f>
        <v>13878414.420000004</v>
      </c>
      <c r="T1312" s="851"/>
      <c r="U1312" s="851"/>
      <c r="V1312" s="851"/>
      <c r="W1312" s="851"/>
      <c r="X1312" s="498"/>
      <c r="Y1312" s="498"/>
      <c r="Z1312" s="498"/>
      <c r="AA1312" s="852">
        <f>[1]Stratifications!$J183</f>
        <v>4.3270996646413734E-2</v>
      </c>
      <c r="AB1312" s="852"/>
      <c r="AC1312" s="852"/>
      <c r="AD1312" s="852" t="s">
        <v>493</v>
      </c>
      <c r="AE1312" s="852"/>
      <c r="AF1312" s="852"/>
      <c r="AG1312" s="852"/>
      <c r="AH1312" s="498"/>
      <c r="AI1312" s="853">
        <f>[1]Stratifications!$M183</f>
        <v>137</v>
      </c>
      <c r="AJ1312" s="854"/>
      <c r="AK1312" s="854"/>
      <c r="AL1312" s="854" t="s">
        <v>493</v>
      </c>
      <c r="AM1312" s="854"/>
      <c r="AN1312" s="854"/>
      <c r="AO1312" s="854"/>
      <c r="AP1312" s="498"/>
      <c r="AQ1312" s="498"/>
      <c r="AR1312" s="852">
        <f>[1]Stratifications!$P183</f>
        <v>6.0915962650066699E-2</v>
      </c>
      <c r="AS1312" s="852"/>
      <c r="AT1312" s="852"/>
      <c r="AU1312" s="852" t="s">
        <v>493</v>
      </c>
      <c r="AV1312" s="852"/>
      <c r="AW1312" s="852"/>
      <c r="AX1312" s="852"/>
      <c r="AY1312" s="852"/>
      <c r="AZ1312" s="500"/>
      <c r="BA1312" s="500"/>
      <c r="BB1312" s="500"/>
      <c r="BC1312" s="500"/>
      <c r="BD1312" s="480"/>
      <c r="BE1312" s="480"/>
      <c r="BF1312" s="480"/>
      <c r="BG1312" s="480"/>
      <c r="BH1312" s="480"/>
      <c r="BI1312" s="480"/>
      <c r="BJ1312" s="480"/>
      <c r="BK1312" s="480"/>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480"/>
      <c r="H1313" s="480"/>
      <c r="I1313" s="480"/>
      <c r="J1313" s="500"/>
      <c r="K1313" s="530" t="s">
        <v>573</v>
      </c>
      <c r="L1313" s="501"/>
      <c r="M1313" s="501"/>
      <c r="N1313" s="501"/>
      <c r="O1313" s="501"/>
      <c r="P1313" s="501"/>
      <c r="Q1313" s="501"/>
      <c r="R1313" s="500"/>
      <c r="S1313" s="851">
        <f>[1]Stratifications!$G184</f>
        <v>42692547.160000019</v>
      </c>
      <c r="T1313" s="851"/>
      <c r="U1313" s="851"/>
      <c r="V1313" s="851"/>
      <c r="W1313" s="851"/>
      <c r="X1313" s="498"/>
      <c r="Y1313" s="498"/>
      <c r="Z1313" s="498"/>
      <c r="AA1313" s="852">
        <f>[1]Stratifications!$J184</f>
        <v>0.13310951878804184</v>
      </c>
      <c r="AB1313" s="852"/>
      <c r="AC1313" s="852"/>
      <c r="AD1313" s="852" t="s">
        <v>493</v>
      </c>
      <c r="AE1313" s="852"/>
      <c r="AF1313" s="852"/>
      <c r="AG1313" s="852"/>
      <c r="AH1313" s="498"/>
      <c r="AI1313" s="853">
        <f>[1]Stratifications!$M184</f>
        <v>361</v>
      </c>
      <c r="AJ1313" s="854"/>
      <c r="AK1313" s="854"/>
      <c r="AL1313" s="854" t="s">
        <v>493</v>
      </c>
      <c r="AM1313" s="854"/>
      <c r="AN1313" s="854"/>
      <c r="AO1313" s="854"/>
      <c r="AP1313" s="498"/>
      <c r="AQ1313" s="498"/>
      <c r="AR1313" s="852">
        <f>[1]Stratifications!$P184</f>
        <v>0.16051578479324144</v>
      </c>
      <c r="AS1313" s="852"/>
      <c r="AT1313" s="852"/>
      <c r="AU1313" s="852" t="s">
        <v>493</v>
      </c>
      <c r="AV1313" s="852"/>
      <c r="AW1313" s="852"/>
      <c r="AX1313" s="852"/>
      <c r="AY1313" s="852"/>
      <c r="AZ1313" s="500"/>
      <c r="BA1313" s="500"/>
      <c r="BB1313" s="500"/>
      <c r="BC1313" s="500"/>
      <c r="BD1313" s="480"/>
      <c r="BE1313" s="480"/>
      <c r="BF1313" s="480"/>
      <c r="BG1313" s="480"/>
      <c r="BH1313" s="480"/>
      <c r="BI1313" s="480"/>
      <c r="BJ1313" s="480"/>
      <c r="BK1313" s="480"/>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480"/>
      <c r="H1314" s="480"/>
      <c r="I1314" s="480"/>
      <c r="J1314" s="500"/>
      <c r="K1314" s="530" t="s">
        <v>574</v>
      </c>
      <c r="L1314" s="501"/>
      <c r="M1314" s="500"/>
      <c r="N1314" s="500"/>
      <c r="O1314" s="500"/>
      <c r="P1314" s="500"/>
      <c r="Q1314" s="500"/>
      <c r="R1314" s="500"/>
      <c r="S1314" s="851">
        <f>[1]Stratifications!$G185</f>
        <v>15537948.359999998</v>
      </c>
      <c r="T1314" s="851"/>
      <c r="U1314" s="851"/>
      <c r="V1314" s="851"/>
      <c r="W1314" s="851"/>
      <c r="X1314" s="498"/>
      <c r="Y1314" s="498"/>
      <c r="Z1314" s="498"/>
      <c r="AA1314" s="852">
        <f>[1]Stratifications!$J185</f>
        <v>4.8445196333725675E-2</v>
      </c>
      <c r="AB1314" s="852"/>
      <c r="AC1314" s="852"/>
      <c r="AD1314" s="852" t="s">
        <v>493</v>
      </c>
      <c r="AE1314" s="852"/>
      <c r="AF1314" s="852"/>
      <c r="AG1314" s="852"/>
      <c r="AH1314" s="498"/>
      <c r="AI1314" s="853">
        <f>[1]Stratifications!$M185</f>
        <v>196</v>
      </c>
      <c r="AJ1314" s="854"/>
      <c r="AK1314" s="854"/>
      <c r="AL1314" s="854" t="s">
        <v>493</v>
      </c>
      <c r="AM1314" s="854"/>
      <c r="AN1314" s="854"/>
      <c r="AO1314" s="854"/>
      <c r="AP1314" s="498"/>
      <c r="AQ1314" s="498"/>
      <c r="AR1314" s="852">
        <f>[1]Stratifications!$P185</f>
        <v>8.7149844375277896E-2</v>
      </c>
      <c r="AS1314" s="852"/>
      <c r="AT1314" s="852"/>
      <c r="AU1314" s="852" t="s">
        <v>493</v>
      </c>
      <c r="AV1314" s="852"/>
      <c r="AW1314" s="852"/>
      <c r="AX1314" s="852"/>
      <c r="AY1314" s="852"/>
      <c r="AZ1314" s="500"/>
      <c r="BA1314" s="500"/>
      <c r="BB1314" s="500"/>
      <c r="BC1314" s="500"/>
      <c r="BD1314" s="480"/>
      <c r="BE1314" s="480"/>
      <c r="BF1314" s="480"/>
      <c r="BG1314" s="480"/>
      <c r="BH1314" s="480"/>
      <c r="BI1314" s="480"/>
      <c r="BJ1314" s="480"/>
      <c r="BK1314" s="480"/>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480"/>
      <c r="H1315" s="480"/>
      <c r="I1315" s="480"/>
      <c r="J1315" s="500"/>
      <c r="K1315" s="504" t="s">
        <v>278</v>
      </c>
      <c r="L1315" s="505"/>
      <c r="M1315" s="505"/>
      <c r="N1315" s="505"/>
      <c r="O1315" s="505"/>
      <c r="P1315" s="505"/>
      <c r="Q1315" s="505"/>
      <c r="R1315" s="505"/>
      <c r="S1315" s="856">
        <f>[1]Stratifications!$G186</f>
        <v>320732488.17000002</v>
      </c>
      <c r="T1315" s="856"/>
      <c r="U1315" s="856"/>
      <c r="V1315" s="856"/>
      <c r="W1315" s="856"/>
      <c r="X1315" s="506"/>
      <c r="Y1315" s="506"/>
      <c r="Z1315" s="506"/>
      <c r="AA1315" s="857">
        <f>[1]Stratifications!$J186</f>
        <v>0.99999999999999989</v>
      </c>
      <c r="AB1315" s="857"/>
      <c r="AC1315" s="857"/>
      <c r="AD1315" s="857" t="s">
        <v>493</v>
      </c>
      <c r="AE1315" s="857"/>
      <c r="AF1315" s="857"/>
      <c r="AG1315" s="857"/>
      <c r="AH1315" s="506"/>
      <c r="AI1315" s="858">
        <f>[1]Stratifications!$M186</f>
        <v>2249</v>
      </c>
      <c r="AJ1315" s="859"/>
      <c r="AK1315" s="859"/>
      <c r="AL1315" s="859" t="s">
        <v>493</v>
      </c>
      <c r="AM1315" s="859"/>
      <c r="AN1315" s="859"/>
      <c r="AO1315" s="859"/>
      <c r="AP1315" s="506"/>
      <c r="AQ1315" s="506"/>
      <c r="AR1315" s="857">
        <f>[1]Stratifications!$P186</f>
        <v>1</v>
      </c>
      <c r="AS1315" s="857"/>
      <c r="AT1315" s="857"/>
      <c r="AU1315" s="857" t="s">
        <v>493</v>
      </c>
      <c r="AV1315" s="857"/>
      <c r="AW1315" s="857"/>
      <c r="AX1315" s="857"/>
      <c r="AY1315" s="857"/>
      <c r="AZ1315" s="500"/>
      <c r="BA1315" s="500"/>
      <c r="BB1315" s="500"/>
      <c r="BC1315" s="500"/>
      <c r="BD1315" s="480"/>
      <c r="BE1315" s="480"/>
      <c r="BF1315" s="480"/>
      <c r="BG1315" s="480"/>
      <c r="BH1315" s="480"/>
      <c r="BI1315" s="480"/>
      <c r="BJ1315" s="480"/>
      <c r="BK1315" s="480"/>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671"/>
      <c r="H1328" s="671"/>
      <c r="I1328" s="671"/>
      <c r="J1328" s="671"/>
      <c r="K1328" s="671"/>
      <c r="L1328" s="671"/>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862"/>
      <c r="AQ1328" s="862"/>
      <c r="AR1328" s="862"/>
      <c r="AS1328" s="862"/>
      <c r="AT1328" s="862"/>
      <c r="AU1328" s="862"/>
      <c r="AV1328" s="862"/>
      <c r="AW1328" s="395"/>
      <c r="AX1328" s="395"/>
      <c r="AY1328" s="395"/>
      <c r="AZ1328" s="395"/>
      <c r="BA1328" s="395"/>
      <c r="BB1328" s="395"/>
      <c r="BC1328" s="258"/>
      <c r="BD1328" s="862"/>
      <c r="BE1328" s="862"/>
      <c r="BF1328" s="862"/>
      <c r="BG1328" s="862"/>
      <c r="BH1328" s="862"/>
      <c r="BI1328" s="862"/>
      <c r="BJ1328" s="862"/>
      <c r="BK1328" s="86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671"/>
      <c r="H1329" s="671"/>
      <c r="I1329" s="671"/>
      <c r="J1329" s="671"/>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862"/>
      <c r="AQ1329" s="862"/>
      <c r="AR1329" s="862"/>
      <c r="AS1329" s="862"/>
      <c r="AT1329" s="862"/>
      <c r="AU1329" s="862"/>
      <c r="AV1329" s="862"/>
      <c r="AW1329" s="395"/>
      <c r="AX1329" s="395"/>
      <c r="AY1329" s="395"/>
      <c r="AZ1329" s="395"/>
      <c r="BA1329" s="395"/>
      <c r="BB1329" s="395"/>
      <c r="BC1329" s="258"/>
      <c r="BD1329" s="862"/>
      <c r="BE1329" s="862"/>
      <c r="BF1329" s="862"/>
      <c r="BG1329" s="862"/>
      <c r="BH1329" s="862"/>
      <c r="BI1329" s="862"/>
      <c r="BJ1329" s="862"/>
      <c r="BK1329" s="86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671"/>
      <c r="H1330" s="671"/>
      <c r="I1330" s="671"/>
      <c r="J1330" s="671"/>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862"/>
      <c r="AQ1330" s="862"/>
      <c r="AR1330" s="862"/>
      <c r="AS1330" s="862"/>
      <c r="AT1330" s="862"/>
      <c r="AU1330" s="862"/>
      <c r="AV1330" s="862"/>
      <c r="AW1330" s="395"/>
      <c r="AX1330" s="395"/>
      <c r="AY1330" s="395"/>
      <c r="AZ1330" s="395"/>
      <c r="BA1330" s="395"/>
      <c r="BB1330" s="395"/>
      <c r="BC1330" s="258"/>
      <c r="BD1330" s="862"/>
      <c r="BE1330" s="862"/>
      <c r="BF1330" s="862"/>
      <c r="BG1330" s="862"/>
      <c r="BH1330" s="862"/>
      <c r="BI1330" s="862"/>
      <c r="BJ1330" s="862"/>
      <c r="BK1330" s="86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50" t="str">
        <f>[2]Setup!$B$5</f>
        <v>Precise Mortgage Funding 2018-2B plc</v>
      </c>
      <c r="G1332" s="550"/>
      <c r="H1332" s="550"/>
      <c r="I1332" s="550"/>
      <c r="J1332" s="550"/>
      <c r="K1332" s="550"/>
      <c r="L1332" s="550"/>
      <c r="M1332" s="550"/>
      <c r="N1332" s="550"/>
      <c r="O1332" s="550"/>
      <c r="P1332" s="550"/>
      <c r="Q1332" s="550"/>
      <c r="R1332" s="550"/>
      <c r="S1332" s="550"/>
      <c r="T1332" s="550"/>
      <c r="U1332" s="550"/>
      <c r="V1332" s="550"/>
      <c r="W1332" s="550"/>
      <c r="X1332" s="550"/>
      <c r="Y1332" s="550"/>
      <c r="Z1332" s="550"/>
      <c r="AA1332" s="550"/>
      <c r="AB1332" s="550"/>
      <c r="AC1332" s="550"/>
      <c r="AD1332" s="550"/>
      <c r="AE1332" s="550"/>
      <c r="AF1332" s="550"/>
      <c r="AG1332" s="550"/>
      <c r="AH1332" s="550"/>
      <c r="AI1332" s="550"/>
      <c r="AJ1332" s="550"/>
      <c r="AK1332" s="550"/>
      <c r="AL1332" s="550"/>
      <c r="AM1332" s="550"/>
      <c r="AN1332" s="550"/>
      <c r="AO1332" s="550"/>
      <c r="AP1332" s="550"/>
      <c r="AQ1332" s="550"/>
      <c r="AR1332" s="550"/>
      <c r="AS1332" s="550"/>
      <c r="AT1332" s="550"/>
      <c r="AU1332" s="550"/>
      <c r="AV1332" s="550"/>
      <c r="AW1332" s="550"/>
      <c r="AX1332" s="550"/>
      <c r="AY1332" s="550"/>
      <c r="AZ1332" s="550"/>
      <c r="BA1332" s="550"/>
      <c r="BB1332" s="550"/>
      <c r="BC1332" s="550"/>
      <c r="BD1332" s="550"/>
      <c r="BE1332" s="550"/>
      <c r="BF1332" s="550"/>
      <c r="BG1332" s="550"/>
      <c r="BH1332" s="550"/>
      <c r="BI1332" s="550"/>
      <c r="BJ1332" s="550"/>
      <c r="BK1332" s="550"/>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51" t="s">
        <v>1</v>
      </c>
      <c r="G1333" s="551"/>
      <c r="H1333" s="551"/>
      <c r="I1333" s="551"/>
      <c r="J1333" s="551"/>
      <c r="K1333" s="551"/>
      <c r="L1333" s="551"/>
      <c r="M1333" s="551"/>
      <c r="N1333" s="551"/>
      <c r="O1333" s="551"/>
      <c r="P1333" s="551"/>
      <c r="Q1333" s="551"/>
      <c r="R1333" s="551"/>
      <c r="S1333" s="551"/>
      <c r="T1333" s="551"/>
      <c r="U1333" s="551"/>
      <c r="V1333" s="551"/>
      <c r="W1333" s="551"/>
      <c r="X1333" s="551"/>
      <c r="Y1333" s="551"/>
      <c r="Z1333" s="551"/>
      <c r="AA1333" s="551"/>
      <c r="AB1333" s="551"/>
      <c r="AC1333" s="551"/>
      <c r="AD1333" s="551"/>
      <c r="AE1333" s="551"/>
      <c r="AF1333" s="551"/>
      <c r="AG1333" s="551"/>
      <c r="AH1333" s="551"/>
      <c r="AI1333" s="551"/>
      <c r="AJ1333" s="551"/>
      <c r="AK1333" s="551"/>
      <c r="AL1333" s="551"/>
      <c r="AM1333" s="551"/>
      <c r="AN1333" s="551"/>
      <c r="AO1333" s="551"/>
      <c r="AP1333" s="551"/>
      <c r="AQ1333" s="551"/>
      <c r="AR1333" s="551"/>
      <c r="AS1333" s="551"/>
      <c r="AT1333" s="551"/>
      <c r="AU1333" s="551"/>
      <c r="AV1333" s="551"/>
      <c r="AW1333" s="551"/>
      <c r="AX1333" s="551"/>
      <c r="AY1333" s="551"/>
      <c r="AZ1333" s="551"/>
      <c r="BA1333" s="551"/>
      <c r="BB1333" s="551"/>
      <c r="BC1333" s="551"/>
      <c r="BD1333" s="551"/>
      <c r="BE1333" s="551"/>
      <c r="BF1333" s="551"/>
      <c r="BG1333" s="551"/>
      <c r="BH1333" s="551"/>
      <c r="BI1333" s="551"/>
      <c r="BJ1333" s="551"/>
      <c r="BK1333" s="551"/>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51" t="s">
        <v>2</v>
      </c>
      <c r="G1334" s="551"/>
      <c r="H1334" s="551"/>
      <c r="I1334" s="551"/>
      <c r="J1334" s="551"/>
      <c r="K1334" s="551"/>
      <c r="L1334" s="551"/>
      <c r="M1334" s="551"/>
      <c r="N1334" s="551"/>
      <c r="O1334" s="551"/>
      <c r="P1334" s="551"/>
      <c r="Q1334" s="551"/>
      <c r="R1334" s="551"/>
      <c r="S1334" s="551"/>
      <c r="T1334" s="551"/>
      <c r="U1334" s="551"/>
      <c r="V1334" s="551"/>
      <c r="W1334" s="551"/>
      <c r="X1334" s="551"/>
      <c r="Y1334" s="551"/>
      <c r="Z1334" s="551"/>
      <c r="AA1334" s="551"/>
      <c r="AB1334" s="551"/>
      <c r="AC1334" s="551"/>
      <c r="AD1334" s="551"/>
      <c r="AE1334" s="551"/>
      <c r="AF1334" s="551"/>
      <c r="AG1334" s="551"/>
      <c r="AH1334" s="551"/>
      <c r="AI1334" s="551"/>
      <c r="AJ1334" s="551"/>
      <c r="AK1334" s="551"/>
      <c r="AL1334" s="551"/>
      <c r="AM1334" s="551"/>
      <c r="AN1334" s="551"/>
      <c r="AO1334" s="551"/>
      <c r="AP1334" s="551"/>
      <c r="AQ1334" s="551"/>
      <c r="AR1334" s="551"/>
      <c r="AS1334" s="551"/>
      <c r="AT1334" s="551"/>
      <c r="AU1334" s="551"/>
      <c r="AV1334" s="551"/>
      <c r="AW1334" s="551"/>
      <c r="AX1334" s="551"/>
      <c r="AY1334" s="551"/>
      <c r="AZ1334" s="551"/>
      <c r="BA1334" s="551"/>
      <c r="BB1334" s="551"/>
      <c r="BC1334" s="551"/>
      <c r="BD1334" s="551"/>
      <c r="BE1334" s="551"/>
      <c r="BF1334" s="551"/>
      <c r="BG1334" s="551"/>
      <c r="BH1334" s="551"/>
      <c r="BI1334" s="551"/>
      <c r="BJ1334" s="551"/>
      <c r="BK1334" s="551"/>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52">
        <f>[1]Input!$C$112</f>
        <v>43570</v>
      </c>
      <c r="G1335" s="552"/>
      <c r="H1335" s="552"/>
      <c r="I1335" s="552"/>
      <c r="J1335" s="552"/>
      <c r="K1335" s="552"/>
      <c r="L1335" s="552"/>
      <c r="M1335" s="552"/>
      <c r="N1335" s="552"/>
      <c r="O1335" s="552"/>
      <c r="P1335" s="552"/>
      <c r="Q1335" s="552"/>
      <c r="R1335" s="552"/>
      <c r="S1335" s="552"/>
      <c r="T1335" s="552"/>
      <c r="U1335" s="552"/>
      <c r="V1335" s="552"/>
      <c r="W1335" s="552"/>
      <c r="X1335" s="552"/>
      <c r="Y1335" s="552"/>
      <c r="Z1335" s="552"/>
      <c r="AA1335" s="552"/>
      <c r="AB1335" s="552"/>
      <c r="AC1335" s="552"/>
      <c r="AD1335" s="552"/>
      <c r="AE1335" s="552"/>
      <c r="AF1335" s="552"/>
      <c r="AG1335" s="552"/>
      <c r="AH1335" s="552"/>
      <c r="AI1335" s="552"/>
      <c r="AJ1335" s="552"/>
      <c r="AK1335" s="552"/>
      <c r="AL1335" s="552"/>
      <c r="AM1335" s="552"/>
      <c r="AN1335" s="552"/>
      <c r="AO1335" s="552"/>
      <c r="AP1335" s="552"/>
      <c r="AQ1335" s="552"/>
      <c r="AR1335" s="552"/>
      <c r="AS1335" s="552"/>
      <c r="AT1335" s="552"/>
      <c r="AU1335" s="552"/>
      <c r="AV1335" s="552"/>
      <c r="AW1335" s="552"/>
      <c r="AX1335" s="552"/>
      <c r="AY1335" s="552"/>
      <c r="AZ1335" s="552"/>
      <c r="BA1335" s="552"/>
      <c r="BB1335" s="552"/>
      <c r="BC1335" s="552"/>
      <c r="BD1335" s="552"/>
      <c r="BE1335" s="552"/>
      <c r="BF1335" s="552"/>
      <c r="BG1335" s="552"/>
      <c r="BH1335" s="552"/>
      <c r="BI1335" s="552"/>
      <c r="BJ1335" s="552"/>
      <c r="BK1335" s="55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9" t="s">
        <v>490</v>
      </c>
      <c r="G1337" s="579"/>
      <c r="H1337" s="579"/>
      <c r="I1337" s="579"/>
      <c r="J1337" s="579"/>
      <c r="K1337" s="579"/>
      <c r="L1337" s="579"/>
      <c r="M1337" s="579"/>
      <c r="N1337" s="579"/>
      <c r="O1337" s="579"/>
      <c r="P1337" s="579"/>
      <c r="Q1337" s="579"/>
      <c r="R1337" s="579"/>
      <c r="S1337" s="579"/>
      <c r="T1337" s="579"/>
      <c r="U1337" s="579"/>
      <c r="V1337" s="579"/>
      <c r="W1337" s="579"/>
      <c r="X1337" s="579"/>
      <c r="Y1337" s="579"/>
      <c r="Z1337" s="579"/>
      <c r="AA1337" s="579"/>
      <c r="AB1337" s="579"/>
      <c r="AC1337" s="579"/>
      <c r="AD1337" s="579"/>
      <c r="AE1337" s="579"/>
      <c r="AF1337" s="579"/>
      <c r="AG1337" s="579"/>
      <c r="AH1337" s="579"/>
      <c r="AI1337" s="579"/>
      <c r="AJ1337" s="579"/>
      <c r="AK1337" s="579"/>
      <c r="AL1337" s="579"/>
      <c r="AM1337" s="579"/>
      <c r="AN1337" s="579"/>
      <c r="AO1337" s="579"/>
      <c r="AP1337" s="579"/>
      <c r="AQ1337" s="579"/>
      <c r="AR1337" s="579"/>
      <c r="AS1337" s="579"/>
      <c r="AT1337" s="579"/>
      <c r="AU1337" s="579"/>
      <c r="AV1337" s="579"/>
      <c r="AW1337" s="579"/>
      <c r="AX1337" s="579"/>
      <c r="AY1337" s="579"/>
      <c r="AZ1337" s="579"/>
      <c r="BA1337" s="579"/>
      <c r="BB1337" s="579"/>
      <c r="BC1337" s="579"/>
      <c r="BD1337" s="579"/>
      <c r="BE1337" s="579"/>
      <c r="BF1337" s="579"/>
      <c r="BG1337" s="579"/>
      <c r="BH1337" s="579"/>
      <c r="BI1337" s="579"/>
      <c r="BJ1337" s="579"/>
      <c r="BK1337" s="579"/>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480"/>
      <c r="H1338" s="789" t="str">
        <f>H1297</f>
        <v>31-03-2019</v>
      </c>
      <c r="I1338" s="789"/>
      <c r="J1338" s="789"/>
      <c r="K1338" s="775"/>
      <c r="L1338" s="775"/>
      <c r="M1338" s="480"/>
      <c r="N1338" s="480"/>
      <c r="O1338" s="480"/>
      <c r="P1338" s="480"/>
      <c r="Q1338" s="480"/>
      <c r="R1338" s="480"/>
      <c r="S1338" s="480"/>
      <c r="T1338" s="480"/>
      <c r="U1338" s="480"/>
      <c r="V1338" s="480"/>
      <c r="W1338" s="480"/>
      <c r="X1338" s="480"/>
      <c r="Y1338" s="480"/>
      <c r="Z1338" s="480"/>
      <c r="AA1338" s="480"/>
      <c r="AB1338" s="480"/>
      <c r="AC1338" s="480"/>
      <c r="AD1338" s="480"/>
      <c r="AE1338" s="480"/>
      <c r="AF1338" s="480"/>
      <c r="AG1338" s="480"/>
      <c r="AH1338" s="480"/>
      <c r="AI1338" s="480"/>
      <c r="AJ1338" s="480"/>
      <c r="AK1338" s="480"/>
      <c r="AL1338" s="480"/>
      <c r="AM1338" s="480"/>
      <c r="AN1338" s="480"/>
      <c r="AO1338" s="480"/>
      <c r="AP1338" s="480"/>
      <c r="AQ1338" s="480"/>
      <c r="AR1338" s="480"/>
      <c r="AS1338" s="480"/>
      <c r="AT1338" s="480"/>
      <c r="AU1338" s="480"/>
      <c r="AV1338" s="480"/>
      <c r="AW1338" s="480"/>
      <c r="AX1338" s="480"/>
      <c r="AY1338" s="480"/>
      <c r="AZ1338" s="480"/>
      <c r="BA1338" s="480"/>
      <c r="BB1338" s="480"/>
      <c r="BC1338" s="480"/>
      <c r="BD1338" s="480"/>
      <c r="BE1338" s="480"/>
      <c r="BF1338" s="480"/>
      <c r="BG1338" s="480"/>
      <c r="BH1338" s="480"/>
      <c r="BI1338" s="480"/>
      <c r="BJ1338" s="480"/>
      <c r="BK1338" s="480"/>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480"/>
      <c r="H1339" s="480"/>
      <c r="I1339" s="480"/>
      <c r="J1339" s="480"/>
      <c r="K1339" s="482" t="s">
        <v>575</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472</v>
      </c>
      <c r="AE1339" s="486"/>
      <c r="AF1339" s="486"/>
      <c r="AG1339" s="486"/>
      <c r="AH1339" s="487"/>
      <c r="AI1339" s="845" t="s">
        <v>473</v>
      </c>
      <c r="AJ1339" s="878"/>
      <c r="AK1339" s="878"/>
      <c r="AL1339" s="878"/>
      <c r="AM1339" s="878"/>
      <c r="AN1339" s="878"/>
      <c r="AO1339" s="878"/>
      <c r="AP1339" s="487"/>
      <c r="AQ1339" s="487"/>
      <c r="AR1339" s="486"/>
      <c r="AS1339" s="486"/>
      <c r="AT1339" s="486"/>
      <c r="AU1339" s="486" t="s">
        <v>474</v>
      </c>
      <c r="AV1339" s="486"/>
      <c r="AW1339" s="486"/>
      <c r="AX1339" s="507"/>
      <c r="AY1339" s="507"/>
      <c r="AZ1339" s="500"/>
      <c r="BA1339" s="500"/>
      <c r="BB1339" s="500"/>
      <c r="BC1339" s="500"/>
      <c r="BD1339" s="480"/>
      <c r="BE1339" s="480"/>
      <c r="BF1339" s="480"/>
      <c r="BG1339" s="480"/>
      <c r="BH1339" s="480"/>
      <c r="BI1339" s="480"/>
      <c r="BJ1339" s="480"/>
      <c r="BK1339" s="480"/>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480"/>
      <c r="H1340" s="480"/>
      <c r="I1340" s="480"/>
      <c r="J1340" s="480"/>
      <c r="K1340" s="528" t="s">
        <v>576</v>
      </c>
      <c r="L1340" s="489"/>
      <c r="M1340" s="490"/>
      <c r="N1340" s="490"/>
      <c r="O1340" s="490"/>
      <c r="P1340" s="490"/>
      <c r="Q1340" s="490"/>
      <c r="R1340" s="491"/>
      <c r="S1340" s="851">
        <f>[1]Stratifications!$G189</f>
        <v>36564585.110000014</v>
      </c>
      <c r="T1340" s="851"/>
      <c r="U1340" s="851"/>
      <c r="V1340" s="851"/>
      <c r="W1340" s="851"/>
      <c r="X1340" s="492"/>
      <c r="Y1340" s="492"/>
      <c r="Z1340" s="493"/>
      <c r="AA1340" s="847">
        <f>[1]Stratifications!$J189</f>
        <v>0.11400337183995979</v>
      </c>
      <c r="AB1340" s="847"/>
      <c r="AC1340" s="847"/>
      <c r="AD1340" s="847" t="s">
        <v>493</v>
      </c>
      <c r="AE1340" s="847"/>
      <c r="AF1340" s="847"/>
      <c r="AG1340" s="847"/>
      <c r="AH1340" s="493"/>
      <c r="AI1340" s="848">
        <f>[1]Stratifications!$M189</f>
        <v>184</v>
      </c>
      <c r="AJ1340" s="849"/>
      <c r="AK1340" s="849"/>
      <c r="AL1340" s="849" t="s">
        <v>493</v>
      </c>
      <c r="AM1340" s="849"/>
      <c r="AN1340" s="849"/>
      <c r="AO1340" s="849"/>
      <c r="AP1340" s="493"/>
      <c r="AQ1340" s="493"/>
      <c r="AR1340" s="847">
        <f>[1]Stratifications!$P189</f>
        <v>8.181413961760782E-2</v>
      </c>
      <c r="AS1340" s="847"/>
      <c r="AT1340" s="847"/>
      <c r="AU1340" s="847" t="s">
        <v>493</v>
      </c>
      <c r="AV1340" s="847"/>
      <c r="AW1340" s="847"/>
      <c r="AX1340" s="847"/>
      <c r="AY1340" s="847"/>
      <c r="AZ1340" s="500"/>
      <c r="BA1340" s="500"/>
      <c r="BB1340" s="500"/>
      <c r="BC1340" s="500"/>
      <c r="BD1340" s="480"/>
      <c r="BE1340" s="480"/>
      <c r="BF1340" s="480"/>
      <c r="BG1340" s="480"/>
      <c r="BH1340" s="480"/>
      <c r="BI1340" s="480"/>
      <c r="BJ1340" s="480"/>
      <c r="BK1340" s="480"/>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480"/>
      <c r="H1341" s="480"/>
      <c r="I1341" s="480"/>
      <c r="J1341" s="480"/>
      <c r="K1341" s="530" t="s">
        <v>577</v>
      </c>
      <c r="L1341" s="495"/>
      <c r="M1341" s="496"/>
      <c r="N1341" s="496"/>
      <c r="O1341" s="496"/>
      <c r="P1341" s="496"/>
      <c r="Q1341" s="496"/>
      <c r="R1341" s="491"/>
      <c r="S1341" s="851">
        <f>[1]Stratifications!$G190</f>
        <v>94120690.490000024</v>
      </c>
      <c r="T1341" s="851"/>
      <c r="U1341" s="851"/>
      <c r="V1341" s="851"/>
      <c r="W1341" s="851"/>
      <c r="X1341" s="497"/>
      <c r="Y1341" s="497"/>
      <c r="Z1341" s="498"/>
      <c r="AA1341" s="852">
        <f>[1]Stratifications!$J190</f>
        <v>0.29345543080784692</v>
      </c>
      <c r="AB1341" s="852"/>
      <c r="AC1341" s="852"/>
      <c r="AD1341" s="852" t="s">
        <v>493</v>
      </c>
      <c r="AE1341" s="852"/>
      <c r="AF1341" s="852"/>
      <c r="AG1341" s="852"/>
      <c r="AH1341" s="498"/>
      <c r="AI1341" s="853">
        <f>[1]Stratifications!$M190</f>
        <v>756</v>
      </c>
      <c r="AJ1341" s="854"/>
      <c r="AK1341" s="854"/>
      <c r="AL1341" s="854" t="s">
        <v>493</v>
      </c>
      <c r="AM1341" s="854"/>
      <c r="AN1341" s="854"/>
      <c r="AO1341" s="854"/>
      <c r="AP1341" s="498"/>
      <c r="AQ1341" s="498"/>
      <c r="AR1341" s="852">
        <f>[1]Stratifications!$P190</f>
        <v>0.33614939973321478</v>
      </c>
      <c r="AS1341" s="852"/>
      <c r="AT1341" s="852"/>
      <c r="AU1341" s="852" t="s">
        <v>493</v>
      </c>
      <c r="AV1341" s="852"/>
      <c r="AW1341" s="852"/>
      <c r="AX1341" s="852"/>
      <c r="AY1341" s="852"/>
      <c r="AZ1341" s="500"/>
      <c r="BA1341" s="500"/>
      <c r="BB1341" s="500"/>
      <c r="BC1341" s="500"/>
      <c r="BD1341" s="480"/>
      <c r="BE1341" s="480"/>
      <c r="BF1341" s="480"/>
      <c r="BG1341" s="480"/>
      <c r="BH1341" s="480"/>
      <c r="BI1341" s="480"/>
      <c r="BJ1341" s="480"/>
      <c r="BK1341" s="480"/>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480"/>
      <c r="H1342" s="480"/>
      <c r="I1342" s="480"/>
      <c r="J1342" s="480"/>
      <c r="K1342" s="530" t="s">
        <v>578</v>
      </c>
      <c r="L1342" s="495"/>
      <c r="M1342" s="496"/>
      <c r="N1342" s="496"/>
      <c r="O1342" s="496"/>
      <c r="P1342" s="496"/>
      <c r="Q1342" s="496"/>
      <c r="R1342" s="491"/>
      <c r="S1342" s="851">
        <f>[1]Stratifications!$G191</f>
        <v>48384300.560000017</v>
      </c>
      <c r="T1342" s="851"/>
      <c r="U1342" s="851"/>
      <c r="V1342" s="851"/>
      <c r="W1342" s="851"/>
      <c r="X1342" s="497"/>
      <c r="Y1342" s="497"/>
      <c r="Z1342" s="498"/>
      <c r="AA1342" s="852">
        <f>[1]Stratifications!$J191</f>
        <v>0.15085562686856518</v>
      </c>
      <c r="AB1342" s="852"/>
      <c r="AC1342" s="852"/>
      <c r="AD1342" s="852" t="s">
        <v>493</v>
      </c>
      <c r="AE1342" s="852"/>
      <c r="AF1342" s="852"/>
      <c r="AG1342" s="852"/>
      <c r="AH1342" s="498"/>
      <c r="AI1342" s="853">
        <f>[1]Stratifications!$M191</f>
        <v>304</v>
      </c>
      <c r="AJ1342" s="854"/>
      <c r="AK1342" s="854"/>
      <c r="AL1342" s="854" t="s">
        <v>493</v>
      </c>
      <c r="AM1342" s="854"/>
      <c r="AN1342" s="854"/>
      <c r="AO1342" s="854"/>
      <c r="AP1342" s="498"/>
      <c r="AQ1342" s="498"/>
      <c r="AR1342" s="852">
        <f>[1]Stratifications!$P191</f>
        <v>0.1351711871943086</v>
      </c>
      <c r="AS1342" s="852"/>
      <c r="AT1342" s="852"/>
      <c r="AU1342" s="852" t="s">
        <v>493</v>
      </c>
      <c r="AV1342" s="852"/>
      <c r="AW1342" s="852"/>
      <c r="AX1342" s="852"/>
      <c r="AY1342" s="852"/>
      <c r="AZ1342" s="500"/>
      <c r="BA1342" s="500"/>
      <c r="BB1342" s="500"/>
      <c r="BC1342" s="500"/>
      <c r="BD1342" s="480"/>
      <c r="BE1342" s="480"/>
      <c r="BF1342" s="480"/>
      <c r="BG1342" s="480"/>
      <c r="BH1342" s="480"/>
      <c r="BI1342" s="480"/>
      <c r="BJ1342" s="480"/>
      <c r="BK1342" s="480"/>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480"/>
      <c r="H1343" s="480"/>
      <c r="I1343" s="480"/>
      <c r="J1343" s="480"/>
      <c r="K1343" s="530" t="s">
        <v>579</v>
      </c>
      <c r="L1343" s="495"/>
      <c r="M1343" s="496"/>
      <c r="N1343" s="496"/>
      <c r="O1343" s="496"/>
      <c r="P1343" s="496"/>
      <c r="Q1343" s="496"/>
      <c r="R1343" s="491"/>
      <c r="S1343" s="851">
        <f>[1]Stratifications!$G192</f>
        <v>19463441.019999996</v>
      </c>
      <c r="T1343" s="851"/>
      <c r="U1343" s="851"/>
      <c r="V1343" s="851"/>
      <c r="W1343" s="851"/>
      <c r="X1343" s="497"/>
      <c r="Y1343" s="497"/>
      <c r="Z1343" s="498"/>
      <c r="AA1343" s="852">
        <f>[1]Stratifications!$J192</f>
        <v>6.0684345172053962E-2</v>
      </c>
      <c r="AB1343" s="852"/>
      <c r="AC1343" s="852"/>
      <c r="AD1343" s="852" t="s">
        <v>493</v>
      </c>
      <c r="AE1343" s="852"/>
      <c r="AF1343" s="852"/>
      <c r="AG1343" s="852"/>
      <c r="AH1343" s="498"/>
      <c r="AI1343" s="853">
        <f>[1]Stratifications!$M192</f>
        <v>158</v>
      </c>
      <c r="AJ1343" s="854"/>
      <c r="AK1343" s="854"/>
      <c r="AL1343" s="854" t="s">
        <v>493</v>
      </c>
      <c r="AM1343" s="854"/>
      <c r="AN1343" s="854"/>
      <c r="AO1343" s="854"/>
      <c r="AP1343" s="498"/>
      <c r="AQ1343" s="498"/>
      <c r="AR1343" s="852">
        <f>[1]Stratifications!$P192</f>
        <v>7.0253445975989329E-2</v>
      </c>
      <c r="AS1343" s="852"/>
      <c r="AT1343" s="852"/>
      <c r="AU1343" s="852" t="s">
        <v>493</v>
      </c>
      <c r="AV1343" s="852"/>
      <c r="AW1343" s="852"/>
      <c r="AX1343" s="852"/>
      <c r="AY1343" s="852"/>
      <c r="AZ1343" s="500"/>
      <c r="BA1343" s="500"/>
      <c r="BB1343" s="500"/>
      <c r="BC1343" s="500"/>
      <c r="BD1343" s="480"/>
      <c r="BE1343" s="480"/>
      <c r="BF1343" s="480"/>
      <c r="BG1343" s="480"/>
      <c r="BH1343" s="480"/>
      <c r="BI1343" s="480"/>
      <c r="BJ1343" s="480"/>
      <c r="BK1343" s="480"/>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480"/>
      <c r="H1344" s="480"/>
      <c r="I1344" s="480"/>
      <c r="J1344" s="480"/>
      <c r="K1344" s="530" t="s">
        <v>580</v>
      </c>
      <c r="L1344" s="495"/>
      <c r="M1344" s="496"/>
      <c r="N1344" s="496"/>
      <c r="O1344" s="496"/>
      <c r="P1344" s="496"/>
      <c r="Q1344" s="496"/>
      <c r="R1344" s="491"/>
      <c r="S1344" s="851">
        <f>[1]Stratifications!$G193</f>
        <v>41862613.940000005</v>
      </c>
      <c r="T1344" s="851"/>
      <c r="U1344" s="851"/>
      <c r="V1344" s="851"/>
      <c r="W1344" s="851"/>
      <c r="X1344" s="497"/>
      <c r="Y1344" s="497"/>
      <c r="Z1344" s="498"/>
      <c r="AA1344" s="852">
        <f>[1]Stratifications!$J193</f>
        <v>0.13052190059964017</v>
      </c>
      <c r="AB1344" s="852"/>
      <c r="AC1344" s="852"/>
      <c r="AD1344" s="852" t="s">
        <v>493</v>
      </c>
      <c r="AE1344" s="852"/>
      <c r="AF1344" s="852"/>
      <c r="AG1344" s="852"/>
      <c r="AH1344" s="498"/>
      <c r="AI1344" s="853">
        <f>[1]Stratifications!$M193</f>
        <v>310</v>
      </c>
      <c r="AJ1344" s="854"/>
      <c r="AK1344" s="854"/>
      <c r="AL1344" s="854" t="s">
        <v>493</v>
      </c>
      <c r="AM1344" s="854"/>
      <c r="AN1344" s="854"/>
      <c r="AO1344" s="854"/>
      <c r="AP1344" s="498"/>
      <c r="AQ1344" s="498"/>
      <c r="AR1344" s="852">
        <f>[1]Stratifications!$P193</f>
        <v>0.13783903957314361</v>
      </c>
      <c r="AS1344" s="852"/>
      <c r="AT1344" s="852"/>
      <c r="AU1344" s="852" t="s">
        <v>493</v>
      </c>
      <c r="AV1344" s="852"/>
      <c r="AW1344" s="852"/>
      <c r="AX1344" s="852"/>
      <c r="AY1344" s="852"/>
      <c r="AZ1344" s="500"/>
      <c r="BA1344" s="500"/>
      <c r="BB1344" s="500"/>
      <c r="BC1344" s="500"/>
      <c r="BD1344" s="480"/>
      <c r="BE1344" s="480"/>
      <c r="BF1344" s="480"/>
      <c r="BG1344" s="480"/>
      <c r="BH1344" s="480"/>
      <c r="BI1344" s="480"/>
      <c r="BJ1344" s="480"/>
      <c r="BK1344" s="480"/>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480"/>
      <c r="H1345" s="480"/>
      <c r="I1345" s="480"/>
      <c r="J1345" s="500"/>
      <c r="K1345" s="530" t="s">
        <v>581</v>
      </c>
      <c r="L1345" s="495"/>
      <c r="M1345" s="496"/>
      <c r="N1345" s="496"/>
      <c r="O1345" s="496"/>
      <c r="P1345" s="496"/>
      <c r="Q1345" s="496"/>
      <c r="R1345" s="491"/>
      <c r="S1345" s="851">
        <f>[1]Stratifications!$G194</f>
        <v>28471703.420000009</v>
      </c>
      <c r="T1345" s="851"/>
      <c r="U1345" s="851"/>
      <c r="V1345" s="851"/>
      <c r="W1345" s="851"/>
      <c r="X1345" s="497"/>
      <c r="Y1345" s="497"/>
      <c r="Z1345" s="498"/>
      <c r="AA1345" s="852">
        <f>[1]Stratifications!$J194</f>
        <v>8.8770874389590859E-2</v>
      </c>
      <c r="AB1345" s="852"/>
      <c r="AC1345" s="852"/>
      <c r="AD1345" s="852" t="s">
        <v>493</v>
      </c>
      <c r="AE1345" s="852"/>
      <c r="AF1345" s="852"/>
      <c r="AG1345" s="852"/>
      <c r="AH1345" s="498"/>
      <c r="AI1345" s="853">
        <f>[1]Stratifications!$M194</f>
        <v>200</v>
      </c>
      <c r="AJ1345" s="854"/>
      <c r="AK1345" s="854"/>
      <c r="AL1345" s="854" t="s">
        <v>493</v>
      </c>
      <c r="AM1345" s="854"/>
      <c r="AN1345" s="854"/>
      <c r="AO1345" s="854"/>
      <c r="AP1345" s="498"/>
      <c r="AQ1345" s="498"/>
      <c r="AR1345" s="852">
        <f>[1]Stratifications!$P194</f>
        <v>8.8928412627834588E-2</v>
      </c>
      <c r="AS1345" s="852"/>
      <c r="AT1345" s="852"/>
      <c r="AU1345" s="852" t="s">
        <v>493</v>
      </c>
      <c r="AV1345" s="852"/>
      <c r="AW1345" s="852"/>
      <c r="AX1345" s="852"/>
      <c r="AY1345" s="852"/>
      <c r="AZ1345" s="500"/>
      <c r="BA1345" s="500"/>
      <c r="BB1345" s="500"/>
      <c r="BC1345" s="500"/>
      <c r="BD1345" s="480"/>
      <c r="BE1345" s="480"/>
      <c r="BF1345" s="480"/>
      <c r="BG1345" s="480"/>
      <c r="BH1345" s="480"/>
      <c r="BI1345" s="480"/>
      <c r="BJ1345" s="480"/>
      <c r="BK1345" s="480"/>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480"/>
      <c r="H1346" s="480"/>
      <c r="I1346" s="480"/>
      <c r="J1346" s="500"/>
      <c r="K1346" s="530" t="s">
        <v>582</v>
      </c>
      <c r="L1346" s="495"/>
      <c r="M1346" s="496"/>
      <c r="N1346" s="496"/>
      <c r="O1346" s="496"/>
      <c r="P1346" s="496"/>
      <c r="Q1346" s="496"/>
      <c r="R1346" s="491"/>
      <c r="S1346" s="851">
        <f>[1]Stratifications!$G195</f>
        <v>4603174.7600000007</v>
      </c>
      <c r="T1346" s="851"/>
      <c r="U1346" s="851"/>
      <c r="V1346" s="851"/>
      <c r="W1346" s="851"/>
      <c r="X1346" s="497"/>
      <c r="Y1346" s="497"/>
      <c r="Z1346" s="498"/>
      <c r="AA1346" s="852">
        <f>[1]Stratifications!$J195</f>
        <v>1.4352068872923621E-2</v>
      </c>
      <c r="AB1346" s="852"/>
      <c r="AC1346" s="852"/>
      <c r="AD1346" s="852" t="s">
        <v>493</v>
      </c>
      <c r="AE1346" s="852"/>
      <c r="AF1346" s="852"/>
      <c r="AG1346" s="852"/>
      <c r="AH1346" s="498"/>
      <c r="AI1346" s="853">
        <f>[1]Stratifications!$M195</f>
        <v>28</v>
      </c>
      <c r="AJ1346" s="854"/>
      <c r="AK1346" s="854"/>
      <c r="AL1346" s="854" t="s">
        <v>493</v>
      </c>
      <c r="AM1346" s="854"/>
      <c r="AN1346" s="854"/>
      <c r="AO1346" s="854"/>
      <c r="AP1346" s="498"/>
      <c r="AQ1346" s="498"/>
      <c r="AR1346" s="852">
        <f>[1]Stratifications!$P195</f>
        <v>1.2449977767896843E-2</v>
      </c>
      <c r="AS1346" s="852"/>
      <c r="AT1346" s="852"/>
      <c r="AU1346" s="852" t="s">
        <v>493</v>
      </c>
      <c r="AV1346" s="852"/>
      <c r="AW1346" s="852"/>
      <c r="AX1346" s="852"/>
      <c r="AY1346" s="852"/>
      <c r="AZ1346" s="500"/>
      <c r="BA1346" s="500"/>
      <c r="BB1346" s="500"/>
      <c r="BC1346" s="500"/>
      <c r="BD1346" s="480"/>
      <c r="BE1346" s="480"/>
      <c r="BF1346" s="480"/>
      <c r="BG1346" s="480"/>
      <c r="BH1346" s="480"/>
      <c r="BI1346" s="480"/>
      <c r="BJ1346" s="480"/>
      <c r="BK1346" s="480"/>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480"/>
      <c r="H1347" s="480"/>
      <c r="I1347" s="480"/>
      <c r="J1347" s="500"/>
      <c r="K1347" s="530" t="s">
        <v>583</v>
      </c>
      <c r="L1347" s="495"/>
      <c r="M1347" s="496"/>
      <c r="N1347" s="496"/>
      <c r="O1347" s="496"/>
      <c r="P1347" s="496"/>
      <c r="Q1347" s="496"/>
      <c r="R1347" s="491"/>
      <c r="S1347" s="851">
        <f>[1]Stratifications!$G196</f>
        <v>3659077.8400000003</v>
      </c>
      <c r="T1347" s="851"/>
      <c r="U1347" s="851"/>
      <c r="V1347" s="851"/>
      <c r="W1347" s="851"/>
      <c r="X1347" s="497"/>
      <c r="Y1347" s="497"/>
      <c r="Z1347" s="498"/>
      <c r="AA1347" s="852">
        <f>[1]Stratifications!$J196</f>
        <v>1.1408503893314837E-2</v>
      </c>
      <c r="AB1347" s="852"/>
      <c r="AC1347" s="852"/>
      <c r="AD1347" s="852" t="s">
        <v>493</v>
      </c>
      <c r="AE1347" s="852"/>
      <c r="AF1347" s="852"/>
      <c r="AG1347" s="852"/>
      <c r="AH1347" s="498"/>
      <c r="AI1347" s="853">
        <f>[1]Stratifications!$M196</f>
        <v>23</v>
      </c>
      <c r="AJ1347" s="854"/>
      <c r="AK1347" s="854"/>
      <c r="AL1347" s="854" t="s">
        <v>493</v>
      </c>
      <c r="AM1347" s="854"/>
      <c r="AN1347" s="854"/>
      <c r="AO1347" s="854"/>
      <c r="AP1347" s="498"/>
      <c r="AQ1347" s="498"/>
      <c r="AR1347" s="852">
        <f>[1]Stratifications!$P196</f>
        <v>1.0226767452200978E-2</v>
      </c>
      <c r="AS1347" s="852"/>
      <c r="AT1347" s="852"/>
      <c r="AU1347" s="852" t="s">
        <v>493</v>
      </c>
      <c r="AV1347" s="852"/>
      <c r="AW1347" s="852"/>
      <c r="AX1347" s="852"/>
      <c r="AY1347" s="852"/>
      <c r="AZ1347" s="500"/>
      <c r="BA1347" s="500"/>
      <c r="BB1347" s="500"/>
      <c r="BC1347" s="500"/>
      <c r="BD1347" s="480"/>
      <c r="BE1347" s="480"/>
      <c r="BF1347" s="480"/>
      <c r="BG1347" s="480"/>
      <c r="BH1347" s="480"/>
      <c r="BI1347" s="480"/>
      <c r="BJ1347" s="480"/>
      <c r="BK1347" s="480"/>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480"/>
      <c r="H1348" s="480"/>
      <c r="I1348" s="480"/>
      <c r="J1348" s="500"/>
      <c r="K1348" s="530" t="s">
        <v>584</v>
      </c>
      <c r="L1348" s="499"/>
      <c r="M1348" s="499"/>
      <c r="N1348" s="499"/>
      <c r="O1348" s="499"/>
      <c r="P1348" s="499"/>
      <c r="Q1348" s="499"/>
      <c r="R1348" s="499"/>
      <c r="S1348" s="851">
        <f>[1]Stratifications!$G197</f>
        <v>9466509.9900000002</v>
      </c>
      <c r="T1348" s="851"/>
      <c r="U1348" s="851"/>
      <c r="V1348" s="851"/>
      <c r="W1348" s="851"/>
      <c r="X1348" s="498"/>
      <c r="Y1348" s="498"/>
      <c r="Z1348" s="498"/>
      <c r="AA1348" s="852">
        <f>[1]Stratifications!$J197</f>
        <v>2.9515282483583021E-2</v>
      </c>
      <c r="AB1348" s="852"/>
      <c r="AC1348" s="852"/>
      <c r="AD1348" s="852" t="s">
        <v>493</v>
      </c>
      <c r="AE1348" s="852"/>
      <c r="AF1348" s="852"/>
      <c r="AG1348" s="852"/>
      <c r="AH1348" s="498"/>
      <c r="AI1348" s="853">
        <f>[1]Stratifications!$M197</f>
        <v>58</v>
      </c>
      <c r="AJ1348" s="854"/>
      <c r="AK1348" s="854"/>
      <c r="AL1348" s="854" t="s">
        <v>493</v>
      </c>
      <c r="AM1348" s="854"/>
      <c r="AN1348" s="854"/>
      <c r="AO1348" s="854"/>
      <c r="AP1348" s="498"/>
      <c r="AQ1348" s="498"/>
      <c r="AR1348" s="852">
        <f>[1]Stratifications!$P197</f>
        <v>2.5789239662072031E-2</v>
      </c>
      <c r="AS1348" s="852"/>
      <c r="AT1348" s="852"/>
      <c r="AU1348" s="852" t="s">
        <v>493</v>
      </c>
      <c r="AV1348" s="852"/>
      <c r="AW1348" s="852"/>
      <c r="AX1348" s="852"/>
      <c r="AY1348" s="852"/>
      <c r="AZ1348" s="500"/>
      <c r="BA1348" s="500"/>
      <c r="BB1348" s="500"/>
      <c r="BC1348" s="500"/>
      <c r="BD1348" s="480"/>
      <c r="BE1348" s="480"/>
      <c r="BF1348" s="480"/>
      <c r="BG1348" s="480"/>
      <c r="BH1348" s="480"/>
      <c r="BI1348" s="480"/>
      <c r="BJ1348" s="480"/>
      <c r="BK1348" s="480"/>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480"/>
      <c r="H1349" s="480"/>
      <c r="I1349" s="480"/>
      <c r="J1349" s="500"/>
      <c r="K1349" s="530" t="s">
        <v>585</v>
      </c>
      <c r="L1349" s="501"/>
      <c r="M1349" s="501"/>
      <c r="N1349" s="501"/>
      <c r="O1349" s="501"/>
      <c r="P1349" s="501"/>
      <c r="Q1349" s="501"/>
      <c r="R1349" s="500"/>
      <c r="S1349" s="851">
        <f>[1]Stratifications!$G198</f>
        <v>34136391.039999977</v>
      </c>
      <c r="T1349" s="851"/>
      <c r="U1349" s="851"/>
      <c r="V1349" s="851"/>
      <c r="W1349" s="851"/>
      <c r="X1349" s="498"/>
      <c r="Y1349" s="498"/>
      <c r="Z1349" s="498"/>
      <c r="AA1349" s="852">
        <f>[1]Stratifications!$J198</f>
        <v>0.10643259507252173</v>
      </c>
      <c r="AB1349" s="852"/>
      <c r="AC1349" s="852"/>
      <c r="AD1349" s="852" t="s">
        <v>493</v>
      </c>
      <c r="AE1349" s="852"/>
      <c r="AF1349" s="852"/>
      <c r="AG1349" s="852"/>
      <c r="AH1349" s="498"/>
      <c r="AI1349" s="853">
        <f>[1]Stratifications!$M198</f>
        <v>228</v>
      </c>
      <c r="AJ1349" s="854"/>
      <c r="AK1349" s="854"/>
      <c r="AL1349" s="854" t="s">
        <v>493</v>
      </c>
      <c r="AM1349" s="854"/>
      <c r="AN1349" s="854"/>
      <c r="AO1349" s="854"/>
      <c r="AP1349" s="498"/>
      <c r="AQ1349" s="498"/>
      <c r="AR1349" s="852">
        <f>[1]Stratifications!$P198</f>
        <v>0.10137839039573143</v>
      </c>
      <c r="AS1349" s="852"/>
      <c r="AT1349" s="852"/>
      <c r="AU1349" s="852" t="s">
        <v>493</v>
      </c>
      <c r="AV1349" s="852"/>
      <c r="AW1349" s="852"/>
      <c r="AX1349" s="852"/>
      <c r="AY1349" s="852"/>
      <c r="AZ1349" s="500"/>
      <c r="BA1349" s="500"/>
      <c r="BB1349" s="500"/>
      <c r="BC1349" s="500"/>
      <c r="BD1349" s="480"/>
      <c r="BE1349" s="480"/>
      <c r="BF1349" s="480"/>
      <c r="BG1349" s="480"/>
      <c r="BH1349" s="480"/>
      <c r="BI1349" s="480"/>
      <c r="BJ1349" s="480"/>
      <c r="BK1349" s="480"/>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480"/>
      <c r="H1350" s="480"/>
      <c r="I1350" s="480"/>
      <c r="J1350" s="500"/>
      <c r="K1350" s="504" t="s">
        <v>278</v>
      </c>
      <c r="L1350" s="505"/>
      <c r="M1350" s="505"/>
      <c r="N1350" s="505"/>
      <c r="O1350" s="505"/>
      <c r="P1350" s="505"/>
      <c r="Q1350" s="505"/>
      <c r="R1350" s="505"/>
      <c r="S1350" s="856">
        <f>[1]Stratifications!$G199</f>
        <v>320732488.17000002</v>
      </c>
      <c r="T1350" s="856"/>
      <c r="U1350" s="856"/>
      <c r="V1350" s="856"/>
      <c r="W1350" s="856"/>
      <c r="X1350" s="506"/>
      <c r="Y1350" s="506"/>
      <c r="Z1350" s="506"/>
      <c r="AA1350" s="857">
        <f>[1]Stratifications!$J199</f>
        <v>1.0000000000000002</v>
      </c>
      <c r="AB1350" s="857"/>
      <c r="AC1350" s="857"/>
      <c r="AD1350" s="857" t="s">
        <v>493</v>
      </c>
      <c r="AE1350" s="857"/>
      <c r="AF1350" s="857"/>
      <c r="AG1350" s="857"/>
      <c r="AH1350" s="506"/>
      <c r="AI1350" s="858">
        <f>[1]Stratifications!$M199</f>
        <v>2249</v>
      </c>
      <c r="AJ1350" s="859"/>
      <c r="AK1350" s="859"/>
      <c r="AL1350" s="859" t="s">
        <v>493</v>
      </c>
      <c r="AM1350" s="859"/>
      <c r="AN1350" s="859"/>
      <c r="AO1350" s="859"/>
      <c r="AP1350" s="506"/>
      <c r="AQ1350" s="506"/>
      <c r="AR1350" s="857">
        <f>[1]Stratifications!$P199</f>
        <v>1</v>
      </c>
      <c r="AS1350" s="857"/>
      <c r="AT1350" s="857"/>
      <c r="AU1350" s="857" t="s">
        <v>493</v>
      </c>
      <c r="AV1350" s="857"/>
      <c r="AW1350" s="857"/>
      <c r="AX1350" s="857"/>
      <c r="AY1350" s="857"/>
      <c r="AZ1350" s="500"/>
      <c r="BA1350" s="500"/>
      <c r="BB1350" s="500"/>
      <c r="BC1350" s="500"/>
      <c r="BD1350" s="480"/>
      <c r="BE1350" s="480"/>
      <c r="BF1350" s="480"/>
      <c r="BG1350" s="480"/>
      <c r="BH1350" s="480"/>
      <c r="BI1350" s="480"/>
      <c r="BJ1350" s="480"/>
      <c r="BK1350" s="480"/>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480"/>
      <c r="H1351" s="480"/>
      <c r="I1351" s="480"/>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480"/>
      <c r="BE1351" s="480"/>
      <c r="BF1351" s="480"/>
      <c r="BG1351" s="480"/>
      <c r="BH1351" s="480"/>
      <c r="BI1351" s="480"/>
      <c r="BJ1351" s="480"/>
      <c r="BK1351" s="480"/>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480"/>
      <c r="H1352" s="480"/>
      <c r="I1352" s="480"/>
      <c r="J1352" s="500"/>
      <c r="K1352" s="482" t="s">
        <v>586</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472</v>
      </c>
      <c r="AE1352" s="486"/>
      <c r="AF1352" s="486"/>
      <c r="AG1352" s="486"/>
      <c r="AH1352" s="487"/>
      <c r="AI1352" s="845" t="s">
        <v>473</v>
      </c>
      <c r="AJ1352" s="878"/>
      <c r="AK1352" s="878"/>
      <c r="AL1352" s="878"/>
      <c r="AM1352" s="878"/>
      <c r="AN1352" s="878"/>
      <c r="AO1352" s="878"/>
      <c r="AP1352" s="487"/>
      <c r="AQ1352" s="487"/>
      <c r="AR1352" s="486"/>
      <c r="AS1352" s="486"/>
      <c r="AT1352" s="486"/>
      <c r="AU1352" s="486" t="s">
        <v>474</v>
      </c>
      <c r="AV1352" s="486"/>
      <c r="AW1352" s="486"/>
      <c r="AX1352" s="507"/>
      <c r="AY1352" s="535"/>
      <c r="AZ1352" s="500"/>
      <c r="BA1352" s="500"/>
      <c r="BB1352" s="500"/>
      <c r="BC1352" s="500"/>
      <c r="BD1352" s="480"/>
      <c r="BE1352" s="480"/>
      <c r="BF1352" s="480"/>
      <c r="BG1352" s="480"/>
      <c r="BH1352" s="480"/>
      <c r="BI1352" s="480"/>
      <c r="BJ1352" s="480"/>
      <c r="BK1352" s="480"/>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480"/>
      <c r="H1353" s="480"/>
      <c r="I1353" s="480"/>
      <c r="J1353" s="500"/>
      <c r="K1353" s="528" t="s">
        <v>517</v>
      </c>
      <c r="L1353" s="536"/>
      <c r="M1353" s="536"/>
      <c r="N1353" s="491"/>
      <c r="O1353" s="491"/>
      <c r="P1353" s="491"/>
      <c r="Q1353" s="491"/>
      <c r="R1353" s="491"/>
      <c r="S1353" s="851">
        <f>[1]Stratifications!$G202</f>
        <v>320732488.17000067</v>
      </c>
      <c r="T1353" s="851"/>
      <c r="U1353" s="851"/>
      <c r="V1353" s="851"/>
      <c r="W1353" s="851"/>
      <c r="X1353" s="492"/>
      <c r="Y1353" s="492"/>
      <c r="Z1353" s="493"/>
      <c r="AA1353" s="847">
        <f>[1]Stratifications!$J202</f>
        <v>1</v>
      </c>
      <c r="AB1353" s="847"/>
      <c r="AC1353" s="847"/>
      <c r="AD1353" s="847" t="s">
        <v>493</v>
      </c>
      <c r="AE1353" s="847"/>
      <c r="AF1353" s="847"/>
      <c r="AG1353" s="847"/>
      <c r="AH1353" s="493"/>
      <c r="AI1353" s="848">
        <f>[1]Stratifications!$M202</f>
        <v>2249</v>
      </c>
      <c r="AJ1353" s="849"/>
      <c r="AK1353" s="849"/>
      <c r="AL1353" s="849" t="s">
        <v>493</v>
      </c>
      <c r="AM1353" s="849"/>
      <c r="AN1353" s="849"/>
      <c r="AO1353" s="849"/>
      <c r="AP1353" s="493"/>
      <c r="AQ1353" s="493"/>
      <c r="AR1353" s="847">
        <f>[1]Stratifications!$P202</f>
        <v>1</v>
      </c>
      <c r="AS1353" s="847"/>
      <c r="AT1353" s="847"/>
      <c r="AU1353" s="847" t="s">
        <v>493</v>
      </c>
      <c r="AV1353" s="847"/>
      <c r="AW1353" s="847"/>
      <c r="AX1353" s="847"/>
      <c r="AY1353" s="847"/>
      <c r="AZ1353" s="500"/>
      <c r="BA1353" s="500"/>
      <c r="BB1353" s="500"/>
      <c r="BC1353" s="500"/>
      <c r="BD1353" s="480"/>
      <c r="BE1353" s="480"/>
      <c r="BF1353" s="480"/>
      <c r="BG1353" s="480"/>
      <c r="BH1353" s="480"/>
      <c r="BI1353" s="480"/>
      <c r="BJ1353" s="480"/>
      <c r="BK1353" s="480"/>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480"/>
      <c r="H1354" s="480"/>
      <c r="I1354" s="480"/>
      <c r="J1354" s="500"/>
      <c r="K1354" s="530" t="s">
        <v>587</v>
      </c>
      <c r="L1354" s="537"/>
      <c r="M1354" s="537"/>
      <c r="N1354" s="491"/>
      <c r="O1354" s="491"/>
      <c r="P1354" s="491"/>
      <c r="Q1354" s="491"/>
      <c r="R1354" s="491"/>
      <c r="S1354" s="851">
        <f>[1]Stratifications!$G203</f>
        <v>0</v>
      </c>
      <c r="T1354" s="851"/>
      <c r="U1354" s="851"/>
      <c r="V1354" s="851"/>
      <c r="W1354" s="851"/>
      <c r="X1354" s="431"/>
      <c r="Y1354" s="431"/>
      <c r="Z1354" s="493"/>
      <c r="AA1354" s="852">
        <f>[1]Stratifications!$J203</f>
        <v>0</v>
      </c>
      <c r="AB1354" s="852"/>
      <c r="AC1354" s="852"/>
      <c r="AD1354" s="852" t="s">
        <v>493</v>
      </c>
      <c r="AE1354" s="852"/>
      <c r="AF1354" s="852"/>
      <c r="AG1354" s="852"/>
      <c r="AH1354" s="498"/>
      <c r="AI1354" s="853">
        <f>[1]Stratifications!$M203</f>
        <v>0</v>
      </c>
      <c r="AJ1354" s="854"/>
      <c r="AK1354" s="854"/>
      <c r="AL1354" s="854" t="s">
        <v>493</v>
      </c>
      <c r="AM1354" s="854"/>
      <c r="AN1354" s="854"/>
      <c r="AO1354" s="854"/>
      <c r="AP1354" s="498"/>
      <c r="AQ1354" s="498"/>
      <c r="AR1354" s="852">
        <f>[1]Stratifications!$P203</f>
        <v>0</v>
      </c>
      <c r="AS1354" s="852"/>
      <c r="AT1354" s="852"/>
      <c r="AU1354" s="852" t="s">
        <v>493</v>
      </c>
      <c r="AV1354" s="852"/>
      <c r="AW1354" s="852"/>
      <c r="AX1354" s="852"/>
      <c r="AY1354" s="852"/>
      <c r="AZ1354" s="500"/>
      <c r="BA1354" s="500"/>
      <c r="BB1354" s="500"/>
      <c r="BC1354" s="500"/>
      <c r="BD1354" s="480"/>
      <c r="BE1354" s="480"/>
      <c r="BF1354" s="480"/>
      <c r="BG1354" s="480"/>
      <c r="BH1354" s="480"/>
      <c r="BI1354" s="480"/>
      <c r="BJ1354" s="480"/>
      <c r="BK1354" s="480"/>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480"/>
      <c r="H1355" s="480"/>
      <c r="I1355" s="480"/>
      <c r="J1355" s="500"/>
      <c r="K1355" s="530" t="s">
        <v>588</v>
      </c>
      <c r="L1355" s="501"/>
      <c r="M1355" s="501"/>
      <c r="N1355" s="501"/>
      <c r="O1355" s="500"/>
      <c r="P1355" s="500"/>
      <c r="Q1355" s="500"/>
      <c r="R1355" s="500"/>
      <c r="S1355" s="851">
        <f>[1]Stratifications!$G204</f>
        <v>0</v>
      </c>
      <c r="T1355" s="851"/>
      <c r="U1355" s="851"/>
      <c r="V1355" s="851"/>
      <c r="W1355" s="851"/>
      <c r="X1355" s="431"/>
      <c r="Y1355" s="431"/>
      <c r="Z1355" s="493"/>
      <c r="AA1355" s="852">
        <f>[1]Stratifications!$J204</f>
        <v>0</v>
      </c>
      <c r="AB1355" s="852"/>
      <c r="AC1355" s="852"/>
      <c r="AD1355" s="852" t="s">
        <v>493</v>
      </c>
      <c r="AE1355" s="852"/>
      <c r="AF1355" s="852"/>
      <c r="AG1355" s="852"/>
      <c r="AH1355" s="498"/>
      <c r="AI1355" s="853">
        <f>[1]Stratifications!$M204</f>
        <v>0</v>
      </c>
      <c r="AJ1355" s="854"/>
      <c r="AK1355" s="854"/>
      <c r="AL1355" s="854" t="s">
        <v>493</v>
      </c>
      <c r="AM1355" s="854"/>
      <c r="AN1355" s="854"/>
      <c r="AO1355" s="854"/>
      <c r="AP1355" s="498"/>
      <c r="AQ1355" s="498"/>
      <c r="AR1355" s="852">
        <f>[1]Stratifications!$P204</f>
        <v>0</v>
      </c>
      <c r="AS1355" s="852"/>
      <c r="AT1355" s="852"/>
      <c r="AU1355" s="852" t="s">
        <v>493</v>
      </c>
      <c r="AV1355" s="852"/>
      <c r="AW1355" s="852"/>
      <c r="AX1355" s="852"/>
      <c r="AY1355" s="852"/>
      <c r="AZ1355" s="500"/>
      <c r="BA1355" s="500"/>
      <c r="BB1355" s="500"/>
      <c r="BC1355" s="500"/>
      <c r="BD1355" s="480"/>
      <c r="BE1355" s="480"/>
      <c r="BF1355" s="480"/>
      <c r="BG1355" s="480"/>
      <c r="BH1355" s="480"/>
      <c r="BI1355" s="480"/>
      <c r="BJ1355" s="480"/>
      <c r="BK1355" s="480"/>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480"/>
      <c r="H1356" s="480"/>
      <c r="I1356" s="480"/>
      <c r="J1356" s="500"/>
      <c r="K1356" s="530" t="s">
        <v>589</v>
      </c>
      <c r="L1356" s="501"/>
      <c r="M1356" s="501"/>
      <c r="N1356" s="501"/>
      <c r="O1356" s="500"/>
      <c r="P1356" s="500"/>
      <c r="Q1356" s="500"/>
      <c r="R1356" s="500"/>
      <c r="S1356" s="851">
        <f>[1]Stratifications!$G205</f>
        <v>0</v>
      </c>
      <c r="T1356" s="851"/>
      <c r="U1356" s="851"/>
      <c r="V1356" s="851"/>
      <c r="W1356" s="851"/>
      <c r="X1356" s="498"/>
      <c r="Y1356" s="498"/>
      <c r="Z1356" s="498"/>
      <c r="AA1356" s="852">
        <f>[1]Stratifications!$J205</f>
        <v>0</v>
      </c>
      <c r="AB1356" s="852"/>
      <c r="AC1356" s="852"/>
      <c r="AD1356" s="852" t="s">
        <v>493</v>
      </c>
      <c r="AE1356" s="852"/>
      <c r="AF1356" s="852"/>
      <c r="AG1356" s="852"/>
      <c r="AH1356" s="498"/>
      <c r="AI1356" s="853">
        <f>[1]Stratifications!$M205</f>
        <v>0</v>
      </c>
      <c r="AJ1356" s="854"/>
      <c r="AK1356" s="854"/>
      <c r="AL1356" s="854" t="s">
        <v>493</v>
      </c>
      <c r="AM1356" s="854"/>
      <c r="AN1356" s="854"/>
      <c r="AO1356" s="854"/>
      <c r="AP1356" s="498"/>
      <c r="AQ1356" s="498"/>
      <c r="AR1356" s="852">
        <f>[1]Stratifications!$P205</f>
        <v>0</v>
      </c>
      <c r="AS1356" s="852"/>
      <c r="AT1356" s="852"/>
      <c r="AU1356" s="852" t="s">
        <v>493</v>
      </c>
      <c r="AV1356" s="852"/>
      <c r="AW1356" s="852"/>
      <c r="AX1356" s="852"/>
      <c r="AY1356" s="852"/>
      <c r="AZ1356" s="500"/>
      <c r="BA1356" s="500"/>
      <c r="BB1356" s="500"/>
      <c r="BC1356" s="500"/>
      <c r="BD1356" s="480"/>
      <c r="BE1356" s="480"/>
      <c r="BF1356" s="480"/>
      <c r="BG1356" s="480"/>
      <c r="BH1356" s="480"/>
      <c r="BI1356" s="480"/>
      <c r="BJ1356" s="480"/>
      <c r="BK1356" s="480"/>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480"/>
      <c r="H1357" s="480"/>
      <c r="I1357" s="480"/>
      <c r="J1357" s="500"/>
      <c r="K1357" s="504" t="s">
        <v>278</v>
      </c>
      <c r="L1357" s="505"/>
      <c r="M1357" s="505"/>
      <c r="N1357" s="505"/>
      <c r="O1357" s="505"/>
      <c r="P1357" s="505"/>
      <c r="Q1357" s="505"/>
      <c r="R1357" s="505"/>
      <c r="S1357" s="856">
        <f>[1]Stratifications!$G206</f>
        <v>320732488.17000067</v>
      </c>
      <c r="T1357" s="856"/>
      <c r="U1357" s="856"/>
      <c r="V1357" s="856"/>
      <c r="W1357" s="856"/>
      <c r="X1357" s="506"/>
      <c r="Y1357" s="506"/>
      <c r="Z1357" s="506"/>
      <c r="AA1357" s="857">
        <f>[1]Stratifications!$J206</f>
        <v>1</v>
      </c>
      <c r="AB1357" s="857"/>
      <c r="AC1357" s="857"/>
      <c r="AD1357" s="857" t="s">
        <v>493</v>
      </c>
      <c r="AE1357" s="857"/>
      <c r="AF1357" s="857"/>
      <c r="AG1357" s="857"/>
      <c r="AH1357" s="506"/>
      <c r="AI1357" s="858">
        <f>[1]Stratifications!$M206</f>
        <v>2249</v>
      </c>
      <c r="AJ1357" s="859"/>
      <c r="AK1357" s="859"/>
      <c r="AL1357" s="859" t="s">
        <v>493</v>
      </c>
      <c r="AM1357" s="859"/>
      <c r="AN1357" s="859"/>
      <c r="AO1357" s="859"/>
      <c r="AP1357" s="506"/>
      <c r="AQ1357" s="506"/>
      <c r="AR1357" s="857">
        <f>[1]Stratifications!$P206</f>
        <v>1</v>
      </c>
      <c r="AS1357" s="857"/>
      <c r="AT1357" s="857"/>
      <c r="AU1357" s="857" t="s">
        <v>493</v>
      </c>
      <c r="AV1357" s="857"/>
      <c r="AW1357" s="857"/>
      <c r="AX1357" s="857"/>
      <c r="AY1357" s="857"/>
      <c r="AZ1357" s="500"/>
      <c r="BA1357" s="500"/>
      <c r="BB1357" s="500"/>
      <c r="BC1357" s="500"/>
      <c r="BD1357" s="480"/>
      <c r="BE1357" s="480"/>
      <c r="BF1357" s="480"/>
      <c r="BG1357" s="480"/>
      <c r="BH1357" s="480"/>
      <c r="BI1357" s="480"/>
      <c r="BJ1357" s="480"/>
      <c r="BK1357" s="480"/>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590</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472</v>
      </c>
      <c r="AE1359" s="486"/>
      <c r="AF1359" s="486"/>
      <c r="AG1359" s="486"/>
      <c r="AH1359" s="487"/>
      <c r="AI1359" s="845" t="s">
        <v>473</v>
      </c>
      <c r="AJ1359" s="878"/>
      <c r="AK1359" s="878"/>
      <c r="AL1359" s="878"/>
      <c r="AM1359" s="878"/>
      <c r="AN1359" s="878"/>
      <c r="AO1359" s="878"/>
      <c r="AP1359" s="487"/>
      <c r="AQ1359" s="487"/>
      <c r="AR1359" s="486"/>
      <c r="AS1359" s="486"/>
      <c r="AT1359" s="486"/>
      <c r="AU1359" s="486" t="s">
        <v>474</v>
      </c>
      <c r="AV1359" s="486"/>
      <c r="AW1359" s="486"/>
      <c r="AX1359" s="507"/>
      <c r="AY1359" s="535"/>
      <c r="AZ1359" s="500"/>
      <c r="BA1359" s="500"/>
      <c r="BB1359" s="500"/>
      <c r="BC1359" s="500"/>
    </row>
    <row r="1360" spans="6:198" ht="12.75" customHeight="1">
      <c r="J1360" s="500"/>
      <c r="K1360" s="528" t="s">
        <v>591</v>
      </c>
      <c r="L1360" s="536"/>
      <c r="M1360" s="536"/>
      <c r="N1360" s="491"/>
      <c r="O1360" s="491"/>
      <c r="P1360" s="491"/>
      <c r="Q1360" s="491"/>
      <c r="R1360" s="491"/>
      <c r="S1360" s="851">
        <f>[1]Stratifications!$G209</f>
        <v>172363960.59999976</v>
      </c>
      <c r="T1360" s="851"/>
      <c r="U1360" s="851"/>
      <c r="V1360" s="851"/>
      <c r="W1360" s="851"/>
      <c r="X1360" s="492"/>
      <c r="Y1360" s="492"/>
      <c r="Z1360" s="493"/>
      <c r="AA1360" s="847">
        <f>[1]Stratifications!$J209</f>
        <v>0.53740723798656831</v>
      </c>
      <c r="AB1360" s="847"/>
      <c r="AC1360" s="847"/>
      <c r="AD1360" s="847" t="s">
        <v>493</v>
      </c>
      <c r="AE1360" s="847"/>
      <c r="AF1360" s="847"/>
      <c r="AG1360" s="847"/>
      <c r="AH1360" s="493"/>
      <c r="AI1360" s="848">
        <f>[1]Stratifications!$M209</f>
        <v>1125</v>
      </c>
      <c r="AJ1360" s="849"/>
      <c r="AK1360" s="849"/>
      <c r="AL1360" s="849" t="s">
        <v>493</v>
      </c>
      <c r="AM1360" s="849"/>
      <c r="AN1360" s="849"/>
      <c r="AO1360" s="849"/>
      <c r="AP1360" s="493"/>
      <c r="AQ1360" s="493"/>
      <c r="AR1360" s="847">
        <f>[1]Stratifications!$P209</f>
        <v>0.50022232103156961</v>
      </c>
      <c r="AS1360" s="847"/>
      <c r="AT1360" s="847"/>
      <c r="AU1360" s="847" t="s">
        <v>493</v>
      </c>
      <c r="AV1360" s="847"/>
      <c r="AW1360" s="847"/>
      <c r="AX1360" s="847"/>
      <c r="AY1360" s="847"/>
      <c r="AZ1360" s="500"/>
      <c r="BA1360" s="500"/>
      <c r="BB1360" s="500"/>
      <c r="BC1360" s="500"/>
    </row>
    <row r="1361" spans="6:198" ht="12.75" customHeight="1">
      <c r="J1361" s="500"/>
      <c r="K1361" s="530" t="s">
        <v>592</v>
      </c>
      <c r="L1361" s="537"/>
      <c r="M1361" s="537"/>
      <c r="N1361" s="491"/>
      <c r="O1361" s="491"/>
      <c r="P1361" s="491"/>
      <c r="Q1361" s="491"/>
      <c r="R1361" s="491"/>
      <c r="S1361" s="851">
        <f>[1]Stratifications!$G210</f>
        <v>132956566.68000016</v>
      </c>
      <c r="T1361" s="851"/>
      <c r="U1361" s="851"/>
      <c r="V1361" s="851"/>
      <c r="W1361" s="851"/>
      <c r="X1361" s="431"/>
      <c r="Y1361" s="431"/>
      <c r="Z1361" s="493"/>
      <c r="AA1361" s="852">
        <f>[1]Stratifications!$J210</f>
        <v>0.41454037736747146</v>
      </c>
      <c r="AB1361" s="852"/>
      <c r="AC1361" s="852"/>
      <c r="AD1361" s="852" t="s">
        <v>493</v>
      </c>
      <c r="AE1361" s="852"/>
      <c r="AF1361" s="852"/>
      <c r="AG1361" s="852"/>
      <c r="AH1361" s="498"/>
      <c r="AI1361" s="853">
        <f>[1]Stratifications!$M210</f>
        <v>1035</v>
      </c>
      <c r="AJ1361" s="854"/>
      <c r="AK1361" s="854"/>
      <c r="AL1361" s="854" t="s">
        <v>493</v>
      </c>
      <c r="AM1361" s="854"/>
      <c r="AN1361" s="854"/>
      <c r="AO1361" s="854"/>
      <c r="AP1361" s="498"/>
      <c r="AQ1361" s="498"/>
      <c r="AR1361" s="852">
        <f>[1]Stratifications!$P210</f>
        <v>0.46020453534904404</v>
      </c>
      <c r="AS1361" s="852"/>
      <c r="AT1361" s="852"/>
      <c r="AU1361" s="852" t="s">
        <v>493</v>
      </c>
      <c r="AV1361" s="852"/>
      <c r="AW1361" s="852"/>
      <c r="AX1361" s="852"/>
      <c r="AY1361" s="852"/>
      <c r="AZ1361" s="500"/>
      <c r="BA1361" s="500"/>
      <c r="BB1361" s="500"/>
      <c r="BC1361" s="500"/>
    </row>
    <row r="1362" spans="6:198" ht="12.75" customHeight="1">
      <c r="J1362" s="500"/>
      <c r="K1362" s="530" t="s">
        <v>562</v>
      </c>
      <c r="L1362" s="501"/>
      <c r="M1362" s="501"/>
      <c r="N1362" s="501"/>
      <c r="O1362" s="500"/>
      <c r="P1362" s="500"/>
      <c r="Q1362" s="500"/>
      <c r="R1362" s="500"/>
      <c r="S1362" s="851">
        <f>[1]Stratifications!$G211</f>
        <v>15411960.890000761</v>
      </c>
      <c r="T1362" s="851"/>
      <c r="U1362" s="851"/>
      <c r="V1362" s="851"/>
      <c r="W1362" s="851"/>
      <c r="X1362" s="498"/>
      <c r="Y1362" s="498"/>
      <c r="Z1362" s="498"/>
      <c r="AA1362" s="852">
        <f>[1]Stratifications!$J211</f>
        <v>4.8052384645960226E-2</v>
      </c>
      <c r="AB1362" s="852"/>
      <c r="AC1362" s="852"/>
      <c r="AD1362" s="852" t="s">
        <v>493</v>
      </c>
      <c r="AE1362" s="852"/>
      <c r="AF1362" s="852"/>
      <c r="AG1362" s="852"/>
      <c r="AH1362" s="498"/>
      <c r="AI1362" s="853">
        <f>[1]Stratifications!$M211</f>
        <v>89</v>
      </c>
      <c r="AJ1362" s="854"/>
      <c r="AK1362" s="854"/>
      <c r="AL1362" s="854" t="s">
        <v>493</v>
      </c>
      <c r="AM1362" s="854"/>
      <c r="AN1362" s="854"/>
      <c r="AO1362" s="854"/>
      <c r="AP1362" s="498"/>
      <c r="AQ1362" s="498"/>
      <c r="AR1362" s="852">
        <f>[1]Stratifications!$P211</f>
        <v>3.9573143619386394E-2</v>
      </c>
      <c r="AS1362" s="852"/>
      <c r="AT1362" s="852"/>
      <c r="AU1362" s="852" t="s">
        <v>493</v>
      </c>
      <c r="AV1362" s="852"/>
      <c r="AW1362" s="852"/>
      <c r="AX1362" s="852"/>
      <c r="AY1362" s="852"/>
      <c r="AZ1362" s="500"/>
      <c r="BA1362" s="500"/>
      <c r="BB1362" s="500"/>
      <c r="BC1362" s="500"/>
    </row>
    <row r="1363" spans="6:198" ht="12.75" customHeight="1">
      <c r="J1363" s="500"/>
      <c r="K1363" s="504" t="s">
        <v>278</v>
      </c>
      <c r="L1363" s="505"/>
      <c r="M1363" s="505"/>
      <c r="N1363" s="505"/>
      <c r="O1363" s="505"/>
      <c r="P1363" s="505"/>
      <c r="Q1363" s="505"/>
      <c r="R1363" s="505"/>
      <c r="S1363" s="856">
        <f>[1]Stratifications!$G212</f>
        <v>320732488.17000067</v>
      </c>
      <c r="T1363" s="856"/>
      <c r="U1363" s="856"/>
      <c r="V1363" s="856"/>
      <c r="W1363" s="856"/>
      <c r="X1363" s="506"/>
      <c r="Y1363" s="506"/>
      <c r="Z1363" s="506"/>
      <c r="AA1363" s="857">
        <f>[1]Stratifications!$J212</f>
        <v>1</v>
      </c>
      <c r="AB1363" s="857"/>
      <c r="AC1363" s="857"/>
      <c r="AD1363" s="857" t="s">
        <v>493</v>
      </c>
      <c r="AE1363" s="857"/>
      <c r="AF1363" s="857"/>
      <c r="AG1363" s="857"/>
      <c r="AH1363" s="506"/>
      <c r="AI1363" s="858">
        <f>[1]Stratifications!$M212</f>
        <v>2249</v>
      </c>
      <c r="AJ1363" s="859"/>
      <c r="AK1363" s="859"/>
      <c r="AL1363" s="859" t="s">
        <v>493</v>
      </c>
      <c r="AM1363" s="859"/>
      <c r="AN1363" s="859"/>
      <c r="AO1363" s="859"/>
      <c r="AP1363" s="506"/>
      <c r="AQ1363" s="506"/>
      <c r="AR1363" s="857">
        <f>[1]Stratifications!$P212</f>
        <v>1</v>
      </c>
      <c r="AS1363" s="857"/>
      <c r="AT1363" s="857"/>
      <c r="AU1363" s="857" t="s">
        <v>493</v>
      </c>
      <c r="AV1363" s="857"/>
      <c r="AW1363" s="857"/>
      <c r="AX1363" s="857"/>
      <c r="AY1363" s="857"/>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671"/>
      <c r="H1369" s="671"/>
      <c r="I1369" s="671"/>
      <c r="J1369" s="671"/>
      <c r="K1369" s="671"/>
      <c r="L1369" s="671"/>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862"/>
      <c r="AQ1369" s="862"/>
      <c r="AR1369" s="862"/>
      <c r="AS1369" s="862"/>
      <c r="AT1369" s="862"/>
      <c r="AU1369" s="862"/>
      <c r="AV1369" s="862"/>
      <c r="AW1369" s="395"/>
      <c r="AX1369" s="395"/>
      <c r="AY1369" s="395"/>
      <c r="AZ1369" s="395"/>
      <c r="BA1369" s="395"/>
      <c r="BB1369" s="395"/>
      <c r="BC1369" s="258"/>
      <c r="BD1369" s="862"/>
      <c r="BE1369" s="862"/>
      <c r="BF1369" s="862"/>
      <c r="BG1369" s="862"/>
      <c r="BH1369" s="862"/>
      <c r="BI1369" s="862"/>
      <c r="BJ1369" s="862"/>
      <c r="BK1369" s="86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671"/>
      <c r="H1370" s="671"/>
      <c r="I1370" s="671"/>
      <c r="J1370" s="671"/>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862"/>
      <c r="AQ1370" s="862"/>
      <c r="AR1370" s="862"/>
      <c r="AS1370" s="862"/>
      <c r="AT1370" s="862"/>
      <c r="AU1370" s="862"/>
      <c r="AV1370" s="862"/>
      <c r="AW1370" s="395"/>
      <c r="AX1370" s="395"/>
      <c r="AY1370" s="395"/>
      <c r="AZ1370" s="395"/>
      <c r="BA1370" s="395"/>
      <c r="BB1370" s="395"/>
      <c r="BC1370" s="258"/>
      <c r="BD1370" s="862"/>
      <c r="BE1370" s="862"/>
      <c r="BF1370" s="862"/>
      <c r="BG1370" s="862"/>
      <c r="BH1370" s="862"/>
      <c r="BI1370" s="862"/>
      <c r="BJ1370" s="862"/>
      <c r="BK1370" s="86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671"/>
      <c r="H1371" s="671"/>
      <c r="I1371" s="671"/>
      <c r="J1371" s="671"/>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862"/>
      <c r="AQ1371" s="862"/>
      <c r="AR1371" s="862"/>
      <c r="AS1371" s="862"/>
      <c r="AT1371" s="862"/>
      <c r="AU1371" s="862"/>
      <c r="AV1371" s="862"/>
      <c r="AW1371" s="395"/>
      <c r="AX1371" s="395"/>
      <c r="AY1371" s="395"/>
      <c r="AZ1371" s="395"/>
      <c r="BA1371" s="395"/>
      <c r="BB1371" s="395"/>
      <c r="BC1371" s="258"/>
      <c r="BD1371" s="862"/>
      <c r="BE1371" s="862"/>
      <c r="BF1371" s="862"/>
      <c r="BG1371" s="862"/>
      <c r="BH1371" s="862"/>
      <c r="BI1371" s="862"/>
      <c r="BJ1371" s="862"/>
      <c r="BK1371" s="86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50" t="str">
        <f>[2]Setup!$B$5</f>
        <v>Precise Mortgage Funding 2018-2B plc</v>
      </c>
      <c r="G1373" s="550"/>
      <c r="H1373" s="550"/>
      <c r="I1373" s="550"/>
      <c r="J1373" s="550"/>
      <c r="K1373" s="550"/>
      <c r="L1373" s="550"/>
      <c r="M1373" s="550"/>
      <c r="N1373" s="550"/>
      <c r="O1373" s="550"/>
      <c r="P1373" s="550"/>
      <c r="Q1373" s="550"/>
      <c r="R1373" s="550"/>
      <c r="S1373" s="550"/>
      <c r="T1373" s="550"/>
      <c r="U1373" s="550"/>
      <c r="V1373" s="550"/>
      <c r="W1373" s="550"/>
      <c r="X1373" s="550"/>
      <c r="Y1373" s="550"/>
      <c r="Z1373" s="550"/>
      <c r="AA1373" s="550"/>
      <c r="AB1373" s="550"/>
      <c r="AC1373" s="550"/>
      <c r="AD1373" s="550"/>
      <c r="AE1373" s="550"/>
      <c r="AF1373" s="550"/>
      <c r="AG1373" s="550"/>
      <c r="AH1373" s="550"/>
      <c r="AI1373" s="550"/>
      <c r="AJ1373" s="550"/>
      <c r="AK1373" s="550"/>
      <c r="AL1373" s="550"/>
      <c r="AM1373" s="550"/>
      <c r="AN1373" s="550"/>
      <c r="AO1373" s="550"/>
      <c r="AP1373" s="550"/>
      <c r="AQ1373" s="550"/>
      <c r="AR1373" s="550"/>
      <c r="AS1373" s="550"/>
      <c r="AT1373" s="550"/>
      <c r="AU1373" s="550"/>
      <c r="AV1373" s="550"/>
      <c r="AW1373" s="550"/>
      <c r="AX1373" s="550"/>
      <c r="AY1373" s="550"/>
      <c r="AZ1373" s="550"/>
      <c r="BA1373" s="550"/>
      <c r="BB1373" s="550"/>
      <c r="BC1373" s="550"/>
      <c r="BD1373" s="550"/>
      <c r="BE1373" s="550"/>
      <c r="BF1373" s="550"/>
      <c r="BG1373" s="550"/>
      <c r="BH1373" s="550"/>
      <c r="BI1373" s="550"/>
      <c r="BJ1373" s="550"/>
      <c r="BK1373" s="550"/>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51" t="s">
        <v>1</v>
      </c>
      <c r="G1374" s="551"/>
      <c r="H1374" s="551"/>
      <c r="I1374" s="551"/>
      <c r="J1374" s="551"/>
      <c r="K1374" s="551"/>
      <c r="L1374" s="551"/>
      <c r="M1374" s="551"/>
      <c r="N1374" s="551"/>
      <c r="O1374" s="551"/>
      <c r="P1374" s="551"/>
      <c r="Q1374" s="551"/>
      <c r="R1374" s="551"/>
      <c r="S1374" s="551"/>
      <c r="T1374" s="551"/>
      <c r="U1374" s="551"/>
      <c r="V1374" s="551"/>
      <c r="W1374" s="551"/>
      <c r="X1374" s="551"/>
      <c r="Y1374" s="551"/>
      <c r="Z1374" s="551"/>
      <c r="AA1374" s="551"/>
      <c r="AB1374" s="551"/>
      <c r="AC1374" s="551"/>
      <c r="AD1374" s="551"/>
      <c r="AE1374" s="551"/>
      <c r="AF1374" s="551"/>
      <c r="AG1374" s="551"/>
      <c r="AH1374" s="551"/>
      <c r="AI1374" s="551"/>
      <c r="AJ1374" s="551"/>
      <c r="AK1374" s="551"/>
      <c r="AL1374" s="551"/>
      <c r="AM1374" s="551"/>
      <c r="AN1374" s="551"/>
      <c r="AO1374" s="551"/>
      <c r="AP1374" s="551"/>
      <c r="AQ1374" s="551"/>
      <c r="AR1374" s="551"/>
      <c r="AS1374" s="551"/>
      <c r="AT1374" s="551"/>
      <c r="AU1374" s="551"/>
      <c r="AV1374" s="551"/>
      <c r="AW1374" s="551"/>
      <c r="AX1374" s="551"/>
      <c r="AY1374" s="551"/>
      <c r="AZ1374" s="551"/>
      <c r="BA1374" s="551"/>
      <c r="BB1374" s="551"/>
      <c r="BC1374" s="551"/>
      <c r="BD1374" s="551"/>
      <c r="BE1374" s="551"/>
      <c r="BF1374" s="551"/>
      <c r="BG1374" s="551"/>
      <c r="BH1374" s="551"/>
      <c r="BI1374" s="551"/>
      <c r="BJ1374" s="551"/>
      <c r="BK1374" s="551"/>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51" t="s">
        <v>2</v>
      </c>
      <c r="G1375" s="551"/>
      <c r="H1375" s="551"/>
      <c r="I1375" s="551"/>
      <c r="J1375" s="551"/>
      <c r="K1375" s="551"/>
      <c r="L1375" s="551"/>
      <c r="M1375" s="551"/>
      <c r="N1375" s="551"/>
      <c r="O1375" s="551"/>
      <c r="P1375" s="551"/>
      <c r="Q1375" s="551"/>
      <c r="R1375" s="551"/>
      <c r="S1375" s="551"/>
      <c r="T1375" s="551"/>
      <c r="U1375" s="551"/>
      <c r="V1375" s="551"/>
      <c r="W1375" s="551"/>
      <c r="X1375" s="551"/>
      <c r="Y1375" s="551"/>
      <c r="Z1375" s="551"/>
      <c r="AA1375" s="551"/>
      <c r="AB1375" s="551"/>
      <c r="AC1375" s="551"/>
      <c r="AD1375" s="551"/>
      <c r="AE1375" s="551"/>
      <c r="AF1375" s="551"/>
      <c r="AG1375" s="551"/>
      <c r="AH1375" s="551"/>
      <c r="AI1375" s="551"/>
      <c r="AJ1375" s="551"/>
      <c r="AK1375" s="551"/>
      <c r="AL1375" s="551"/>
      <c r="AM1375" s="551"/>
      <c r="AN1375" s="551"/>
      <c r="AO1375" s="551"/>
      <c r="AP1375" s="551"/>
      <c r="AQ1375" s="551"/>
      <c r="AR1375" s="551"/>
      <c r="AS1375" s="551"/>
      <c r="AT1375" s="551"/>
      <c r="AU1375" s="551"/>
      <c r="AV1375" s="551"/>
      <c r="AW1375" s="551"/>
      <c r="AX1375" s="551"/>
      <c r="AY1375" s="551"/>
      <c r="AZ1375" s="551"/>
      <c r="BA1375" s="551"/>
      <c r="BB1375" s="551"/>
      <c r="BC1375" s="551"/>
      <c r="BD1375" s="551"/>
      <c r="BE1375" s="551"/>
      <c r="BF1375" s="551"/>
      <c r="BG1375" s="551"/>
      <c r="BH1375" s="551"/>
      <c r="BI1375" s="551"/>
      <c r="BJ1375" s="551"/>
      <c r="BK1375" s="551"/>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52">
        <f>[1]Input!$C$112</f>
        <v>43570</v>
      </c>
      <c r="G1376" s="552"/>
      <c r="H1376" s="552"/>
      <c r="I1376" s="552"/>
      <c r="J1376" s="552"/>
      <c r="K1376" s="552"/>
      <c r="L1376" s="552"/>
      <c r="M1376" s="552"/>
      <c r="N1376" s="552"/>
      <c r="O1376" s="552"/>
      <c r="P1376" s="552"/>
      <c r="Q1376" s="552"/>
      <c r="R1376" s="552"/>
      <c r="S1376" s="552"/>
      <c r="T1376" s="552"/>
      <c r="U1376" s="552"/>
      <c r="V1376" s="552"/>
      <c r="W1376" s="552"/>
      <c r="X1376" s="552"/>
      <c r="Y1376" s="552"/>
      <c r="Z1376" s="552"/>
      <c r="AA1376" s="552"/>
      <c r="AB1376" s="552"/>
      <c r="AC1376" s="552"/>
      <c r="AD1376" s="552"/>
      <c r="AE1376" s="552"/>
      <c r="AF1376" s="552"/>
      <c r="AG1376" s="552"/>
      <c r="AH1376" s="552"/>
      <c r="AI1376" s="552"/>
      <c r="AJ1376" s="552"/>
      <c r="AK1376" s="552"/>
      <c r="AL1376" s="552"/>
      <c r="AM1376" s="552"/>
      <c r="AN1376" s="552"/>
      <c r="AO1376" s="552"/>
      <c r="AP1376" s="552"/>
      <c r="AQ1376" s="552"/>
      <c r="AR1376" s="552"/>
      <c r="AS1376" s="552"/>
      <c r="AT1376" s="552"/>
      <c r="AU1376" s="552"/>
      <c r="AV1376" s="552"/>
      <c r="AW1376" s="552"/>
      <c r="AX1376" s="552"/>
      <c r="AY1376" s="552"/>
      <c r="AZ1376" s="552"/>
      <c r="BA1376" s="552"/>
      <c r="BB1376" s="552"/>
      <c r="BC1376" s="552"/>
      <c r="BD1376" s="552"/>
      <c r="BE1376" s="552"/>
      <c r="BF1376" s="552"/>
      <c r="BG1376" s="552"/>
      <c r="BH1376" s="552"/>
      <c r="BI1376" s="552"/>
      <c r="BJ1376" s="552"/>
      <c r="BK1376" s="55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9" t="s">
        <v>490</v>
      </c>
      <c r="G1378" s="579"/>
      <c r="H1378" s="579"/>
      <c r="I1378" s="579"/>
      <c r="J1378" s="579"/>
      <c r="K1378" s="579"/>
      <c r="L1378" s="579"/>
      <c r="M1378" s="579"/>
      <c r="N1378" s="579"/>
      <c r="O1378" s="579"/>
      <c r="P1378" s="579"/>
      <c r="Q1378" s="579"/>
      <c r="R1378" s="579"/>
      <c r="S1378" s="579"/>
      <c r="T1378" s="579"/>
      <c r="U1378" s="579"/>
      <c r="V1378" s="579"/>
      <c r="W1378" s="579"/>
      <c r="X1378" s="579"/>
      <c r="Y1378" s="579"/>
      <c r="Z1378" s="579"/>
      <c r="AA1378" s="579"/>
      <c r="AB1378" s="579"/>
      <c r="AC1378" s="579"/>
      <c r="AD1378" s="579"/>
      <c r="AE1378" s="579"/>
      <c r="AF1378" s="579"/>
      <c r="AG1378" s="579"/>
      <c r="AH1378" s="579"/>
      <c r="AI1378" s="579"/>
      <c r="AJ1378" s="579"/>
      <c r="AK1378" s="579"/>
      <c r="AL1378" s="579"/>
      <c r="AM1378" s="579"/>
      <c r="AN1378" s="579"/>
      <c r="AO1378" s="579"/>
      <c r="AP1378" s="579"/>
      <c r="AQ1378" s="579"/>
      <c r="AR1378" s="579"/>
      <c r="AS1378" s="579"/>
      <c r="AT1378" s="579"/>
      <c r="AU1378" s="579"/>
      <c r="AV1378" s="579"/>
      <c r="AW1378" s="579"/>
      <c r="AX1378" s="579"/>
      <c r="AY1378" s="579"/>
      <c r="AZ1378" s="579"/>
      <c r="BA1378" s="579"/>
      <c r="BB1378" s="579"/>
      <c r="BC1378" s="579"/>
      <c r="BD1378" s="579"/>
      <c r="BE1378" s="579"/>
      <c r="BF1378" s="579"/>
      <c r="BG1378" s="579"/>
      <c r="BH1378" s="579"/>
      <c r="BI1378" s="579"/>
      <c r="BJ1378" s="579"/>
      <c r="BK1378" s="579"/>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480"/>
      <c r="H1379" s="886" t="str">
        <f>H1338</f>
        <v>31-03-2019</v>
      </c>
      <c r="I1379" s="886"/>
      <c r="J1379" s="886"/>
      <c r="K1379" s="775"/>
      <c r="L1379" s="775"/>
      <c r="M1379" s="480"/>
      <c r="N1379" s="480"/>
      <c r="O1379" s="480"/>
      <c r="P1379" s="480"/>
      <c r="Q1379" s="480"/>
      <c r="R1379" s="480"/>
      <c r="S1379" s="480"/>
      <c r="T1379" s="480"/>
      <c r="U1379" s="480"/>
      <c r="V1379" s="480"/>
      <c r="W1379" s="480"/>
      <c r="X1379" s="480"/>
      <c r="Y1379" s="480"/>
      <c r="Z1379" s="480"/>
      <c r="AA1379" s="480"/>
      <c r="AB1379" s="480"/>
      <c r="AC1379" s="480"/>
      <c r="AD1379" s="480"/>
      <c r="AE1379" s="480"/>
      <c r="AF1379" s="480"/>
      <c r="AG1379" s="480"/>
      <c r="AH1379" s="480"/>
      <c r="AI1379" s="480"/>
      <c r="AJ1379" s="480"/>
      <c r="AK1379" s="480"/>
      <c r="AL1379" s="480"/>
      <c r="AM1379" s="480"/>
      <c r="AN1379" s="480"/>
      <c r="AO1379" s="480"/>
      <c r="AP1379" s="480"/>
      <c r="AQ1379" s="480"/>
      <c r="AR1379" s="480"/>
      <c r="AS1379" s="480"/>
      <c r="AT1379" s="480"/>
      <c r="AU1379" s="480"/>
      <c r="AV1379" s="480"/>
      <c r="AW1379" s="480"/>
      <c r="AX1379" s="480"/>
      <c r="AY1379" s="480"/>
      <c r="AZ1379" s="480"/>
      <c r="BA1379" s="480"/>
      <c r="BB1379" s="480"/>
      <c r="BC1379" s="480"/>
      <c r="BD1379" s="480"/>
      <c r="BE1379" s="480"/>
      <c r="BF1379" s="480"/>
      <c r="BG1379" s="480"/>
      <c r="BH1379" s="480"/>
      <c r="BI1379" s="480"/>
      <c r="BJ1379" s="480"/>
      <c r="BK1379" s="480"/>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480"/>
      <c r="H1380" s="480"/>
      <c r="I1380" s="480"/>
      <c r="J1380" s="480"/>
      <c r="K1380" s="482" t="s">
        <v>593</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472</v>
      </c>
      <c r="AE1380" s="486"/>
      <c r="AF1380" s="486"/>
      <c r="AG1380" s="486"/>
      <c r="AH1380" s="487"/>
      <c r="AI1380" s="845" t="s">
        <v>473</v>
      </c>
      <c r="AJ1380" s="878"/>
      <c r="AK1380" s="878"/>
      <c r="AL1380" s="878"/>
      <c r="AM1380" s="878"/>
      <c r="AN1380" s="878"/>
      <c r="AO1380" s="878"/>
      <c r="AP1380" s="487"/>
      <c r="AQ1380" s="487"/>
      <c r="AR1380" s="486"/>
      <c r="AS1380" s="486"/>
      <c r="AT1380" s="486"/>
      <c r="AU1380" s="486" t="s">
        <v>474</v>
      </c>
      <c r="AV1380" s="486"/>
      <c r="AW1380" s="486"/>
      <c r="AX1380" s="507"/>
      <c r="AY1380" s="535"/>
      <c r="AZ1380" s="500"/>
      <c r="BA1380" s="500"/>
      <c r="BB1380" s="500"/>
      <c r="BC1380" s="500"/>
      <c r="BD1380" s="480"/>
      <c r="BE1380" s="480"/>
      <c r="BF1380" s="480"/>
      <c r="BG1380" s="480"/>
      <c r="BH1380" s="480"/>
      <c r="BI1380" s="480"/>
      <c r="BJ1380" s="480"/>
      <c r="BK1380" s="480"/>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480"/>
      <c r="H1381" s="480"/>
      <c r="I1381" s="480"/>
      <c r="J1381" s="480"/>
      <c r="K1381" s="528" t="s">
        <v>594</v>
      </c>
      <c r="L1381" s="536"/>
      <c r="M1381" s="536"/>
      <c r="N1381" s="491"/>
      <c r="O1381" s="491"/>
      <c r="P1381" s="491"/>
      <c r="Q1381" s="491"/>
      <c r="R1381" s="491"/>
      <c r="S1381" s="851">
        <f>[1]Stratifications!$G215</f>
        <v>106319945.06999999</v>
      </c>
      <c r="T1381" s="851"/>
      <c r="U1381" s="851"/>
      <c r="V1381" s="851"/>
      <c r="W1381" s="851"/>
      <c r="X1381" s="492"/>
      <c r="Y1381" s="492"/>
      <c r="Z1381" s="493"/>
      <c r="AA1381" s="847">
        <f>[1]Stratifications!$J215</f>
        <v>0.33149103689691234</v>
      </c>
      <c r="AB1381" s="847"/>
      <c r="AC1381" s="847"/>
      <c r="AD1381" s="847" t="s">
        <v>493</v>
      </c>
      <c r="AE1381" s="847"/>
      <c r="AF1381" s="847"/>
      <c r="AG1381" s="847"/>
      <c r="AH1381" s="493"/>
      <c r="AI1381" s="848">
        <f>[1]Stratifications!$M215</f>
        <v>587</v>
      </c>
      <c r="AJ1381" s="849"/>
      <c r="AK1381" s="849"/>
      <c r="AL1381" s="849" t="s">
        <v>493</v>
      </c>
      <c r="AM1381" s="849"/>
      <c r="AN1381" s="849"/>
      <c r="AO1381" s="849"/>
      <c r="AP1381" s="493"/>
      <c r="AQ1381" s="493"/>
      <c r="AR1381" s="847">
        <f>[1]Stratifications!$P215</f>
        <v>0.26100489106269453</v>
      </c>
      <c r="AS1381" s="847"/>
      <c r="AT1381" s="847"/>
      <c r="AU1381" s="847" t="s">
        <v>493</v>
      </c>
      <c r="AV1381" s="847"/>
      <c r="AW1381" s="847"/>
      <c r="AX1381" s="847"/>
      <c r="AY1381" s="847"/>
      <c r="AZ1381" s="500"/>
      <c r="BA1381" s="500"/>
      <c r="BB1381" s="500"/>
      <c r="BC1381" s="500"/>
      <c r="BD1381" s="480"/>
      <c r="BE1381" s="480"/>
      <c r="BF1381" s="480"/>
      <c r="BG1381" s="480"/>
      <c r="BH1381" s="480"/>
      <c r="BI1381" s="480"/>
      <c r="BJ1381" s="480"/>
      <c r="BK1381" s="480"/>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480"/>
      <c r="H1382" s="480"/>
      <c r="I1382" s="480"/>
      <c r="J1382" s="480"/>
      <c r="K1382" s="530" t="s">
        <v>595</v>
      </c>
      <c r="L1382" s="537"/>
      <c r="M1382" s="537"/>
      <c r="N1382" s="491"/>
      <c r="O1382" s="491"/>
      <c r="P1382" s="491"/>
      <c r="Q1382" s="491"/>
      <c r="R1382" s="491"/>
      <c r="S1382" s="851">
        <f>[1]Stratifications!$G216</f>
        <v>50532832.050000012</v>
      </c>
      <c r="T1382" s="851"/>
      <c r="U1382" s="851"/>
      <c r="V1382" s="851"/>
      <c r="W1382" s="851"/>
      <c r="X1382" s="497"/>
      <c r="Y1382" s="497"/>
      <c r="Z1382" s="498"/>
      <c r="AA1382" s="852">
        <f>[1]Stratifications!$J216</f>
        <v>0.15755445398850815</v>
      </c>
      <c r="AB1382" s="852"/>
      <c r="AC1382" s="852"/>
      <c r="AD1382" s="852" t="s">
        <v>493</v>
      </c>
      <c r="AE1382" s="852"/>
      <c r="AF1382" s="852"/>
      <c r="AG1382" s="852"/>
      <c r="AH1382" s="498"/>
      <c r="AI1382" s="853">
        <f>[1]Stratifications!$M216</f>
        <v>369</v>
      </c>
      <c r="AJ1382" s="854"/>
      <c r="AK1382" s="854"/>
      <c r="AL1382" s="854" t="s">
        <v>493</v>
      </c>
      <c r="AM1382" s="854"/>
      <c r="AN1382" s="854"/>
      <c r="AO1382" s="854"/>
      <c r="AP1382" s="498"/>
      <c r="AQ1382" s="498"/>
      <c r="AR1382" s="852">
        <f>[1]Stratifications!$P216</f>
        <v>0.16407292129835482</v>
      </c>
      <c r="AS1382" s="852"/>
      <c r="AT1382" s="852"/>
      <c r="AU1382" s="852" t="s">
        <v>493</v>
      </c>
      <c r="AV1382" s="852"/>
      <c r="AW1382" s="852"/>
      <c r="AX1382" s="852"/>
      <c r="AY1382" s="852"/>
      <c r="AZ1382" s="500"/>
      <c r="BA1382" s="500"/>
      <c r="BB1382" s="500"/>
      <c r="BC1382" s="500"/>
      <c r="BD1382" s="480"/>
      <c r="BE1382" s="480"/>
      <c r="BF1382" s="480"/>
      <c r="BG1382" s="480"/>
      <c r="BH1382" s="480"/>
      <c r="BI1382" s="480"/>
      <c r="BJ1382" s="480"/>
      <c r="BK1382" s="480"/>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480"/>
      <c r="H1383" s="480"/>
      <c r="I1383" s="480"/>
      <c r="J1383" s="480"/>
      <c r="K1383" s="539" t="s">
        <v>596</v>
      </c>
      <c r="L1383" s="501"/>
      <c r="M1383" s="501"/>
      <c r="N1383" s="501"/>
      <c r="O1383" s="500"/>
      <c r="P1383" s="500"/>
      <c r="Q1383" s="500"/>
      <c r="R1383" s="500"/>
      <c r="S1383" s="851">
        <f>[1]Stratifications!$G217</f>
        <v>8806937.4900000021</v>
      </c>
      <c r="T1383" s="851"/>
      <c r="U1383" s="851"/>
      <c r="V1383" s="851"/>
      <c r="W1383" s="851"/>
      <c r="X1383" s="497"/>
      <c r="Y1383" s="497"/>
      <c r="Z1383" s="498"/>
      <c r="AA1383" s="852">
        <f>[1]Stratifications!$J217</f>
        <v>2.745882570315733E-2</v>
      </c>
      <c r="AB1383" s="852"/>
      <c r="AC1383" s="852"/>
      <c r="AD1383" s="852" t="s">
        <v>493</v>
      </c>
      <c r="AE1383" s="852"/>
      <c r="AF1383" s="852"/>
      <c r="AG1383" s="852"/>
      <c r="AH1383" s="498"/>
      <c r="AI1383" s="853">
        <f>[1]Stratifications!$M217</f>
        <v>54</v>
      </c>
      <c r="AJ1383" s="854"/>
      <c r="AK1383" s="854"/>
      <c r="AL1383" s="854" t="s">
        <v>493</v>
      </c>
      <c r="AM1383" s="854"/>
      <c r="AN1383" s="854"/>
      <c r="AO1383" s="854"/>
      <c r="AP1383" s="498"/>
      <c r="AQ1383" s="498"/>
      <c r="AR1383" s="852">
        <f>[1]Stratifications!$P217</f>
        <v>2.4010671409515339E-2</v>
      </c>
      <c r="AS1383" s="852"/>
      <c r="AT1383" s="852"/>
      <c r="AU1383" s="852" t="s">
        <v>493</v>
      </c>
      <c r="AV1383" s="852"/>
      <c r="AW1383" s="852"/>
      <c r="AX1383" s="852"/>
      <c r="AY1383" s="852"/>
      <c r="AZ1383" s="500"/>
      <c r="BA1383" s="500"/>
      <c r="BB1383" s="500"/>
      <c r="BC1383" s="500"/>
      <c r="BD1383" s="480"/>
      <c r="BE1383" s="480"/>
      <c r="BF1383" s="480"/>
      <c r="BG1383" s="480"/>
      <c r="BH1383" s="480"/>
      <c r="BI1383" s="480"/>
      <c r="BJ1383" s="480"/>
      <c r="BK1383" s="480"/>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480"/>
      <c r="H1384" s="480"/>
      <c r="I1384" s="480"/>
      <c r="J1384" s="480"/>
      <c r="K1384" s="539" t="s">
        <v>597</v>
      </c>
      <c r="L1384" s="501"/>
      <c r="M1384" s="501"/>
      <c r="N1384" s="501"/>
      <c r="O1384" s="500"/>
      <c r="P1384" s="500"/>
      <c r="Q1384" s="500"/>
      <c r="R1384" s="500"/>
      <c r="S1384" s="851">
        <f>[1]Stratifications!$G218</f>
        <v>155072773.56000009</v>
      </c>
      <c r="T1384" s="851"/>
      <c r="U1384" s="851"/>
      <c r="V1384" s="851"/>
      <c r="W1384" s="851"/>
      <c r="X1384" s="497"/>
      <c r="Y1384" s="497"/>
      <c r="Z1384" s="498"/>
      <c r="AA1384" s="852">
        <f>[1]Stratifications!$J218</f>
        <v>0.48349568341142224</v>
      </c>
      <c r="AB1384" s="852"/>
      <c r="AC1384" s="852"/>
      <c r="AD1384" s="852" t="s">
        <v>493</v>
      </c>
      <c r="AE1384" s="852"/>
      <c r="AF1384" s="852"/>
      <c r="AG1384" s="852"/>
      <c r="AH1384" s="498"/>
      <c r="AI1384" s="853">
        <f>[1]Stratifications!$M218</f>
        <v>1239</v>
      </c>
      <c r="AJ1384" s="854"/>
      <c r="AK1384" s="854"/>
      <c r="AL1384" s="854" t="s">
        <v>493</v>
      </c>
      <c r="AM1384" s="854"/>
      <c r="AN1384" s="854"/>
      <c r="AO1384" s="854"/>
      <c r="AP1384" s="498"/>
      <c r="AQ1384" s="498"/>
      <c r="AR1384" s="852">
        <f>[1]Stratifications!$P218</f>
        <v>0.55091151622943535</v>
      </c>
      <c r="AS1384" s="852"/>
      <c r="AT1384" s="852"/>
      <c r="AU1384" s="852" t="s">
        <v>493</v>
      </c>
      <c r="AV1384" s="852"/>
      <c r="AW1384" s="852"/>
      <c r="AX1384" s="852"/>
      <c r="AY1384" s="852"/>
      <c r="AZ1384" s="500"/>
      <c r="BA1384" s="500"/>
      <c r="BB1384" s="500"/>
      <c r="BC1384" s="500"/>
      <c r="BD1384" s="480"/>
      <c r="BE1384" s="480"/>
      <c r="BF1384" s="480"/>
      <c r="BG1384" s="480"/>
      <c r="BH1384" s="480"/>
      <c r="BI1384" s="480"/>
      <c r="BJ1384" s="480"/>
      <c r="BK1384" s="480"/>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480"/>
      <c r="H1385" s="480"/>
      <c r="I1385" s="480"/>
      <c r="J1385" s="480"/>
      <c r="K1385" s="544" t="s">
        <v>562</v>
      </c>
      <c r="L1385" s="500"/>
      <c r="M1385" s="500"/>
      <c r="N1385" s="500"/>
      <c r="O1385" s="500"/>
      <c r="P1385" s="500"/>
      <c r="Q1385" s="500"/>
      <c r="R1385" s="500"/>
      <c r="S1385" s="851">
        <f>[1]Stratifications!$G219</f>
        <v>0</v>
      </c>
      <c r="T1385" s="851"/>
      <c r="U1385" s="851"/>
      <c r="V1385" s="851"/>
      <c r="W1385" s="851"/>
      <c r="X1385" s="498"/>
      <c r="Y1385" s="498"/>
      <c r="Z1385" s="498"/>
      <c r="AA1385" s="852">
        <f>[1]Stratifications!$J219</f>
        <v>0</v>
      </c>
      <c r="AB1385" s="852"/>
      <c r="AC1385" s="852"/>
      <c r="AD1385" s="852" t="s">
        <v>493</v>
      </c>
      <c r="AE1385" s="852"/>
      <c r="AF1385" s="852"/>
      <c r="AG1385" s="852"/>
      <c r="AH1385" s="498"/>
      <c r="AI1385" s="853">
        <f>[1]Stratifications!$M219</f>
        <v>0</v>
      </c>
      <c r="AJ1385" s="854"/>
      <c r="AK1385" s="854"/>
      <c r="AL1385" s="854" t="s">
        <v>493</v>
      </c>
      <c r="AM1385" s="854"/>
      <c r="AN1385" s="854"/>
      <c r="AO1385" s="854"/>
      <c r="AP1385" s="498"/>
      <c r="AQ1385" s="498"/>
      <c r="AR1385" s="852">
        <f>[1]Stratifications!$P219</f>
        <v>0</v>
      </c>
      <c r="AS1385" s="852"/>
      <c r="AT1385" s="852"/>
      <c r="AU1385" s="852" t="s">
        <v>493</v>
      </c>
      <c r="AV1385" s="852"/>
      <c r="AW1385" s="852"/>
      <c r="AX1385" s="852"/>
      <c r="AY1385" s="852"/>
      <c r="AZ1385" s="500"/>
      <c r="BA1385" s="500"/>
      <c r="BB1385" s="500"/>
      <c r="BC1385" s="500"/>
      <c r="BD1385" s="480"/>
      <c r="BE1385" s="480"/>
      <c r="BF1385" s="480"/>
      <c r="BG1385" s="480"/>
      <c r="BH1385" s="480"/>
      <c r="BI1385" s="480"/>
      <c r="BJ1385" s="480"/>
      <c r="BK1385" s="480"/>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480"/>
      <c r="H1386" s="480"/>
      <c r="I1386" s="480"/>
      <c r="J1386" s="480"/>
      <c r="K1386" s="504" t="s">
        <v>278</v>
      </c>
      <c r="L1386" s="505"/>
      <c r="M1386" s="505"/>
      <c r="N1386" s="505"/>
      <c r="O1386" s="505"/>
      <c r="P1386" s="505"/>
      <c r="Q1386" s="505"/>
      <c r="R1386" s="505"/>
      <c r="S1386" s="856">
        <f>[1]Stratifications!$G220</f>
        <v>320732488.17000008</v>
      </c>
      <c r="T1386" s="856"/>
      <c r="U1386" s="856"/>
      <c r="V1386" s="856"/>
      <c r="W1386" s="856"/>
      <c r="X1386" s="545"/>
      <c r="Y1386" s="545"/>
      <c r="Z1386" s="545"/>
      <c r="AA1386" s="890">
        <f>[1]Stratifications!$J220</f>
        <v>1</v>
      </c>
      <c r="AB1386" s="890"/>
      <c r="AC1386" s="890"/>
      <c r="AD1386" s="890" t="s">
        <v>493</v>
      </c>
      <c r="AE1386" s="890"/>
      <c r="AF1386" s="890"/>
      <c r="AG1386" s="890"/>
      <c r="AH1386" s="545"/>
      <c r="AI1386" s="891">
        <f>[1]Stratifications!$M220</f>
        <v>2249</v>
      </c>
      <c r="AJ1386" s="891"/>
      <c r="AK1386" s="891"/>
      <c r="AL1386" s="891" t="s">
        <v>493</v>
      </c>
      <c r="AM1386" s="891"/>
      <c r="AN1386" s="891"/>
      <c r="AO1386" s="891"/>
      <c r="AP1386" s="545"/>
      <c r="AQ1386" s="545"/>
      <c r="AR1386" s="890">
        <f>[1]Stratifications!$P220</f>
        <v>1</v>
      </c>
      <c r="AS1386" s="890"/>
      <c r="AT1386" s="890"/>
      <c r="AU1386" s="890" t="s">
        <v>493</v>
      </c>
      <c r="AV1386" s="890"/>
      <c r="AW1386" s="890"/>
      <c r="AX1386" s="890"/>
      <c r="AY1386" s="890"/>
      <c r="AZ1386" s="500"/>
      <c r="BA1386" s="500"/>
      <c r="BB1386" s="500"/>
      <c r="BC1386" s="500"/>
      <c r="BD1386" s="480"/>
      <c r="BE1386" s="480"/>
      <c r="BF1386" s="480"/>
      <c r="BG1386" s="480"/>
      <c r="BH1386" s="480"/>
      <c r="BI1386" s="480"/>
      <c r="BJ1386" s="480"/>
      <c r="BK1386" s="480"/>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480"/>
      <c r="H1387" s="480"/>
      <c r="I1387" s="480"/>
      <c r="J1387" s="480"/>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480"/>
      <c r="BE1387" s="480"/>
      <c r="BF1387" s="480"/>
      <c r="BG1387" s="480"/>
      <c r="BH1387" s="480"/>
      <c r="BI1387" s="480"/>
      <c r="BJ1387" s="480"/>
      <c r="BK1387" s="480"/>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480"/>
      <c r="H1388" s="480"/>
      <c r="I1388" s="480"/>
      <c r="J1388" s="480"/>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480"/>
      <c r="BE1388" s="480"/>
      <c r="BF1388" s="480"/>
      <c r="BG1388" s="480"/>
      <c r="BH1388" s="480"/>
      <c r="BI1388" s="480"/>
      <c r="BJ1388" s="480"/>
      <c r="BK1388" s="480"/>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480"/>
      <c r="H1389" s="480"/>
      <c r="I1389" s="480"/>
      <c r="J1389" s="480"/>
      <c r="K1389" s="546" t="s">
        <v>598</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887" t="str">
        <f>'[1]Strats Summary'!$N$8</f>
        <v>31-03-2019</v>
      </c>
      <c r="AG1389" s="887"/>
      <c r="AH1389" s="887"/>
      <c r="AI1389" s="887"/>
      <c r="AJ1389" s="887"/>
      <c r="AK1389" s="887"/>
      <c r="AL1389" s="887"/>
      <c r="AM1389" s="887"/>
      <c r="AN1389" s="500"/>
      <c r="AO1389" s="500"/>
      <c r="AP1389" s="500"/>
      <c r="AQ1389" s="500"/>
      <c r="AR1389" s="500"/>
      <c r="AS1389" s="500"/>
      <c r="AT1389" s="500"/>
      <c r="AU1389" s="500"/>
      <c r="AV1389" s="500"/>
      <c r="AW1389" s="500"/>
      <c r="AX1389" s="500"/>
      <c r="AY1389" s="500"/>
      <c r="AZ1389" s="500"/>
      <c r="BA1389" s="500"/>
      <c r="BB1389" s="500"/>
      <c r="BC1389" s="500"/>
      <c r="BD1389" s="480"/>
      <c r="BE1389" s="480"/>
      <c r="BF1389" s="480"/>
      <c r="BG1389" s="480"/>
      <c r="BH1389" s="480"/>
      <c r="BI1389" s="480"/>
      <c r="BJ1389" s="480"/>
      <c r="BK1389" s="480"/>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480"/>
      <c r="H1390" s="500"/>
      <c r="I1390" s="500"/>
      <c r="J1390" s="500"/>
      <c r="K1390" s="546" t="s">
        <v>599</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888">
        <f>'[1]Strats Summary'!$G$3</f>
        <v>320732488.17000002</v>
      </c>
      <c r="AG1390" s="888"/>
      <c r="AH1390" s="888"/>
      <c r="AI1390" s="888"/>
      <c r="AJ1390" s="888"/>
      <c r="AK1390" s="888"/>
      <c r="AL1390" s="888"/>
      <c r="AM1390" s="888"/>
      <c r="AN1390" s="500"/>
      <c r="AO1390" s="500"/>
      <c r="AP1390" s="500"/>
      <c r="AQ1390" s="500"/>
      <c r="AR1390" s="500"/>
      <c r="AS1390" s="500"/>
      <c r="AT1390" s="500"/>
      <c r="AU1390" s="500"/>
      <c r="AV1390" s="500"/>
      <c r="AW1390" s="500"/>
      <c r="AX1390" s="500"/>
      <c r="AY1390" s="500"/>
      <c r="AZ1390" s="500"/>
      <c r="BA1390" s="500"/>
      <c r="BB1390" s="500"/>
      <c r="BC1390" s="500"/>
      <c r="BD1390" s="480"/>
      <c r="BE1390" s="480"/>
      <c r="BF1390" s="480"/>
      <c r="BG1390" s="480"/>
      <c r="BH1390" s="480"/>
      <c r="BI1390" s="480"/>
      <c r="BJ1390" s="480"/>
      <c r="BK1390" s="480"/>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480"/>
      <c r="H1391" s="500"/>
      <c r="I1391" s="500"/>
      <c r="J1391" s="500"/>
      <c r="K1391" s="546" t="s">
        <v>473</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889">
        <f>'[1]Strats Summary'!$G$4</f>
        <v>2249</v>
      </c>
      <c r="AG1391" s="889"/>
      <c r="AH1391" s="889"/>
      <c r="AI1391" s="889"/>
      <c r="AJ1391" s="889"/>
      <c r="AK1391" s="889"/>
      <c r="AL1391" s="889"/>
      <c r="AM1391" s="889"/>
      <c r="AN1391" s="500"/>
      <c r="AO1391" s="500"/>
      <c r="AP1391" s="500"/>
      <c r="AQ1391" s="500"/>
      <c r="AR1391" s="500"/>
      <c r="AS1391" s="500"/>
      <c r="AT1391" s="500"/>
      <c r="AU1391" s="500"/>
      <c r="AV1391" s="500"/>
      <c r="AW1391" s="500"/>
      <c r="AX1391" s="500"/>
      <c r="AY1391" s="500"/>
      <c r="AZ1391" s="500"/>
      <c r="BA1391" s="500"/>
      <c r="BB1391" s="500"/>
      <c r="BC1391" s="500"/>
      <c r="BD1391" s="480"/>
      <c r="BE1391" s="480"/>
      <c r="BF1391" s="480"/>
      <c r="BG1391" s="480"/>
      <c r="BH1391" s="480"/>
      <c r="BI1391" s="480"/>
      <c r="BJ1391" s="480"/>
      <c r="BK1391" s="480"/>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480"/>
      <c r="H1392" s="500"/>
      <c r="I1392" s="500"/>
      <c r="J1392" s="500"/>
      <c r="K1392" s="546" t="s">
        <v>600</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888">
        <f>'[1]Strats Summary'!$G$5</f>
        <v>142611.1552556692</v>
      </c>
      <c r="AG1392" s="888"/>
      <c r="AH1392" s="888"/>
      <c r="AI1392" s="888"/>
      <c r="AJ1392" s="888"/>
      <c r="AK1392" s="888"/>
      <c r="AL1392" s="888"/>
      <c r="AM1392" s="888"/>
      <c r="AN1392" s="500"/>
      <c r="AO1392" s="500"/>
      <c r="AP1392" s="500"/>
      <c r="AQ1392" s="500"/>
      <c r="AR1392" s="500"/>
      <c r="AS1392" s="500"/>
      <c r="AT1392" s="500"/>
      <c r="AU1392" s="500"/>
      <c r="AV1392" s="500"/>
      <c r="AW1392" s="500"/>
      <c r="AX1392" s="500"/>
      <c r="AY1392" s="500"/>
      <c r="AZ1392" s="500"/>
      <c r="BA1392" s="500"/>
      <c r="BB1392" s="500"/>
      <c r="BC1392" s="500"/>
      <c r="BD1392" s="480"/>
      <c r="BE1392" s="480"/>
      <c r="BF1392" s="480"/>
      <c r="BG1392" s="480"/>
      <c r="BH1392" s="480"/>
      <c r="BI1392" s="480"/>
      <c r="BJ1392" s="480"/>
      <c r="BK1392" s="480"/>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480"/>
      <c r="H1393" s="500"/>
      <c r="I1393" s="500"/>
      <c r="J1393" s="500"/>
      <c r="K1393" s="546" t="s">
        <v>601</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852">
        <f>'[1]Strats Summary'!$G$6</f>
        <v>0.71061809041251678</v>
      </c>
      <c r="AG1393" s="852"/>
      <c r="AH1393" s="852"/>
      <c r="AI1393" s="852"/>
      <c r="AJ1393" s="852"/>
      <c r="AK1393" s="852"/>
      <c r="AL1393" s="852"/>
      <c r="AM1393" s="852"/>
      <c r="AN1393" s="500"/>
      <c r="AO1393" s="500"/>
      <c r="AP1393" s="500"/>
      <c r="AQ1393" s="500"/>
      <c r="AR1393" s="500"/>
      <c r="AS1393" s="500"/>
      <c r="AT1393" s="500"/>
      <c r="AU1393" s="500"/>
      <c r="AV1393" s="500"/>
      <c r="AW1393" s="500"/>
      <c r="AX1393" s="500"/>
      <c r="AY1393" s="500"/>
      <c r="AZ1393" s="500"/>
      <c r="BA1393" s="500"/>
      <c r="BB1393" s="500"/>
      <c r="BC1393" s="500"/>
      <c r="BD1393" s="480"/>
      <c r="BE1393" s="480"/>
      <c r="BF1393" s="480"/>
      <c r="BG1393" s="480"/>
      <c r="BH1393" s="480"/>
      <c r="BI1393" s="480"/>
      <c r="BJ1393" s="480"/>
      <c r="BK1393" s="480"/>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480"/>
      <c r="H1394" s="500"/>
      <c r="I1394" s="500"/>
      <c r="J1394" s="500"/>
      <c r="K1394" s="546" t="s">
        <v>602</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852">
        <f>'[1]Strats Summary'!$G$7</f>
        <v>0.70831510499237693</v>
      </c>
      <c r="AG1394" s="852"/>
      <c r="AH1394" s="852"/>
      <c r="AI1394" s="852"/>
      <c r="AJ1394" s="852"/>
      <c r="AK1394" s="852"/>
      <c r="AL1394" s="852"/>
      <c r="AM1394" s="852"/>
      <c r="AN1394" s="501"/>
      <c r="AO1394" s="501"/>
      <c r="AP1394" s="501"/>
      <c r="AQ1394" s="501"/>
      <c r="AR1394" s="500"/>
      <c r="AS1394" s="500"/>
      <c r="AT1394" s="500"/>
      <c r="AU1394" s="500"/>
      <c r="AV1394" s="500"/>
      <c r="AW1394" s="500"/>
      <c r="AX1394" s="500"/>
      <c r="AY1394" s="500"/>
      <c r="AZ1394" s="500"/>
      <c r="BA1394" s="500"/>
      <c r="BB1394" s="500"/>
      <c r="BC1394" s="500"/>
      <c r="BD1394" s="480"/>
      <c r="BE1394" s="480"/>
      <c r="BF1394" s="480"/>
      <c r="BG1394" s="480"/>
      <c r="BH1394" s="480"/>
      <c r="BI1394" s="480"/>
      <c r="BJ1394" s="480"/>
      <c r="BK1394" s="480"/>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480"/>
      <c r="H1395" s="500"/>
      <c r="I1395" s="500"/>
      <c r="J1395" s="500"/>
      <c r="K1395" s="546" t="s">
        <v>603</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888">
        <f>'[1]Strats Summary'!$N$3</f>
        <v>1307551.98</v>
      </c>
      <c r="AG1395" s="888"/>
      <c r="AH1395" s="888"/>
      <c r="AI1395" s="888"/>
      <c r="AJ1395" s="888"/>
      <c r="AK1395" s="888"/>
      <c r="AL1395" s="888"/>
      <c r="AM1395" s="888"/>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480"/>
      <c r="H1396" s="500"/>
      <c r="I1396" s="500"/>
      <c r="J1396" s="500"/>
      <c r="K1396" s="894" t="s">
        <v>604</v>
      </c>
      <c r="L1396" s="894"/>
      <c r="M1396" s="894"/>
      <c r="N1396" s="894"/>
      <c r="O1396" s="895"/>
      <c r="P1396" s="895"/>
      <c r="Q1396" s="895"/>
      <c r="R1396" s="895"/>
      <c r="S1396" s="895"/>
      <c r="T1396" s="895"/>
      <c r="U1396" s="895"/>
      <c r="V1396" s="895"/>
      <c r="W1396" s="895"/>
      <c r="X1396" s="895"/>
      <c r="Y1396" s="895"/>
      <c r="Z1396" s="895"/>
      <c r="AA1396" s="501"/>
      <c r="AB1396" s="501"/>
      <c r="AC1396" s="501"/>
      <c r="AD1396" s="501"/>
      <c r="AE1396" s="501"/>
      <c r="AF1396" s="852">
        <f>'[1]Strats Summary'!$N$4</f>
        <v>3.9480701991300153E-2</v>
      </c>
      <c r="AG1396" s="852"/>
      <c r="AH1396" s="852"/>
      <c r="AI1396" s="852"/>
      <c r="AJ1396" s="852"/>
      <c r="AK1396" s="852"/>
      <c r="AL1396" s="852"/>
      <c r="AM1396" s="852"/>
      <c r="AN1396" s="501"/>
      <c r="AO1396" s="501"/>
      <c r="AP1396" s="501"/>
      <c r="AQ1396" s="501"/>
      <c r="AR1396" s="500"/>
      <c r="AS1396" s="500"/>
      <c r="AT1396" s="500"/>
      <c r="AU1396" s="500"/>
      <c r="AV1396" s="500"/>
      <c r="AW1396" s="500"/>
      <c r="AX1396" s="500"/>
      <c r="AY1396" s="500"/>
      <c r="AZ1396" s="500"/>
      <c r="BA1396" s="500"/>
      <c r="BB1396" s="500"/>
      <c r="BC1396" s="500"/>
      <c r="BD1396" s="480"/>
      <c r="BE1396" s="480"/>
      <c r="BF1396" s="480"/>
      <c r="BG1396" s="480"/>
      <c r="BH1396" s="480"/>
      <c r="BI1396" s="480"/>
      <c r="BJ1396" s="480"/>
      <c r="BK1396" s="480"/>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480"/>
      <c r="H1397" s="500"/>
      <c r="I1397" s="500"/>
      <c r="J1397" s="500"/>
      <c r="K1397" s="894" t="s">
        <v>605</v>
      </c>
      <c r="L1397" s="894"/>
      <c r="M1397" s="894"/>
      <c r="N1397" s="894"/>
      <c r="O1397" s="895"/>
      <c r="P1397" s="895"/>
      <c r="Q1397" s="895"/>
      <c r="R1397" s="895"/>
      <c r="S1397" s="895"/>
      <c r="T1397" s="895"/>
      <c r="U1397" s="895"/>
      <c r="V1397" s="895"/>
      <c r="W1397" s="895"/>
      <c r="X1397" s="895"/>
      <c r="Y1397" s="895"/>
      <c r="Z1397" s="501"/>
      <c r="AA1397" s="501"/>
      <c r="AB1397" s="501"/>
      <c r="AC1397" s="501"/>
      <c r="AD1397" s="501"/>
      <c r="AE1397" s="501"/>
      <c r="AF1397" s="892">
        <f>'[1]Strats Summary'!$G$8</f>
        <v>3.6140409994696532E-2</v>
      </c>
      <c r="AG1397" s="892"/>
      <c r="AH1397" s="892"/>
      <c r="AI1397" s="892"/>
      <c r="AJ1397" s="892"/>
      <c r="AK1397" s="892"/>
      <c r="AL1397" s="892"/>
      <c r="AM1397" s="892"/>
      <c r="AN1397" s="501"/>
      <c r="AO1397" s="501"/>
      <c r="AP1397" s="501"/>
      <c r="AQ1397" s="501"/>
      <c r="AR1397" s="500"/>
      <c r="AS1397" s="500"/>
      <c r="AT1397" s="500"/>
      <c r="AU1397" s="500"/>
      <c r="AV1397" s="500"/>
      <c r="AW1397" s="500"/>
      <c r="AX1397" s="500"/>
      <c r="AY1397" s="500"/>
      <c r="AZ1397" s="500"/>
      <c r="BA1397" s="500"/>
      <c r="BB1397" s="500"/>
      <c r="BC1397" s="500"/>
      <c r="BD1397" s="480"/>
      <c r="BE1397" s="480"/>
      <c r="BF1397" s="480"/>
      <c r="BG1397" s="480"/>
      <c r="BH1397" s="480"/>
      <c r="BI1397" s="480"/>
      <c r="BJ1397" s="480"/>
      <c r="BK1397" s="480"/>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480"/>
      <c r="H1398" s="500"/>
      <c r="I1398" s="500"/>
      <c r="J1398" s="500"/>
      <c r="K1398" s="894" t="s">
        <v>606</v>
      </c>
      <c r="L1398" s="894"/>
      <c r="M1398" s="894"/>
      <c r="N1398" s="894"/>
      <c r="O1398" s="895"/>
      <c r="P1398" s="895"/>
      <c r="Q1398" s="895"/>
      <c r="R1398" s="895"/>
      <c r="S1398" s="895"/>
      <c r="T1398" s="895"/>
      <c r="U1398" s="895"/>
      <c r="V1398" s="895"/>
      <c r="W1398" s="895"/>
      <c r="X1398" s="895"/>
      <c r="Y1398" s="895"/>
      <c r="Z1398" s="501"/>
      <c r="AA1398" s="501"/>
      <c r="AB1398" s="501"/>
      <c r="AC1398" s="501"/>
      <c r="AD1398" s="501"/>
      <c r="AE1398" s="501"/>
      <c r="AF1398" s="888">
        <f>'[1]Strats Summary'!$N$5</f>
        <v>1.9674696208721281</v>
      </c>
      <c r="AG1398" s="888"/>
      <c r="AH1398" s="888"/>
      <c r="AI1398" s="888"/>
      <c r="AJ1398" s="888"/>
      <c r="AK1398" s="888"/>
      <c r="AL1398" s="888"/>
      <c r="AM1398" s="888"/>
      <c r="AN1398" s="501"/>
      <c r="AO1398" s="501"/>
      <c r="AP1398" s="501"/>
      <c r="AQ1398" s="501"/>
      <c r="AR1398" s="500"/>
      <c r="AS1398" s="500"/>
      <c r="AT1398" s="500"/>
      <c r="AU1398" s="500"/>
      <c r="AV1398" s="500"/>
      <c r="AW1398" s="500"/>
      <c r="AX1398" s="500"/>
      <c r="AY1398" s="500"/>
      <c r="AZ1398" s="500"/>
      <c r="BA1398" s="500"/>
      <c r="BB1398" s="500"/>
      <c r="BC1398" s="500"/>
      <c r="BD1398" s="480"/>
      <c r="BE1398" s="480"/>
      <c r="BF1398" s="480"/>
      <c r="BG1398" s="480"/>
      <c r="BH1398" s="480"/>
      <c r="BI1398" s="480"/>
      <c r="BJ1398" s="480"/>
      <c r="BK1398" s="480"/>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607</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888">
        <f>'[1]Strats Summary'!$N$6</f>
        <v>20.52856827727555</v>
      </c>
      <c r="AG1399" s="888"/>
      <c r="AH1399" s="888"/>
      <c r="AI1399" s="888"/>
      <c r="AJ1399" s="888"/>
      <c r="AK1399" s="888"/>
      <c r="AL1399" s="888"/>
      <c r="AM1399" s="888"/>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608</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852">
        <f>'[1]Strats Summary'!$N$7</f>
        <v>0</v>
      </c>
      <c r="AG1400" s="852"/>
      <c r="AH1400" s="852"/>
      <c r="AI1400" s="852"/>
      <c r="AJ1400" s="852"/>
      <c r="AK1400" s="852"/>
      <c r="AL1400" s="852"/>
      <c r="AM1400" s="852"/>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609</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892">
        <f>'[1]Strats Summary'!$G$9/AF1390</f>
        <v>1.000000000000002</v>
      </c>
      <c r="AG1401" s="892"/>
      <c r="AH1401" s="892"/>
      <c r="AI1401" s="892"/>
      <c r="AJ1401" s="892"/>
      <c r="AK1401" s="892"/>
      <c r="AL1401" s="892"/>
      <c r="AM1401" s="892"/>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528</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892">
        <f>'[1]Strats Summary'!$G$10/AF1390</f>
        <v>0.89997001493969542</v>
      </c>
      <c r="AG1402" s="892"/>
      <c r="AH1402" s="892"/>
      <c r="AI1402" s="892"/>
      <c r="AJ1402" s="892"/>
      <c r="AK1402" s="892"/>
      <c r="AL1402" s="892"/>
      <c r="AM1402" s="892"/>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893"/>
      <c r="AG1403" s="893"/>
      <c r="AH1403" s="893"/>
      <c r="AI1403" s="893"/>
      <c r="AJ1403" s="893"/>
      <c r="AK1403" s="893"/>
      <c r="AL1403" s="893"/>
      <c r="AM1403" s="893"/>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610</v>
      </c>
      <c r="L1404" s="546"/>
      <c r="AF1404" s="893"/>
      <c r="AG1404" s="893"/>
      <c r="AH1404" s="893"/>
      <c r="AI1404" s="893"/>
      <c r="AJ1404" s="893"/>
      <c r="AK1404" s="893"/>
      <c r="AL1404" s="893"/>
      <c r="AM1404" s="893"/>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611</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612</v>
      </c>
    </row>
    <row r="1408" spans="6:198" s="500" customFormat="1" ht="12.75" customHeight="1"/>
    <row r="1409" spans="6:198" s="500" customFormat="1" ht="12.75" customHeight="1"/>
    <row r="1410" spans="6:198" s="500" customFormat="1" ht="12.75" customHeight="1"/>
    <row r="1411" spans="6:198" s="1" customFormat="1" ht="12.75" customHeight="1">
      <c r="F1411" s="81"/>
      <c r="G1411" s="671"/>
      <c r="H1411" s="671"/>
      <c r="I1411" s="671"/>
      <c r="J1411" s="671"/>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862"/>
      <c r="AQ1411" s="862"/>
      <c r="AR1411" s="862"/>
      <c r="AS1411" s="862"/>
      <c r="AT1411" s="862"/>
      <c r="AU1411" s="862"/>
      <c r="AV1411" s="862"/>
      <c r="AW1411" s="395"/>
      <c r="AX1411" s="395"/>
      <c r="AY1411" s="395"/>
      <c r="AZ1411" s="395"/>
      <c r="BA1411" s="395"/>
      <c r="BB1411" s="395"/>
      <c r="BC1411" s="258"/>
      <c r="BD1411" s="862"/>
      <c r="BE1411" s="862"/>
      <c r="BF1411" s="862"/>
      <c r="BG1411" s="862"/>
      <c r="BH1411" s="862"/>
      <c r="BI1411" s="862"/>
      <c r="BJ1411" s="862"/>
      <c r="BK1411" s="86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671"/>
      <c r="H1412" s="671"/>
      <c r="I1412" s="671"/>
      <c r="J1412" s="671"/>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862"/>
      <c r="AQ1412" s="862"/>
      <c r="AR1412" s="862"/>
      <c r="AS1412" s="862"/>
      <c r="AT1412" s="862"/>
      <c r="AU1412" s="862"/>
      <c r="AV1412" s="862"/>
      <c r="AW1412" s="395"/>
      <c r="AX1412" s="395"/>
      <c r="AY1412" s="395"/>
      <c r="AZ1412" s="395"/>
      <c r="BA1412" s="395"/>
      <c r="BB1412" s="395"/>
      <c r="BC1412" s="258"/>
      <c r="BD1412" s="862"/>
      <c r="BE1412" s="862"/>
      <c r="BF1412" s="862"/>
      <c r="BG1412" s="862"/>
      <c r="BH1412" s="862"/>
      <c r="BI1412" s="862"/>
      <c r="BJ1412" s="862"/>
      <c r="BK1412" s="86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6:198" ht="15" customHeight="1">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6:198" ht="15" customHeight="1">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6:198" ht="13.5" customHeight="1">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6:198" ht="12.75" customHeight="1">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6:198" ht="12.75" customHeight="1">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6:198" ht="12.75" customHeight="1">
      <c r="F1420"/>
      <c r="G1420"/>
      <c r="H1420"/>
      <c r="I1420"/>
      <c r="J1420"/>
      <c r="K1420"/>
      <c r="L1420"/>
      <c r="M1420"/>
      <c r="N1420"/>
      <c r="O1420"/>
      <c r="P1420"/>
      <c r="Q1420"/>
      <c r="R1420"/>
      <c r="S1420"/>
      <c r="T1420"/>
      <c r="U1420"/>
      <c r="V1420"/>
      <c r="W1420"/>
      <c r="X1420"/>
      <c r="Y1420"/>
      <c r="Z1420"/>
      <c r="AA1420"/>
      <c r="AB1420"/>
      <c r="AC1420"/>
      <c r="AD1420"/>
      <c r="AE1420"/>
      <c r="AF1420" s="549" t="s">
        <v>613</v>
      </c>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6:198" ht="12.75" customHeight="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6:198" ht="12.75" customHeight="1">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6:198" ht="12.75" customHeight="1">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6:198" ht="12.75" customHeight="1">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6:63" ht="12.75" customHeight="1">
      <c r="F1425"/>
      <c r="G1425"/>
      <c r="H1425"/>
      <c r="I1425"/>
      <c r="J1425"/>
      <c r="K1425"/>
      <c r="L1425"/>
      <c r="M1425"/>
      <c r="N1425"/>
      <c r="O1425"/>
      <c r="P1425"/>
      <c r="Q1425"/>
      <c r="R1425" s="549" t="s">
        <v>614</v>
      </c>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6:63" ht="12.75" customHeight="1">
      <c r="F1426"/>
      <c r="G1426"/>
      <c r="H1426"/>
      <c r="I1426"/>
      <c r="J1426"/>
      <c r="K1426"/>
      <c r="L1426"/>
      <c r="M1426"/>
      <c r="N1426"/>
      <c r="O1426"/>
      <c r="P1426"/>
      <c r="Q1426"/>
      <c r="R1426" s="549" t="s">
        <v>615</v>
      </c>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6:63" ht="12.75" customHeight="1">
      <c r="F1427"/>
      <c r="G1427"/>
      <c r="H1427"/>
      <c r="I1427"/>
      <c r="J1427"/>
      <c r="K1427"/>
      <c r="L1427"/>
      <c r="M1427"/>
      <c r="N1427"/>
      <c r="O1427"/>
      <c r="P1427"/>
      <c r="Q1427"/>
      <c r="R1427" s="549" t="s">
        <v>616</v>
      </c>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6:63" ht="12.75" customHeight="1">
      <c r="F1428"/>
      <c r="G1428"/>
      <c r="H1428"/>
      <c r="I1428"/>
      <c r="J1428"/>
      <c r="K1428"/>
      <c r="L1428"/>
      <c r="M1428"/>
      <c r="N1428"/>
      <c r="O1428"/>
      <c r="P1428"/>
      <c r="Q1428"/>
      <c r="R1428" s="549"/>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6:63" ht="12.75" customHeight="1">
      <c r="F1429"/>
      <c r="G1429"/>
      <c r="H1429"/>
      <c r="I1429"/>
      <c r="J1429"/>
      <c r="K1429"/>
      <c r="L1429"/>
      <c r="M1429"/>
      <c r="N1429"/>
      <c r="O1429"/>
      <c r="P1429"/>
      <c r="Q1429"/>
      <c r="R1429" s="549" t="s">
        <v>617</v>
      </c>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6:63" ht="12.75" customHeight="1">
      <c r="F1430"/>
      <c r="G1430"/>
      <c r="H1430"/>
      <c r="I1430"/>
      <c r="J1430"/>
      <c r="K1430"/>
      <c r="L1430"/>
      <c r="M1430"/>
      <c r="N1430"/>
      <c r="O1430"/>
      <c r="P1430"/>
      <c r="Q1430"/>
      <c r="R1430" s="549" t="s">
        <v>618</v>
      </c>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6:63" ht="12.75" customHeight="1">
      <c r="F1431"/>
      <c r="G1431"/>
      <c r="H1431"/>
      <c r="I1431"/>
      <c r="J1431"/>
      <c r="K1431"/>
      <c r="L1431"/>
      <c r="M1431"/>
      <c r="N1431"/>
      <c r="O1431"/>
      <c r="P1431"/>
      <c r="Q1431"/>
      <c r="R1431" s="549"/>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6:63" ht="12.75" customHeight="1">
      <c r="F1432"/>
      <c r="G1432"/>
      <c r="H1432"/>
      <c r="I1432"/>
      <c r="J1432"/>
      <c r="K1432"/>
      <c r="L1432"/>
      <c r="M1432"/>
      <c r="N1432"/>
      <c r="O1432"/>
      <c r="P1432"/>
      <c r="Q1432"/>
      <c r="R1432" s="549" t="s">
        <v>619</v>
      </c>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6:63" ht="12.75" customHeight="1">
      <c r="F1433"/>
      <c r="G1433"/>
      <c r="H1433"/>
      <c r="I1433"/>
      <c r="J1433"/>
      <c r="K1433"/>
      <c r="L1433"/>
      <c r="M1433"/>
      <c r="N1433"/>
      <c r="O1433"/>
      <c r="P1433"/>
      <c r="Q1433"/>
      <c r="R1433" s="549" t="s">
        <v>620</v>
      </c>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6:63" ht="12.75" customHeight="1">
      <c r="F1434"/>
      <c r="G1434"/>
      <c r="H1434"/>
      <c r="I1434"/>
      <c r="J1434"/>
      <c r="K1434"/>
      <c r="L1434"/>
      <c r="M1434"/>
      <c r="N1434"/>
      <c r="O1434"/>
      <c r="P1434"/>
      <c r="Q1434"/>
      <c r="R1434" s="549"/>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6:63" ht="12.75" customHeight="1">
      <c r="F1435"/>
      <c r="G1435"/>
      <c r="H1435"/>
      <c r="I1435"/>
      <c r="J1435"/>
      <c r="K1435"/>
      <c r="L1435"/>
      <c r="M1435"/>
      <c r="N1435"/>
      <c r="O1435"/>
      <c r="P1435"/>
      <c r="Q1435"/>
      <c r="R1435" s="549"/>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6:63" ht="12.75" customHeight="1">
      <c r="F1436"/>
      <c r="G1436"/>
      <c r="H1436"/>
      <c r="I1436"/>
      <c r="J1436"/>
      <c r="K1436"/>
      <c r="L1436"/>
      <c r="M1436"/>
      <c r="N1436"/>
      <c r="O1436"/>
      <c r="P1436"/>
      <c r="Q1436"/>
      <c r="R1436" s="549"/>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6:63" ht="12.75" customHeight="1">
      <c r="F1437"/>
      <c r="G1437"/>
      <c r="H1437"/>
      <c r="I1437"/>
      <c r="J1437"/>
      <c r="K1437"/>
      <c r="L1437"/>
      <c r="M1437"/>
      <c r="N1437"/>
      <c r="O1437"/>
      <c r="P1437"/>
      <c r="Q1437"/>
      <c r="R1437" s="549"/>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6:63" ht="12.75" customHeight="1">
      <c r="F1438"/>
      <c r="G1438"/>
      <c r="H1438"/>
      <c r="I1438"/>
      <c r="J1438"/>
      <c r="K1438"/>
      <c r="L1438"/>
      <c r="M1438"/>
      <c r="N1438"/>
      <c r="O1438"/>
      <c r="P1438"/>
      <c r="Q1438"/>
      <c r="R1438" s="549"/>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6:63" ht="12.75" customHeight="1">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6:63" ht="12.75" customHeight="1">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6:63" ht="12.75" customHeight="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6:63" ht="12.75" customHeight="1">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6:63" ht="12.75" customHeight="1">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6:63" ht="12.75" customHeight="1">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6:63" ht="12.75" customHeight="1">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6:63" ht="12.75" customHeight="1">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6:63" ht="12.75" customHeight="1">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6:63" ht="12.75" customHeight="1">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6:63" ht="12.75" customHeight="1">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6:63" ht="12.75" customHeight="1">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6:63" ht="12.75" customHeight="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6:63" ht="12.75" customHeight="1">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6:63" ht="12.75" customHeight="1">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6:63" ht="13.5" customHeight="1">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6:63" ht="12.75" customHeight="1">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sheetData>
  <sheetProtection algorithmName="SHA-512" hashValue="2XE/luzU7RKOBWpDRFsKUVxOCyPzfAVZJdcJ1nq4/dvwNvueXUDkDLiQDY18IGytEuhN4K1JAZoLV7HX0po9yg==" saltValue="UOC3dX7Lbvdemg80dfLQTA==" spinCount="100000" sheet="1" objects="1" scenarios="1" formatCells="0" formatColumns="0" formatRows="0"/>
  <mergeCells count="2693">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F5:BK5"/>
    <mergeCell ref="F6:BK6"/>
    <mergeCell ref="F7:BK7"/>
    <mergeCell ref="F8:BK8"/>
    <mergeCell ref="BS10:DW10"/>
    <mergeCell ref="EG10:GK10"/>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2017 U.S. Bank.  All Rights Reserved.</oddFooter>
    <firstHeader>&amp;L&amp;G</firstHeader>
    <firstFooter>&amp;C&amp;8Page &amp;P of &amp;N&amp;R&amp;8&amp;D  &amp;T&amp;L&amp;"Franklin Gothic Medium,Regular"© 2017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_1</vt:lpstr>
      <vt:lpstr>_1!Print_Area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Obisesan, Lawrence</dc:creator>
  <cp:lastModifiedBy>Victoria Walton</cp:lastModifiedBy>
  <dcterms:created xsi:type="dcterms:W3CDTF">2019-04-08T11:58:42Z</dcterms:created>
  <dcterms:modified xsi:type="dcterms:W3CDTF">2019-04-15T09:28:32Z</dcterms:modified>
</cp:coreProperties>
</file>