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Finance\Specialist Finance\Client reporting\Monthly Reporting (Securitisation)\Precise\PMF 2018-2B Securitisation (Z1)\2019\5 May\Investor Reports\"/>
    </mc:Choice>
  </mc:AlternateContent>
  <bookViews>
    <workbookView xWindow="0" yWindow="0" windowWidth="28800" windowHeight="12810"/>
  </bookViews>
  <sheets>
    <sheet name="Disclaimer" sheetId="2" r:id="rId1"/>
    <sheet name="_1" sheetId="1" r:id="rId2"/>
  </sheets>
  <externalReferences>
    <externalReference r:id="rId3"/>
    <externalReference r:id="rId4"/>
  </externalReferences>
  <definedNames>
    <definedName name="_Order1" hidden="1">0</definedName>
    <definedName name="_Order2" hidden="1">255</definedName>
    <definedName name="a" localSheetId="1" hidden="1">#REF!</definedName>
    <definedName name="a" hidden="1">#REF!</definedName>
    <definedName name="ah" localSheetId="1" hidden="1">#REF!</definedName>
    <definedName name="ah" hidden="1">#REF!</definedName>
    <definedName name="b" localSheetId="1" hidden="1">#REF!</definedName>
    <definedName name="b" hidden="1">#REF!</definedName>
    <definedName name="CurrentPOP">'[1]App of Funds'!$D$1</definedName>
    <definedName name="ewrwe" localSheetId="1" hidden="1">#REF!</definedName>
    <definedName name="ewrwe" hidden="1">#REF!</definedName>
    <definedName name="period">[2]TransMap!$D$6</definedName>
    <definedName name="_xlnm.Print_Area" localSheetId="1">_1!$F$5:$BK$1454</definedName>
    <definedName name="SeriesCEA">OFFSET([1]GraphData!$G$2,0,0,COUNTA([1]GraphData!$G$2:$G$1316),1)</definedName>
    <definedName name="SeriesCEB">OFFSET([1]GraphData!$H$2,0,0,COUNTA([1]GraphData!$H$2:$H$1316),1)</definedName>
    <definedName name="SeriesCEC">OFFSET([1]GraphData!$I$2,0,0,COUNTA([1]GraphData!$I$2:$I$1316),1)</definedName>
    <definedName name="SeriesCED">OFFSET([1]GraphData!$J$2,0,0,COUNTA([1]GraphData!$J$2:$J$1316),1)</definedName>
    <definedName name="SeriesCEE">OFFSET([1]GraphData!$K$2,0,0,COUNTA([1]GraphData!$K$2:$K$1316),1)</definedName>
    <definedName name="SeriesCEZ">OFFSET([1]GraphData!$L$2,0,0,COUNTA([1]GraphData!$L$2:$L$1316),1)</definedName>
    <definedName name="SeriesCPR">OFFSET([1]GraphData!$E$2,0,0,COUNTA([1]GraphData!$E$2:$E$1316),1)</definedName>
    <definedName name="SeriesCumLoss">OFFSET([1]GraphData!$F$2,0,0,COUNTA([1]GraphData!$F$2:$F$1316),1)</definedName>
    <definedName name="SeriesDel120">OFFSET([1]GraphData!$O$2,0,0,COUNTA([1]GraphData!$O$2:$O$1316),1)</definedName>
    <definedName name="SeriesDel3060">OFFSET([1]GraphData!$L$2,0,0,COUNTA([1]GraphData!$L$2:$L$1316),1)</definedName>
    <definedName name="SeriesDel6090">OFFSET([1]GraphData!$M$2,0,0,COUNTA([1]GraphData!$M$2:$M$1316),1)</definedName>
    <definedName name="SeriesDel90120">OFFSET([1]GraphData!$N$2,0,0,COUNTA([1]GraphData!$N$2:$N$1316),1)</definedName>
    <definedName name="SeriesES">OFFSET([1]GraphData!$D$2,0,0,COUNTA([1]GraphData!$D$2:$D$1316),1)</definedName>
    <definedName name="SeriesMM">OFFSET([1]GraphData!$C$2,0,0,COUNTA([1]GraphData!$C$2:$C$1316),1)</definedName>
    <definedName name="SeriesRange">OFFSET([1]GraphData!$B$2,0,0,COUNTA([1]GraphData!$B$2:$B$1316),1)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1401" i="1" l="1"/>
  <c r="AF1400" i="1"/>
  <c r="AF1399" i="1"/>
  <c r="AF1398" i="1"/>
  <c r="AF1397" i="1"/>
  <c r="AF1396" i="1"/>
  <c r="AF1395" i="1"/>
  <c r="AF1394" i="1"/>
  <c r="AF1393" i="1"/>
  <c r="AF1392" i="1"/>
  <c r="AF1391" i="1"/>
  <c r="AF1390" i="1"/>
  <c r="AF1402" i="1" s="1"/>
  <c r="AF1389" i="1"/>
  <c r="AR1386" i="1"/>
  <c r="AI1386" i="1"/>
  <c r="AA1386" i="1"/>
  <c r="S1386" i="1"/>
  <c r="AR1385" i="1"/>
  <c r="AI1385" i="1"/>
  <c r="AA1385" i="1"/>
  <c r="S1385" i="1"/>
  <c r="AR1384" i="1"/>
  <c r="AI1384" i="1"/>
  <c r="AA1384" i="1"/>
  <c r="S1384" i="1"/>
  <c r="AR1383" i="1"/>
  <c r="AI1383" i="1"/>
  <c r="AA1383" i="1"/>
  <c r="S1383" i="1"/>
  <c r="AR1382" i="1"/>
  <c r="AI1382" i="1"/>
  <c r="AA1382" i="1"/>
  <c r="S1382" i="1"/>
  <c r="AR1381" i="1"/>
  <c r="AI1381" i="1"/>
  <c r="AA1381" i="1"/>
  <c r="S1381" i="1"/>
  <c r="F1376" i="1"/>
  <c r="F1373" i="1"/>
  <c r="AR1363" i="1"/>
  <c r="AI1363" i="1"/>
  <c r="AA1363" i="1"/>
  <c r="S1363" i="1"/>
  <c r="AR1362" i="1"/>
  <c r="AI1362" i="1"/>
  <c r="AA1362" i="1"/>
  <c r="S1362" i="1"/>
  <c r="AR1361" i="1"/>
  <c r="AI1361" i="1"/>
  <c r="AA1361" i="1"/>
  <c r="S1361" i="1"/>
  <c r="AR1360" i="1"/>
  <c r="AI1360" i="1"/>
  <c r="AA1360" i="1"/>
  <c r="S1360" i="1"/>
  <c r="AR1357" i="1"/>
  <c r="AI1357" i="1"/>
  <c r="AA1357" i="1"/>
  <c r="S1357" i="1"/>
  <c r="AR1356" i="1"/>
  <c r="AI1356" i="1"/>
  <c r="AA1356" i="1"/>
  <c r="S1356" i="1"/>
  <c r="AR1355" i="1"/>
  <c r="AI1355" i="1"/>
  <c r="AA1355" i="1"/>
  <c r="S1355" i="1"/>
  <c r="AR1354" i="1"/>
  <c r="AI1354" i="1"/>
  <c r="AA1354" i="1"/>
  <c r="S1354" i="1"/>
  <c r="AR1353" i="1"/>
  <c r="AI1353" i="1"/>
  <c r="AA1353" i="1"/>
  <c r="S1353" i="1"/>
  <c r="AR1350" i="1"/>
  <c r="AI1350" i="1"/>
  <c r="AA1350" i="1"/>
  <c r="S1350" i="1"/>
  <c r="AR1349" i="1"/>
  <c r="AI1349" i="1"/>
  <c r="AA1349" i="1"/>
  <c r="S1349" i="1"/>
  <c r="AR1348" i="1"/>
  <c r="AI1348" i="1"/>
  <c r="AA1348" i="1"/>
  <c r="S1348" i="1"/>
  <c r="AR1347" i="1"/>
  <c r="AI1347" i="1"/>
  <c r="AA1347" i="1"/>
  <c r="S1347" i="1"/>
  <c r="AR1346" i="1"/>
  <c r="AI1346" i="1"/>
  <c r="AA1346" i="1"/>
  <c r="S1346" i="1"/>
  <c r="AR1345" i="1"/>
  <c r="AI1345" i="1"/>
  <c r="AA1345" i="1"/>
  <c r="S1345" i="1"/>
  <c r="AR1344" i="1"/>
  <c r="AI1344" i="1"/>
  <c r="AA1344" i="1"/>
  <c r="S1344" i="1"/>
  <c r="AR1343" i="1"/>
  <c r="AI1343" i="1"/>
  <c r="AA1343" i="1"/>
  <c r="S1343" i="1"/>
  <c r="AR1342" i="1"/>
  <c r="AI1342" i="1"/>
  <c r="AA1342" i="1"/>
  <c r="S1342" i="1"/>
  <c r="AR1341" i="1"/>
  <c r="AI1341" i="1"/>
  <c r="AA1341" i="1"/>
  <c r="S1341" i="1"/>
  <c r="AR1340" i="1"/>
  <c r="AI1340" i="1"/>
  <c r="AA1340" i="1"/>
  <c r="S1340" i="1"/>
  <c r="F1335" i="1"/>
  <c r="F1332" i="1"/>
  <c r="AR1315" i="1"/>
  <c r="AI1315" i="1"/>
  <c r="AA1315" i="1"/>
  <c r="S1315" i="1"/>
  <c r="AR1314" i="1"/>
  <c r="AI1314" i="1"/>
  <c r="AA1314" i="1"/>
  <c r="S1314" i="1"/>
  <c r="AR1313" i="1"/>
  <c r="AI1313" i="1"/>
  <c r="AA1313" i="1"/>
  <c r="S1313" i="1"/>
  <c r="AR1312" i="1"/>
  <c r="AI1312" i="1"/>
  <c r="AA1312" i="1"/>
  <c r="S1312" i="1"/>
  <c r="AR1311" i="1"/>
  <c r="AI1311" i="1"/>
  <c r="AA1311" i="1"/>
  <c r="S1311" i="1"/>
  <c r="AR1310" i="1"/>
  <c r="AI1310" i="1"/>
  <c r="AA1310" i="1"/>
  <c r="S1310" i="1"/>
  <c r="AR1309" i="1"/>
  <c r="AI1309" i="1"/>
  <c r="AA1309" i="1"/>
  <c r="S1309" i="1"/>
  <c r="AR1308" i="1"/>
  <c r="AI1308" i="1"/>
  <c r="AA1308" i="1"/>
  <c r="S1308" i="1"/>
  <c r="AR1307" i="1"/>
  <c r="AI1307" i="1"/>
  <c r="AA1307" i="1"/>
  <c r="S1307" i="1"/>
  <c r="AR1306" i="1"/>
  <c r="AI1306" i="1"/>
  <c r="AA1306" i="1"/>
  <c r="S1306" i="1"/>
  <c r="AR1305" i="1"/>
  <c r="AI1305" i="1"/>
  <c r="AA1305" i="1"/>
  <c r="S1305" i="1"/>
  <c r="AR1304" i="1"/>
  <c r="AI1304" i="1"/>
  <c r="AA1304" i="1"/>
  <c r="S1304" i="1"/>
  <c r="AI1299" i="1"/>
  <c r="AI1301" i="1" s="1"/>
  <c r="S1299" i="1"/>
  <c r="S1301" i="1" s="1"/>
  <c r="F1294" i="1"/>
  <c r="F1291" i="1"/>
  <c r="AI1284" i="1"/>
  <c r="AR1283" i="1"/>
  <c r="AI1283" i="1"/>
  <c r="AA1283" i="1"/>
  <c r="S1283" i="1"/>
  <c r="AR1282" i="1"/>
  <c r="AR1284" i="1" s="1"/>
  <c r="AI1282" i="1"/>
  <c r="AA1282" i="1"/>
  <c r="AA1284" i="1" s="1"/>
  <c r="S1282" i="1"/>
  <c r="S1284" i="1" s="1"/>
  <c r="AR1279" i="1"/>
  <c r="AI1279" i="1"/>
  <c r="AA1279" i="1"/>
  <c r="S1279" i="1"/>
  <c r="AR1278" i="1"/>
  <c r="AI1278" i="1"/>
  <c r="AA1278" i="1"/>
  <c r="S1278" i="1"/>
  <c r="AR1277" i="1"/>
  <c r="AI1277" i="1"/>
  <c r="AA1277" i="1"/>
  <c r="S1277" i="1"/>
  <c r="AR1276" i="1"/>
  <c r="AI1276" i="1"/>
  <c r="AA1276" i="1"/>
  <c r="S1276" i="1"/>
  <c r="AR1275" i="1"/>
  <c r="AI1275" i="1"/>
  <c r="AA1275" i="1"/>
  <c r="S1275" i="1"/>
  <c r="AR1274" i="1"/>
  <c r="AI1274" i="1"/>
  <c r="AA1274" i="1"/>
  <c r="S1274" i="1"/>
  <c r="AR1271" i="1"/>
  <c r="AI1271" i="1"/>
  <c r="AA1271" i="1"/>
  <c r="S1271" i="1"/>
  <c r="AR1270" i="1"/>
  <c r="AI1270" i="1"/>
  <c r="AA1270" i="1"/>
  <c r="S1270" i="1"/>
  <c r="AR1269" i="1"/>
  <c r="AI1269" i="1"/>
  <c r="AA1269" i="1"/>
  <c r="S1269" i="1"/>
  <c r="AR1266" i="1"/>
  <c r="AI1266" i="1"/>
  <c r="AA1266" i="1"/>
  <c r="S1266" i="1"/>
  <c r="AR1265" i="1"/>
  <c r="AI1265" i="1"/>
  <c r="AA1265" i="1"/>
  <c r="S1265" i="1"/>
  <c r="AR1264" i="1"/>
  <c r="AI1264" i="1"/>
  <c r="AA1264" i="1"/>
  <c r="S1264" i="1"/>
  <c r="AR1263" i="1"/>
  <c r="AI1263" i="1"/>
  <c r="AA1263" i="1"/>
  <c r="S1263" i="1"/>
  <c r="AR1260" i="1"/>
  <c r="AI1260" i="1"/>
  <c r="AA1260" i="1"/>
  <c r="S1260" i="1"/>
  <c r="AR1259" i="1"/>
  <c r="AI1259" i="1"/>
  <c r="AA1259" i="1"/>
  <c r="S1259" i="1"/>
  <c r="AR1258" i="1"/>
  <c r="AI1258" i="1"/>
  <c r="AA1258" i="1"/>
  <c r="S1258" i="1"/>
  <c r="F1253" i="1"/>
  <c r="F1250" i="1"/>
  <c r="AR1242" i="1"/>
  <c r="AI1242" i="1"/>
  <c r="AA1242" i="1"/>
  <c r="S1242" i="1"/>
  <c r="AR1241" i="1"/>
  <c r="AI1241" i="1"/>
  <c r="AA1241" i="1"/>
  <c r="S1241" i="1"/>
  <c r="AR1240" i="1"/>
  <c r="AI1240" i="1"/>
  <c r="AA1240" i="1"/>
  <c r="S1240" i="1"/>
  <c r="AR1239" i="1"/>
  <c r="AI1239" i="1"/>
  <c r="AA1239" i="1"/>
  <c r="S1239" i="1"/>
  <c r="AR1238" i="1"/>
  <c r="AI1238" i="1"/>
  <c r="AA1238" i="1"/>
  <c r="S1238" i="1"/>
  <c r="AR1237" i="1"/>
  <c r="AI1237" i="1"/>
  <c r="AA1237" i="1"/>
  <c r="S1237" i="1"/>
  <c r="AR1236" i="1"/>
  <c r="AI1236" i="1"/>
  <c r="AA1236" i="1"/>
  <c r="S1236" i="1"/>
  <c r="AR1235" i="1"/>
  <c r="AI1235" i="1"/>
  <c r="AA1235" i="1"/>
  <c r="S1235" i="1"/>
  <c r="AR1234" i="1"/>
  <c r="AI1234" i="1"/>
  <c r="AA1234" i="1"/>
  <c r="S1234" i="1"/>
  <c r="AR1233" i="1"/>
  <c r="AI1233" i="1"/>
  <c r="AA1233" i="1"/>
  <c r="S1233" i="1"/>
  <c r="AR1232" i="1"/>
  <c r="AI1232" i="1"/>
  <c r="AA1232" i="1"/>
  <c r="S1232" i="1"/>
  <c r="AR1231" i="1"/>
  <c r="AI1231" i="1"/>
  <c r="AA1231" i="1"/>
  <c r="S1231" i="1"/>
  <c r="AR1228" i="1"/>
  <c r="AI1228" i="1"/>
  <c r="AA1228" i="1"/>
  <c r="S1228" i="1"/>
  <c r="AR1227" i="1"/>
  <c r="AI1227" i="1"/>
  <c r="AA1227" i="1"/>
  <c r="S1227" i="1"/>
  <c r="AR1226" i="1"/>
  <c r="AI1226" i="1"/>
  <c r="AA1226" i="1"/>
  <c r="S1226" i="1"/>
  <c r="AR1225" i="1"/>
  <c r="AI1225" i="1"/>
  <c r="AA1225" i="1"/>
  <c r="S1225" i="1"/>
  <c r="AR1224" i="1"/>
  <c r="AI1224" i="1"/>
  <c r="AA1224" i="1"/>
  <c r="S1224" i="1"/>
  <c r="AR1223" i="1"/>
  <c r="AI1223" i="1"/>
  <c r="AA1223" i="1"/>
  <c r="S1223" i="1"/>
  <c r="AR1222" i="1"/>
  <c r="AI1222" i="1"/>
  <c r="AA1222" i="1"/>
  <c r="S1222" i="1"/>
  <c r="AR1221" i="1"/>
  <c r="AI1221" i="1"/>
  <c r="AA1221" i="1"/>
  <c r="S1221" i="1"/>
  <c r="AR1220" i="1"/>
  <c r="AI1220" i="1"/>
  <c r="AA1220" i="1"/>
  <c r="S1220" i="1"/>
  <c r="AR1219" i="1"/>
  <c r="AI1219" i="1"/>
  <c r="AA1219" i="1"/>
  <c r="S1219" i="1"/>
  <c r="AR1218" i="1"/>
  <c r="AI1218" i="1"/>
  <c r="AA1218" i="1"/>
  <c r="S1218" i="1"/>
  <c r="AR1217" i="1"/>
  <c r="AI1217" i="1"/>
  <c r="AA1217" i="1"/>
  <c r="S1217" i="1"/>
  <c r="F1212" i="1"/>
  <c r="F1209" i="1"/>
  <c r="AR1203" i="1"/>
  <c r="AI1203" i="1"/>
  <c r="AA1203" i="1"/>
  <c r="S1203" i="1"/>
  <c r="AR1202" i="1"/>
  <c r="AI1202" i="1"/>
  <c r="AA1202" i="1"/>
  <c r="S1202" i="1"/>
  <c r="AR1201" i="1"/>
  <c r="AI1201" i="1"/>
  <c r="AA1201" i="1"/>
  <c r="S1201" i="1"/>
  <c r="AR1200" i="1"/>
  <c r="AI1200" i="1"/>
  <c r="AA1200" i="1"/>
  <c r="S1200" i="1"/>
  <c r="AR1197" i="1"/>
  <c r="AI1197" i="1"/>
  <c r="AA1197" i="1"/>
  <c r="S1197" i="1"/>
  <c r="AR1196" i="1"/>
  <c r="AI1196" i="1"/>
  <c r="AA1196" i="1"/>
  <c r="S1196" i="1"/>
  <c r="AR1195" i="1"/>
  <c r="AI1195" i="1"/>
  <c r="AA1195" i="1"/>
  <c r="S1195" i="1"/>
  <c r="AR1194" i="1"/>
  <c r="AI1194" i="1"/>
  <c r="AA1194" i="1"/>
  <c r="S1194" i="1"/>
  <c r="AR1193" i="1"/>
  <c r="AI1193" i="1"/>
  <c r="AA1193" i="1"/>
  <c r="S1193" i="1"/>
  <c r="AR1192" i="1"/>
  <c r="AI1192" i="1"/>
  <c r="AA1192" i="1"/>
  <c r="S1192" i="1"/>
  <c r="AR1191" i="1"/>
  <c r="AI1191" i="1"/>
  <c r="AA1191" i="1"/>
  <c r="S1191" i="1"/>
  <c r="AR1190" i="1"/>
  <c r="AI1190" i="1"/>
  <c r="AA1190" i="1"/>
  <c r="S1190" i="1"/>
  <c r="AR1189" i="1"/>
  <c r="AI1189" i="1"/>
  <c r="AA1189" i="1"/>
  <c r="S1189" i="1"/>
  <c r="AR1188" i="1"/>
  <c r="AI1188" i="1"/>
  <c r="AA1188" i="1"/>
  <c r="S1188" i="1"/>
  <c r="AR1185" i="1"/>
  <c r="AI1185" i="1"/>
  <c r="AA1185" i="1"/>
  <c r="S1185" i="1"/>
  <c r="AR1184" i="1"/>
  <c r="AI1184" i="1"/>
  <c r="AA1184" i="1"/>
  <c r="S1184" i="1"/>
  <c r="AR1183" i="1"/>
  <c r="AI1183" i="1"/>
  <c r="AA1183" i="1"/>
  <c r="S1183" i="1"/>
  <c r="AR1182" i="1"/>
  <c r="AI1182" i="1"/>
  <c r="AA1182" i="1"/>
  <c r="S1182" i="1"/>
  <c r="AR1181" i="1"/>
  <c r="AI1181" i="1"/>
  <c r="AA1181" i="1"/>
  <c r="S1181" i="1"/>
  <c r="AR1180" i="1"/>
  <c r="AI1180" i="1"/>
  <c r="AA1180" i="1"/>
  <c r="S1180" i="1"/>
  <c r="AR1179" i="1"/>
  <c r="AI1179" i="1"/>
  <c r="AA1179" i="1"/>
  <c r="S1179" i="1"/>
  <c r="AR1178" i="1"/>
  <c r="AI1178" i="1"/>
  <c r="AA1178" i="1"/>
  <c r="S1178" i="1"/>
  <c r="AR1177" i="1"/>
  <c r="AI1177" i="1"/>
  <c r="AA1177" i="1"/>
  <c r="S1177" i="1"/>
  <c r="AR1176" i="1"/>
  <c r="AI1176" i="1"/>
  <c r="AA1176" i="1"/>
  <c r="S1176" i="1"/>
  <c r="F1171" i="1"/>
  <c r="F1168" i="1"/>
  <c r="AR1162" i="1"/>
  <c r="AI1162" i="1"/>
  <c r="AA1162" i="1"/>
  <c r="S1162" i="1"/>
  <c r="AR1161" i="1"/>
  <c r="AI1161" i="1"/>
  <c r="AA1161" i="1"/>
  <c r="S1161" i="1"/>
  <c r="AR1160" i="1"/>
  <c r="AI1160" i="1"/>
  <c r="AA1160" i="1"/>
  <c r="S1160" i="1"/>
  <c r="AR1159" i="1"/>
  <c r="AI1159" i="1"/>
  <c r="AA1159" i="1"/>
  <c r="S1159" i="1"/>
  <c r="AR1158" i="1"/>
  <c r="AR1163" i="1" s="1"/>
  <c r="AI1158" i="1"/>
  <c r="AI1163" i="1" s="1"/>
  <c r="AA1158" i="1"/>
  <c r="AA1163" i="1" s="1"/>
  <c r="S1158" i="1"/>
  <c r="S1163" i="1" s="1"/>
  <c r="AR1154" i="1"/>
  <c r="AI1154" i="1"/>
  <c r="AA1154" i="1"/>
  <c r="S1154" i="1"/>
  <c r="AR1153" i="1"/>
  <c r="AI1153" i="1"/>
  <c r="AA1153" i="1"/>
  <c r="S1153" i="1"/>
  <c r="AR1152" i="1"/>
  <c r="AI1152" i="1"/>
  <c r="AA1152" i="1"/>
  <c r="S1152" i="1"/>
  <c r="AR1151" i="1"/>
  <c r="AI1151" i="1"/>
  <c r="AA1151" i="1"/>
  <c r="S1151" i="1"/>
  <c r="AR1150" i="1"/>
  <c r="AI1150" i="1"/>
  <c r="AA1150" i="1"/>
  <c r="S1150" i="1"/>
  <c r="AR1149" i="1"/>
  <c r="AI1149" i="1"/>
  <c r="AA1149" i="1"/>
  <c r="S1149" i="1"/>
  <c r="AR1148" i="1"/>
  <c r="AI1148" i="1"/>
  <c r="AA1148" i="1"/>
  <c r="S1148" i="1"/>
  <c r="AR1147" i="1"/>
  <c r="AI1147" i="1"/>
  <c r="AA1147" i="1"/>
  <c r="S1147" i="1"/>
  <c r="AR1146" i="1"/>
  <c r="AI1146" i="1"/>
  <c r="AA1146" i="1"/>
  <c r="S1146" i="1"/>
  <c r="AR1145" i="1"/>
  <c r="AI1145" i="1"/>
  <c r="AA1145" i="1"/>
  <c r="S1145" i="1"/>
  <c r="AR1142" i="1"/>
  <c r="AI1142" i="1"/>
  <c r="AA1142" i="1"/>
  <c r="S1142" i="1"/>
  <c r="AR1141" i="1"/>
  <c r="AI1141" i="1"/>
  <c r="AA1141" i="1"/>
  <c r="S1141" i="1"/>
  <c r="AR1140" i="1"/>
  <c r="AI1140" i="1"/>
  <c r="AA1140" i="1"/>
  <c r="S1140" i="1"/>
  <c r="AR1139" i="1"/>
  <c r="AI1139" i="1"/>
  <c r="AA1139" i="1"/>
  <c r="S1139" i="1"/>
  <c r="AR1138" i="1"/>
  <c r="AI1138" i="1"/>
  <c r="AA1138" i="1"/>
  <c r="S1138" i="1"/>
  <c r="AR1137" i="1"/>
  <c r="AI1137" i="1"/>
  <c r="AA1137" i="1"/>
  <c r="S1137" i="1"/>
  <c r="AR1136" i="1"/>
  <c r="AI1136" i="1"/>
  <c r="AA1136" i="1"/>
  <c r="S1136" i="1"/>
  <c r="AR1135" i="1"/>
  <c r="AI1135" i="1"/>
  <c r="AA1135" i="1"/>
  <c r="S1135" i="1"/>
  <c r="F1130" i="1"/>
  <c r="F1127" i="1"/>
  <c r="AR1125" i="1"/>
  <c r="AI1125" i="1"/>
  <c r="AA1125" i="1"/>
  <c r="S1125" i="1"/>
  <c r="AR1124" i="1"/>
  <c r="AI1124" i="1"/>
  <c r="AA1124" i="1"/>
  <c r="S1124" i="1"/>
  <c r="AR1123" i="1"/>
  <c r="AI1123" i="1"/>
  <c r="AA1123" i="1"/>
  <c r="S1123" i="1"/>
  <c r="AR1122" i="1"/>
  <c r="AI1122" i="1"/>
  <c r="AA1122" i="1"/>
  <c r="S1122" i="1"/>
  <c r="AR1121" i="1"/>
  <c r="AI1121" i="1"/>
  <c r="AA1121" i="1"/>
  <c r="S1121" i="1"/>
  <c r="AR1120" i="1"/>
  <c r="AI1120" i="1"/>
  <c r="AA1120" i="1"/>
  <c r="S1120" i="1"/>
  <c r="AR1119" i="1"/>
  <c r="AI1119" i="1"/>
  <c r="AA1119" i="1"/>
  <c r="S1119" i="1"/>
  <c r="AR1118" i="1"/>
  <c r="AI1118" i="1"/>
  <c r="AA1118" i="1"/>
  <c r="S1118" i="1"/>
  <c r="AR1117" i="1"/>
  <c r="AI1117" i="1"/>
  <c r="AA1117" i="1"/>
  <c r="S1117" i="1"/>
  <c r="AR1116" i="1"/>
  <c r="AI1116" i="1"/>
  <c r="AA1116" i="1"/>
  <c r="S1116" i="1"/>
  <c r="AR1115" i="1"/>
  <c r="AI1115" i="1"/>
  <c r="AA1115" i="1"/>
  <c r="S1115" i="1"/>
  <c r="AR1114" i="1"/>
  <c r="AI1114" i="1"/>
  <c r="AA1114" i="1"/>
  <c r="S1114" i="1"/>
  <c r="AR1113" i="1"/>
  <c r="AI1113" i="1"/>
  <c r="AA1113" i="1"/>
  <c r="S1113" i="1"/>
  <c r="AR1112" i="1"/>
  <c r="AI1112" i="1"/>
  <c r="AA1112" i="1"/>
  <c r="S1112" i="1"/>
  <c r="AR1111" i="1"/>
  <c r="AI1111" i="1"/>
  <c r="AA1111" i="1"/>
  <c r="S1111" i="1"/>
  <c r="AR1108" i="1"/>
  <c r="AI1108" i="1"/>
  <c r="AA1108" i="1"/>
  <c r="S1108" i="1"/>
  <c r="AR1107" i="1"/>
  <c r="AI1107" i="1"/>
  <c r="AA1107" i="1"/>
  <c r="S1107" i="1"/>
  <c r="AR1106" i="1"/>
  <c r="AI1106" i="1"/>
  <c r="AA1106" i="1"/>
  <c r="S1106" i="1"/>
  <c r="AR1105" i="1"/>
  <c r="AI1105" i="1"/>
  <c r="AA1105" i="1"/>
  <c r="S1105" i="1"/>
  <c r="AR1104" i="1"/>
  <c r="AI1104" i="1"/>
  <c r="AA1104" i="1"/>
  <c r="S1104" i="1"/>
  <c r="AR1103" i="1"/>
  <c r="AI1103" i="1"/>
  <c r="AA1103" i="1"/>
  <c r="S1103" i="1"/>
  <c r="AR1102" i="1"/>
  <c r="AI1102" i="1"/>
  <c r="AA1102" i="1"/>
  <c r="S1102" i="1"/>
  <c r="AR1101" i="1"/>
  <c r="AI1101" i="1"/>
  <c r="AA1101" i="1"/>
  <c r="S1101" i="1"/>
  <c r="AR1100" i="1"/>
  <c r="AI1100" i="1"/>
  <c r="AA1100" i="1"/>
  <c r="S1100" i="1"/>
  <c r="AR1099" i="1"/>
  <c r="AI1099" i="1"/>
  <c r="AA1099" i="1"/>
  <c r="S1099" i="1"/>
  <c r="AR1098" i="1"/>
  <c r="AI1098" i="1"/>
  <c r="AA1098" i="1"/>
  <c r="S1098" i="1"/>
  <c r="AR1097" i="1"/>
  <c r="AI1097" i="1"/>
  <c r="AA1097" i="1"/>
  <c r="S1097" i="1"/>
  <c r="AR1096" i="1"/>
  <c r="AI1096" i="1"/>
  <c r="AA1096" i="1"/>
  <c r="S1096" i="1"/>
  <c r="AR1095" i="1"/>
  <c r="AI1095" i="1"/>
  <c r="AA1095" i="1"/>
  <c r="S1095" i="1"/>
  <c r="AR1094" i="1"/>
  <c r="AI1094" i="1"/>
  <c r="AA1094" i="1"/>
  <c r="S1094" i="1"/>
  <c r="F1089" i="1"/>
  <c r="F1086" i="1"/>
  <c r="BD1060" i="1"/>
  <c r="AP1060" i="1"/>
  <c r="BD1059" i="1"/>
  <c r="AP1059" i="1"/>
  <c r="BD1058" i="1"/>
  <c r="AP1058" i="1"/>
  <c r="BD1057" i="1"/>
  <c r="AP1057" i="1"/>
  <c r="BD1056" i="1"/>
  <c r="AP1056" i="1"/>
  <c r="BD1055" i="1"/>
  <c r="AP1055" i="1"/>
  <c r="BD1054" i="1"/>
  <c r="BD1065" i="1" s="1"/>
  <c r="AP1054" i="1"/>
  <c r="AP1065" i="1" s="1"/>
  <c r="BD1052" i="1"/>
  <c r="AP1052" i="1"/>
  <c r="F1048" i="1"/>
  <c r="F1045" i="1"/>
  <c r="BD1040" i="1"/>
  <c r="AP1040" i="1"/>
  <c r="BD1034" i="1"/>
  <c r="AP1034" i="1"/>
  <c r="N1034" i="1"/>
  <c r="BD1033" i="1"/>
  <c r="AP1033" i="1"/>
  <c r="N1033" i="1"/>
  <c r="BD1032" i="1"/>
  <c r="AP1032" i="1"/>
  <c r="BD1031" i="1"/>
  <c r="AP1031" i="1"/>
  <c r="BD1030" i="1"/>
  <c r="AP1030" i="1"/>
  <c r="BD1029" i="1"/>
  <c r="AP1029" i="1"/>
  <c r="BD1028" i="1"/>
  <c r="AP1028" i="1"/>
  <c r="BD1027" i="1"/>
  <c r="AP1027" i="1"/>
  <c r="BD1026" i="1"/>
  <c r="AP1026" i="1"/>
  <c r="BD1025" i="1"/>
  <c r="AP1025" i="1"/>
  <c r="BD1024" i="1"/>
  <c r="AP1024" i="1"/>
  <c r="BD1023" i="1"/>
  <c r="AP1023" i="1"/>
  <c r="BD1022" i="1"/>
  <c r="AP1022" i="1"/>
  <c r="BD1021" i="1"/>
  <c r="AP1021" i="1"/>
  <c r="BD1020" i="1"/>
  <c r="AP1020" i="1"/>
  <c r="BD1019" i="1"/>
  <c r="AP1019" i="1"/>
  <c r="BD1018" i="1"/>
  <c r="AP1018" i="1"/>
  <c r="BD1017" i="1"/>
  <c r="AP1017" i="1"/>
  <c r="BD1016" i="1"/>
  <c r="AP1016" i="1"/>
  <c r="BD1015" i="1"/>
  <c r="AP1015" i="1"/>
  <c r="BD1014" i="1"/>
  <c r="AP1014" i="1"/>
  <c r="BD1013" i="1"/>
  <c r="AP1013" i="1"/>
  <c r="AP1042" i="1" s="1"/>
  <c r="BD1011" i="1"/>
  <c r="AP1011" i="1"/>
  <c r="F1007" i="1"/>
  <c r="F1004" i="1"/>
  <c r="BB996" i="1"/>
  <c r="AU996" i="1"/>
  <c r="BB984" i="1"/>
  <c r="AU984" i="1"/>
  <c r="BB974" i="1"/>
  <c r="AU974" i="1"/>
  <c r="F966" i="1"/>
  <c r="F963" i="1"/>
  <c r="AU961" i="1"/>
  <c r="AG961" i="1"/>
  <c r="AU960" i="1"/>
  <c r="AG960" i="1"/>
  <c r="AU959" i="1"/>
  <c r="AG959" i="1"/>
  <c r="AU955" i="1"/>
  <c r="AG955" i="1"/>
  <c r="AU954" i="1"/>
  <c r="AG954" i="1"/>
  <c r="AU953" i="1"/>
  <c r="AG953" i="1"/>
  <c r="AU952" i="1"/>
  <c r="AG952" i="1"/>
  <c r="AU951" i="1"/>
  <c r="AG951" i="1"/>
  <c r="AU950" i="1"/>
  <c r="AG950" i="1"/>
  <c r="BB949" i="1"/>
  <c r="AU949" i="1"/>
  <c r="AN949" i="1"/>
  <c r="AG949" i="1"/>
  <c r="BB948" i="1"/>
  <c r="AU948" i="1"/>
  <c r="AN948" i="1"/>
  <c r="AG948" i="1"/>
  <c r="BB947" i="1"/>
  <c r="AU947" i="1"/>
  <c r="AN947" i="1"/>
  <c r="AG947" i="1"/>
  <c r="BB946" i="1"/>
  <c r="AU946" i="1"/>
  <c r="AN946" i="1"/>
  <c r="AG946" i="1"/>
  <c r="BB945" i="1"/>
  <c r="AU945" i="1"/>
  <c r="AN945" i="1"/>
  <c r="AG945" i="1"/>
  <c r="BB944" i="1"/>
  <c r="AU944" i="1"/>
  <c r="AN944" i="1"/>
  <c r="AG944" i="1"/>
  <c r="AN940" i="1"/>
  <c r="AG940" i="1"/>
  <c r="AN939" i="1"/>
  <c r="AG939" i="1"/>
  <c r="AN938" i="1"/>
  <c r="AG938" i="1"/>
  <c r="AN937" i="1"/>
  <c r="AG937" i="1"/>
  <c r="AN936" i="1"/>
  <c r="AG936" i="1"/>
  <c r="AN935" i="1"/>
  <c r="AG935" i="1"/>
  <c r="AN934" i="1"/>
  <c r="AG934" i="1"/>
  <c r="AN933" i="1"/>
  <c r="AG933" i="1"/>
  <c r="AN932" i="1"/>
  <c r="AG932" i="1"/>
  <c r="AN931" i="1"/>
  <c r="AG931" i="1"/>
  <c r="AN930" i="1"/>
  <c r="AG930" i="1"/>
  <c r="AN929" i="1"/>
  <c r="AG929" i="1"/>
  <c r="F926" i="1"/>
  <c r="F1092" i="1" s="1"/>
  <c r="F1133" i="1" s="1"/>
  <c r="F1174" i="1" s="1"/>
  <c r="F1215" i="1" s="1"/>
  <c r="F1256" i="1" s="1"/>
  <c r="F1297" i="1" s="1"/>
  <c r="F1338" i="1" s="1"/>
  <c r="F1379" i="1" s="1"/>
  <c r="F923" i="1"/>
  <c r="F920" i="1"/>
  <c r="BB912" i="1"/>
  <c r="BB911" i="1"/>
  <c r="BB910" i="1"/>
  <c r="BB909" i="1"/>
  <c r="AU909" i="1"/>
  <c r="AU912" i="1" s="1"/>
  <c r="BB908" i="1"/>
  <c r="BB907" i="1"/>
  <c r="BB906" i="1"/>
  <c r="AU906" i="1"/>
  <c r="AU908" i="1" s="1"/>
  <c r="BB905" i="1"/>
  <c r="AU905" i="1"/>
  <c r="BB904" i="1"/>
  <c r="BB903" i="1"/>
  <c r="BB901" i="1"/>
  <c r="AU901" i="1"/>
  <c r="BB900" i="1"/>
  <c r="AU900" i="1"/>
  <c r="AU904" i="1" s="1"/>
  <c r="F882" i="1"/>
  <c r="F879" i="1"/>
  <c r="BG866" i="1"/>
  <c r="AK866" i="1"/>
  <c r="BG865" i="1"/>
  <c r="AK865" i="1"/>
  <c r="BG863" i="1"/>
  <c r="AZ863" i="1"/>
  <c r="AS863" i="1"/>
  <c r="AO863" i="1"/>
  <c r="AK863" i="1"/>
  <c r="AD863" i="1"/>
  <c r="W863" i="1"/>
  <c r="S863" i="1"/>
  <c r="BG862" i="1"/>
  <c r="AZ862" i="1"/>
  <c r="AS862" i="1"/>
  <c r="AO862" i="1"/>
  <c r="AK862" i="1"/>
  <c r="AD862" i="1"/>
  <c r="W862" i="1"/>
  <c r="S862" i="1"/>
  <c r="BG861" i="1"/>
  <c r="AZ861" i="1"/>
  <c r="AS861" i="1"/>
  <c r="AO861" i="1"/>
  <c r="AK861" i="1"/>
  <c r="AD861" i="1"/>
  <c r="W861" i="1"/>
  <c r="S861" i="1"/>
  <c r="BG860" i="1"/>
  <c r="AZ860" i="1"/>
  <c r="AS860" i="1"/>
  <c r="AO860" i="1"/>
  <c r="AK860" i="1"/>
  <c r="AD860" i="1"/>
  <c r="W860" i="1"/>
  <c r="S860" i="1"/>
  <c r="BG859" i="1"/>
  <c r="AZ859" i="1"/>
  <c r="AS859" i="1"/>
  <c r="AO859" i="1"/>
  <c r="AK859" i="1"/>
  <c r="AD859" i="1"/>
  <c r="W859" i="1"/>
  <c r="S859" i="1"/>
  <c r="BG855" i="1"/>
  <c r="AK855" i="1"/>
  <c r="BG854" i="1"/>
  <c r="AK854" i="1"/>
  <c r="BG852" i="1"/>
  <c r="AZ852" i="1"/>
  <c r="AS852" i="1"/>
  <c r="AO852" i="1"/>
  <c r="AK852" i="1"/>
  <c r="AD852" i="1"/>
  <c r="W852" i="1"/>
  <c r="S852" i="1"/>
  <c r="BG851" i="1"/>
  <c r="AZ851" i="1"/>
  <c r="AS851" i="1"/>
  <c r="AO851" i="1"/>
  <c r="AK851" i="1"/>
  <c r="AD851" i="1"/>
  <c r="W851" i="1"/>
  <c r="S851" i="1"/>
  <c r="BG850" i="1"/>
  <c r="AZ850" i="1"/>
  <c r="AS850" i="1"/>
  <c r="AO850" i="1"/>
  <c r="AK850" i="1"/>
  <c r="AD850" i="1"/>
  <c r="W850" i="1"/>
  <c r="S850" i="1"/>
  <c r="BG849" i="1"/>
  <c r="AZ849" i="1"/>
  <c r="AS849" i="1"/>
  <c r="AO849" i="1"/>
  <c r="AK849" i="1"/>
  <c r="AD849" i="1"/>
  <c r="W849" i="1"/>
  <c r="S849" i="1"/>
  <c r="BG848" i="1"/>
  <c r="AZ848" i="1"/>
  <c r="AS848" i="1"/>
  <c r="AO848" i="1"/>
  <c r="AK848" i="1"/>
  <c r="AD848" i="1"/>
  <c r="W848" i="1"/>
  <c r="S848" i="1"/>
  <c r="H844" i="1"/>
  <c r="H885" i="1" s="1"/>
  <c r="H1092" i="1" s="1"/>
  <c r="H1133" i="1" s="1"/>
  <c r="H1174" i="1" s="1"/>
  <c r="H1215" i="1" s="1"/>
  <c r="H1256" i="1" s="1"/>
  <c r="H1297" i="1" s="1"/>
  <c r="H1338" i="1" s="1"/>
  <c r="H1379" i="1" s="1"/>
  <c r="F841" i="1"/>
  <c r="F838" i="1"/>
  <c r="BG836" i="1"/>
  <c r="AK836" i="1"/>
  <c r="BG835" i="1"/>
  <c r="AK835" i="1"/>
  <c r="BG833" i="1"/>
  <c r="AZ833" i="1"/>
  <c r="AS833" i="1"/>
  <c r="AO833" i="1"/>
  <c r="AK833" i="1"/>
  <c r="AD833" i="1"/>
  <c r="W833" i="1"/>
  <c r="S833" i="1"/>
  <c r="BG832" i="1"/>
  <c r="AZ832" i="1"/>
  <c r="AS832" i="1"/>
  <c r="AO832" i="1"/>
  <c r="AK832" i="1"/>
  <c r="AD832" i="1"/>
  <c r="W832" i="1"/>
  <c r="S832" i="1"/>
  <c r="BG831" i="1"/>
  <c r="AZ831" i="1"/>
  <c r="AS831" i="1"/>
  <c r="AO831" i="1"/>
  <c r="AK831" i="1"/>
  <c r="AD831" i="1"/>
  <c r="W831" i="1"/>
  <c r="S831" i="1"/>
  <c r="BG830" i="1"/>
  <c r="AZ830" i="1"/>
  <c r="AS830" i="1"/>
  <c r="AO830" i="1"/>
  <c r="AK830" i="1"/>
  <c r="AD830" i="1"/>
  <c r="W830" i="1"/>
  <c r="S830" i="1"/>
  <c r="BG829" i="1"/>
  <c r="AZ829" i="1"/>
  <c r="AS829" i="1"/>
  <c r="AO829" i="1"/>
  <c r="AK829" i="1"/>
  <c r="AD829" i="1"/>
  <c r="W829" i="1"/>
  <c r="S829" i="1"/>
  <c r="BG825" i="1"/>
  <c r="AK825" i="1"/>
  <c r="BG824" i="1"/>
  <c r="AK824" i="1"/>
  <c r="BG822" i="1"/>
  <c r="AZ822" i="1"/>
  <c r="AQ887" i="1" s="1"/>
  <c r="AS822" i="1"/>
  <c r="AO822" i="1"/>
  <c r="AK822" i="1"/>
  <c r="AD822" i="1"/>
  <c r="AH887" i="1" s="1"/>
  <c r="W822" i="1"/>
  <c r="S822" i="1"/>
  <c r="AU910" i="1" s="1"/>
  <c r="BG821" i="1"/>
  <c r="AZ821" i="1"/>
  <c r="AS821" i="1"/>
  <c r="AO821" i="1"/>
  <c r="AK821" i="1"/>
  <c r="AD821" i="1"/>
  <c r="W821" i="1"/>
  <c r="S821" i="1"/>
  <c r="BG820" i="1"/>
  <c r="AZ820" i="1"/>
  <c r="AS820" i="1"/>
  <c r="AO820" i="1"/>
  <c r="AK820" i="1"/>
  <c r="AD820" i="1"/>
  <c r="W820" i="1"/>
  <c r="S820" i="1"/>
  <c r="BG819" i="1"/>
  <c r="AZ819" i="1"/>
  <c r="AS819" i="1"/>
  <c r="AO819" i="1"/>
  <c r="AK819" i="1"/>
  <c r="AD819" i="1"/>
  <c r="W819" i="1"/>
  <c r="S819" i="1"/>
  <c r="BG818" i="1"/>
  <c r="AZ818" i="1"/>
  <c r="AS818" i="1"/>
  <c r="AO818" i="1"/>
  <c r="AK818" i="1"/>
  <c r="AD818" i="1"/>
  <c r="W818" i="1"/>
  <c r="S818" i="1"/>
  <c r="BG814" i="1"/>
  <c r="AK814" i="1"/>
  <c r="BG813" i="1"/>
  <c r="AK813" i="1"/>
  <c r="BG811" i="1"/>
  <c r="AZ811" i="1"/>
  <c r="AQ888" i="1" s="1"/>
  <c r="AS811" i="1"/>
  <c r="AO811" i="1"/>
  <c r="AK811" i="1"/>
  <c r="AD811" i="1"/>
  <c r="AH888" i="1" s="1"/>
  <c r="W811" i="1"/>
  <c r="S811" i="1"/>
  <c r="AU903" i="1" s="1"/>
  <c r="BG810" i="1"/>
  <c r="AZ810" i="1"/>
  <c r="AS810" i="1"/>
  <c r="AO810" i="1"/>
  <c r="AK810" i="1"/>
  <c r="AD810" i="1"/>
  <c r="W810" i="1"/>
  <c r="S810" i="1"/>
  <c r="BG809" i="1"/>
  <c r="AZ809" i="1"/>
  <c r="AS809" i="1"/>
  <c r="AO809" i="1"/>
  <c r="AK809" i="1"/>
  <c r="AD809" i="1"/>
  <c r="W809" i="1"/>
  <c r="S809" i="1"/>
  <c r="BG808" i="1"/>
  <c r="AZ808" i="1"/>
  <c r="AS808" i="1"/>
  <c r="AO808" i="1"/>
  <c r="AK808" i="1"/>
  <c r="AD808" i="1"/>
  <c r="W808" i="1"/>
  <c r="S808" i="1"/>
  <c r="BG807" i="1"/>
  <c r="AZ807" i="1"/>
  <c r="AS807" i="1"/>
  <c r="AO807" i="1"/>
  <c r="AK807" i="1"/>
  <c r="AD807" i="1"/>
  <c r="W807" i="1"/>
  <c r="S807" i="1"/>
  <c r="H803" i="1"/>
  <c r="F800" i="1"/>
  <c r="W804" i="1" s="1"/>
  <c r="F797" i="1"/>
  <c r="BA768" i="1"/>
  <c r="I768" i="1"/>
  <c r="AK767" i="1"/>
  <c r="AF767" i="1"/>
  <c r="BA765" i="1"/>
  <c r="I765" i="1"/>
  <c r="BA764" i="1"/>
  <c r="I764" i="1"/>
  <c r="F758" i="1"/>
  <c r="F755" i="1"/>
  <c r="AY749" i="1"/>
  <c r="AY744" i="1"/>
  <c r="AY736" i="1"/>
  <c r="AY731" i="1"/>
  <c r="AY729" i="1"/>
  <c r="AY725" i="1"/>
  <c r="AY723" i="1"/>
  <c r="AZ721" i="1"/>
  <c r="F717" i="1"/>
  <c r="F714" i="1"/>
  <c r="AN705" i="1"/>
  <c r="AN702" i="1"/>
  <c r="AN699" i="1"/>
  <c r="AN690" i="1"/>
  <c r="AN689" i="1"/>
  <c r="AN701" i="1" s="1"/>
  <c r="AN687" i="1"/>
  <c r="AN685" i="1"/>
  <c r="AN697" i="1" s="1"/>
  <c r="AN684" i="1"/>
  <c r="AN696" i="1" s="1"/>
  <c r="AN683" i="1"/>
  <c r="AN695" i="1" s="1"/>
  <c r="F676" i="1"/>
  <c r="F673" i="1"/>
  <c r="AQ664" i="1"/>
  <c r="V664" i="1"/>
  <c r="AQ661" i="1"/>
  <c r="AQ662" i="1" s="1"/>
  <c r="AQ660" i="1"/>
  <c r="F633" i="1"/>
  <c r="F630" i="1"/>
  <c r="AG611" i="1"/>
  <c r="AY609" i="1"/>
  <c r="AP608" i="1"/>
  <c r="AG607" i="1"/>
  <c r="AC639" i="1" s="1"/>
  <c r="AG606" i="1"/>
  <c r="AG601" i="1"/>
  <c r="AY599" i="1"/>
  <c r="AP598" i="1"/>
  <c r="AG597" i="1"/>
  <c r="BF639" i="1" s="1"/>
  <c r="AG596" i="1"/>
  <c r="F588" i="1"/>
  <c r="F585" i="1"/>
  <c r="AV566" i="1"/>
  <c r="AN566" i="1"/>
  <c r="AF566" i="1"/>
  <c r="X566" i="1"/>
  <c r="AV565" i="1"/>
  <c r="AN565" i="1"/>
  <c r="AF565" i="1"/>
  <c r="X565" i="1"/>
  <c r="AV564" i="1"/>
  <c r="AN564" i="1"/>
  <c r="AF564" i="1"/>
  <c r="X564" i="1"/>
  <c r="AV563" i="1"/>
  <c r="AN563" i="1"/>
  <c r="AF563" i="1"/>
  <c r="X563" i="1"/>
  <c r="AV562" i="1"/>
  <c r="AV569" i="1" s="1"/>
  <c r="AN562" i="1"/>
  <c r="AN569" i="1" s="1"/>
  <c r="AF562" i="1"/>
  <c r="AF569" i="1" s="1"/>
  <c r="X562" i="1"/>
  <c r="X569" i="1" s="1"/>
  <c r="F547" i="1"/>
  <c r="F544" i="1"/>
  <c r="AH526" i="1"/>
  <c r="AU523" i="1"/>
  <c r="AH523" i="1"/>
  <c r="AU522" i="1"/>
  <c r="AH522" i="1"/>
  <c r="AU521" i="1"/>
  <c r="AH521" i="1"/>
  <c r="AU520" i="1"/>
  <c r="AH520" i="1"/>
  <c r="AU519" i="1"/>
  <c r="AH519" i="1"/>
  <c r="AU518" i="1"/>
  <c r="AH518" i="1"/>
  <c r="AU517" i="1"/>
  <c r="AH517" i="1"/>
  <c r="AH513" i="1"/>
  <c r="AH511" i="1"/>
  <c r="AU510" i="1"/>
  <c r="AU513" i="1" s="1"/>
  <c r="F504" i="1"/>
  <c r="F501" i="1"/>
  <c r="AA489" i="1"/>
  <c r="I489" i="1"/>
  <c r="AA488" i="1"/>
  <c r="I488" i="1"/>
  <c r="AA487" i="1"/>
  <c r="I487" i="1"/>
  <c r="AA486" i="1"/>
  <c r="I486" i="1"/>
  <c r="AA485" i="1"/>
  <c r="AA491" i="1" s="1"/>
  <c r="I485" i="1"/>
  <c r="AA479" i="1"/>
  <c r="AA478" i="1"/>
  <c r="AA477" i="1"/>
  <c r="AA476" i="1"/>
  <c r="AA475" i="1"/>
  <c r="AA474" i="1"/>
  <c r="AA473" i="1"/>
  <c r="AA472" i="1"/>
  <c r="AA471" i="1"/>
  <c r="AA470" i="1"/>
  <c r="AA469" i="1"/>
  <c r="AA468" i="1"/>
  <c r="AA480" i="1" s="1"/>
  <c r="BB427" i="1" s="1"/>
  <c r="F463" i="1"/>
  <c r="F460" i="1"/>
  <c r="AA455" i="1"/>
  <c r="AA454" i="1"/>
  <c r="AA453" i="1"/>
  <c r="AA451" i="1"/>
  <c r="AB450" i="1"/>
  <c r="AA452" i="1" s="1"/>
  <c r="AB449" i="1"/>
  <c r="BB448" i="1"/>
  <c r="AB448" i="1"/>
  <c r="BB447" i="1"/>
  <c r="AB447" i="1"/>
  <c r="BB446" i="1"/>
  <c r="AB446" i="1"/>
  <c r="BB445" i="1"/>
  <c r="BB444" i="1"/>
  <c r="BB449" i="1" s="1"/>
  <c r="AA443" i="1"/>
  <c r="AB442" i="1"/>
  <c r="AB441" i="1"/>
  <c r="AB440" i="1"/>
  <c r="AB438" i="1"/>
  <c r="AB437" i="1"/>
  <c r="BB436" i="1"/>
  <c r="AB436" i="1"/>
  <c r="BB435" i="1"/>
  <c r="BB437" i="1" s="1"/>
  <c r="BB452" i="1" s="1"/>
  <c r="AB435" i="1"/>
  <c r="AB434" i="1"/>
  <c r="AB433" i="1"/>
  <c r="AB432" i="1"/>
  <c r="AB431" i="1"/>
  <c r="AB430" i="1"/>
  <c r="AA428" i="1"/>
  <c r="F421" i="1"/>
  <c r="F418" i="1"/>
  <c r="BF397" i="1"/>
  <c r="BB397" i="1"/>
  <c r="AV397" i="1"/>
  <c r="AR397" i="1"/>
  <c r="J397" i="1"/>
  <c r="BF395" i="1"/>
  <c r="BB395" i="1"/>
  <c r="AV395" i="1"/>
  <c r="AR395" i="1"/>
  <c r="J395" i="1"/>
  <c r="BF393" i="1"/>
  <c r="BB393" i="1"/>
  <c r="AV393" i="1"/>
  <c r="AR393" i="1"/>
  <c r="J393" i="1"/>
  <c r="BF391" i="1"/>
  <c r="BB391" i="1"/>
  <c r="AV391" i="1"/>
  <c r="AR391" i="1"/>
  <c r="J391" i="1"/>
  <c r="BF389" i="1"/>
  <c r="BB389" i="1"/>
  <c r="AV389" i="1"/>
  <c r="AR389" i="1"/>
  <c r="J389" i="1"/>
  <c r="BF387" i="1"/>
  <c r="BB387" i="1"/>
  <c r="AV387" i="1"/>
  <c r="AR387" i="1"/>
  <c r="J387" i="1"/>
  <c r="F380" i="1"/>
  <c r="F377" i="1"/>
  <c r="BA356" i="1"/>
  <c r="O354" i="1"/>
  <c r="AQ354" i="1" s="1"/>
  <c r="AD352" i="1"/>
  <c r="O346" i="1"/>
  <c r="F339" i="1"/>
  <c r="F336" i="1"/>
  <c r="AG325" i="1"/>
  <c r="AY315" i="1"/>
  <c r="AM315" i="1"/>
  <c r="AG315" i="1"/>
  <c r="AA315" i="1"/>
  <c r="AY313" i="1"/>
  <c r="AM313" i="1"/>
  <c r="AG313" i="1"/>
  <c r="AA313" i="1"/>
  <c r="AY311" i="1"/>
  <c r="AM311" i="1"/>
  <c r="AG311" i="1"/>
  <c r="AA311" i="1"/>
  <c r="AY309" i="1"/>
  <c r="AM309" i="1"/>
  <c r="AG309" i="1"/>
  <c r="AA309" i="1"/>
  <c r="AY307" i="1"/>
  <c r="AM307" i="1"/>
  <c r="AG307" i="1"/>
  <c r="AA307" i="1"/>
  <c r="AA325" i="1" s="1"/>
  <c r="AY305" i="1"/>
  <c r="AY325" i="1" s="1"/>
  <c r="AM305" i="1"/>
  <c r="AM325" i="1" s="1"/>
  <c r="F298" i="1"/>
  <c r="F295" i="1"/>
  <c r="AE290" i="1"/>
  <c r="AW276" i="1"/>
  <c r="AP276" i="1"/>
  <c r="AL276" i="1"/>
  <c r="AE276" i="1"/>
  <c r="O356" i="1" s="1"/>
  <c r="AB276" i="1"/>
  <c r="BC274" i="1"/>
  <c r="AW274" i="1"/>
  <c r="AP274" i="1"/>
  <c r="AL274" i="1"/>
  <c r="AE274" i="1"/>
  <c r="AB274" i="1"/>
  <c r="N274" i="1"/>
  <c r="Q313" i="1" s="1"/>
  <c r="AW272" i="1"/>
  <c r="AP272" i="1"/>
  <c r="AL272" i="1"/>
  <c r="AE272" i="1"/>
  <c r="O352" i="1" s="1"/>
  <c r="AB272" i="1"/>
  <c r="BC270" i="1"/>
  <c r="AW270" i="1"/>
  <c r="AP270" i="1"/>
  <c r="AL270" i="1"/>
  <c r="AE270" i="1"/>
  <c r="O350" i="1" s="1"/>
  <c r="AQ350" i="1" s="1"/>
  <c r="AB270" i="1"/>
  <c r="N270" i="1"/>
  <c r="Q309" i="1" s="1"/>
  <c r="AW268" i="1"/>
  <c r="AW284" i="1" s="1"/>
  <c r="AP268" i="1"/>
  <c r="AL268" i="1"/>
  <c r="AE268" i="1"/>
  <c r="O348" i="1" s="1"/>
  <c r="AB268" i="1"/>
  <c r="BC266" i="1"/>
  <c r="AP266" i="1"/>
  <c r="AQ284" i="1" s="1"/>
  <c r="AL266" i="1"/>
  <c r="AE266" i="1"/>
  <c r="AB266" i="1"/>
  <c r="F259" i="1"/>
  <c r="F256" i="1"/>
  <c r="AM242" i="1"/>
  <c r="BC234" i="1"/>
  <c r="BC276" i="1" s="1"/>
  <c r="AS315" i="1" s="1"/>
  <c r="AU234" i="1"/>
  <c r="AM234" i="1"/>
  <c r="AD356" i="1" s="1"/>
  <c r="AG234" i="1"/>
  <c r="AA234" i="1"/>
  <c r="T234" i="1"/>
  <c r="K234" i="1"/>
  <c r="N276" i="1" s="1"/>
  <c r="Q315" i="1" s="1"/>
  <c r="BC232" i="1"/>
  <c r="AU232" i="1"/>
  <c r="AM232" i="1"/>
  <c r="AD354" i="1" s="1"/>
  <c r="AG232" i="1"/>
  <c r="AA232" i="1"/>
  <c r="T232" i="1"/>
  <c r="K232" i="1"/>
  <c r="BC230" i="1"/>
  <c r="BC272" i="1" s="1"/>
  <c r="AS311" i="1" s="1"/>
  <c r="AU230" i="1"/>
  <c r="AM230" i="1"/>
  <c r="AG230" i="1"/>
  <c r="AA230" i="1"/>
  <c r="T230" i="1"/>
  <c r="K230" i="1"/>
  <c r="N272" i="1" s="1"/>
  <c r="Q311" i="1" s="1"/>
  <c r="BC228" i="1"/>
  <c r="AU228" i="1"/>
  <c r="AM228" i="1"/>
  <c r="AD350" i="1" s="1"/>
  <c r="AG228" i="1"/>
  <c r="AA228" i="1"/>
  <c r="T228" i="1"/>
  <c r="K228" i="1"/>
  <c r="BC226" i="1"/>
  <c r="BC268" i="1" s="1"/>
  <c r="AS307" i="1" s="1"/>
  <c r="AU226" i="1"/>
  <c r="AM226" i="1"/>
  <c r="AD348" i="1" s="1"/>
  <c r="AG226" i="1"/>
  <c r="AA226" i="1"/>
  <c r="T226" i="1"/>
  <c r="K226" i="1"/>
  <c r="N268" i="1" s="1"/>
  <c r="Q307" i="1" s="1"/>
  <c r="BC224" i="1"/>
  <c r="AU224" i="1"/>
  <c r="AU242" i="1" s="1"/>
  <c r="AM224" i="1"/>
  <c r="AD346" i="1" s="1"/>
  <c r="AG224" i="1"/>
  <c r="AA224" i="1"/>
  <c r="T224" i="1"/>
  <c r="T242" i="1" s="1"/>
  <c r="K224" i="1"/>
  <c r="N266" i="1" s="1"/>
  <c r="Q305" i="1" s="1"/>
  <c r="F221" i="1"/>
  <c r="F262" i="1" s="1"/>
  <c r="F301" i="1" s="1"/>
  <c r="F342" i="1" s="1"/>
  <c r="F383" i="1" s="1"/>
  <c r="F218" i="1"/>
  <c r="F215" i="1"/>
  <c r="AY184" i="1"/>
  <c r="AV184" i="1"/>
  <c r="F172" i="1"/>
  <c r="F169" i="1"/>
  <c r="P178" i="1" s="1"/>
  <c r="F131" i="1"/>
  <c r="F128" i="1"/>
  <c r="F90" i="1"/>
  <c r="F87" i="1"/>
  <c r="AZ79" i="1"/>
  <c r="AJ79" i="1"/>
  <c r="AZ78" i="1"/>
  <c r="AJ78" i="1"/>
  <c r="T78" i="1"/>
  <c r="AZ64" i="1"/>
  <c r="AR64" i="1"/>
  <c r="AR79" i="1" s="1"/>
  <c r="AJ64" i="1"/>
  <c r="AB64" i="1"/>
  <c r="AB83" i="1" s="1"/>
  <c r="AY61" i="1"/>
  <c r="AW61" i="1"/>
  <c r="AD61" i="1"/>
  <c r="AK61" i="1" s="1"/>
  <c r="M61" i="1"/>
  <c r="BE60" i="1"/>
  <c r="BC60" i="1"/>
  <c r="AY60" i="1"/>
  <c r="AW60" i="1"/>
  <c r="AD60" i="1"/>
  <c r="AK60" i="1" s="1"/>
  <c r="M60" i="1"/>
  <c r="U58" i="1" s="1"/>
  <c r="BA350" i="1" s="1"/>
  <c r="BE59" i="1"/>
  <c r="BC59" i="1"/>
  <c r="AY59" i="1"/>
  <c r="AW59" i="1"/>
  <c r="AK59" i="1"/>
  <c r="AD59" i="1"/>
  <c r="M59" i="1"/>
  <c r="BE58" i="1"/>
  <c r="BC58" i="1"/>
  <c r="AY58" i="1"/>
  <c r="AW58" i="1"/>
  <c r="AD58" i="1"/>
  <c r="AK58" i="1" s="1"/>
  <c r="M58" i="1"/>
  <c r="U56" i="1" s="1"/>
  <c r="BA346" i="1" s="1"/>
  <c r="BE57" i="1"/>
  <c r="BC57" i="1"/>
  <c r="AY57" i="1"/>
  <c r="AW57" i="1"/>
  <c r="AK57" i="1"/>
  <c r="AD57" i="1"/>
  <c r="M57" i="1"/>
  <c r="BE56" i="1"/>
  <c r="BC56" i="1"/>
  <c r="AY56" i="1"/>
  <c r="AW56" i="1"/>
  <c r="AD56" i="1"/>
  <c r="AK56" i="1" s="1"/>
  <c r="M56" i="1"/>
  <c r="U60" i="1" s="1"/>
  <c r="BA354" i="1" s="1"/>
  <c r="F49" i="1"/>
  <c r="F46" i="1"/>
  <c r="AA33" i="1"/>
  <c r="AA31" i="1"/>
  <c r="AA29" i="1"/>
  <c r="AA27" i="1"/>
  <c r="AA25" i="1"/>
  <c r="AA23" i="1"/>
  <c r="AA21" i="1"/>
  <c r="AA19" i="1"/>
  <c r="H926" i="1" s="1"/>
  <c r="AB15" i="1"/>
  <c r="AG13" i="1"/>
  <c r="AG12" i="1"/>
  <c r="AG11" i="1"/>
  <c r="F8" i="1"/>
  <c r="F5" i="1"/>
  <c r="W845" i="1" l="1"/>
  <c r="AH886" i="1" s="1"/>
  <c r="AU895" i="1" s="1"/>
  <c r="AU972" i="1" s="1"/>
  <c r="AS804" i="1"/>
  <c r="AS845" i="1" s="1"/>
  <c r="AQ886" i="1" s="1"/>
  <c r="BB895" i="1" s="1"/>
  <c r="BB972" i="1" s="1"/>
  <c r="AQ56" i="1"/>
  <c r="BF346" i="1" s="1"/>
  <c r="U57" i="1"/>
  <c r="BA348" i="1" s="1"/>
  <c r="AQ58" i="1"/>
  <c r="BF350" i="1" s="1"/>
  <c r="U59" i="1"/>
  <c r="BA352" i="1" s="1"/>
  <c r="AQ60" i="1"/>
  <c r="BF354" i="1" s="1"/>
  <c r="AB66" i="1"/>
  <c r="AR66" i="1"/>
  <c r="AB67" i="1"/>
  <c r="AR67" i="1"/>
  <c r="AB68" i="1"/>
  <c r="AR68" i="1"/>
  <c r="AB69" i="1"/>
  <c r="AR69" i="1"/>
  <c r="AB71" i="1"/>
  <c r="AR71" i="1"/>
  <c r="AB72" i="1"/>
  <c r="AR72" i="1"/>
  <c r="AB74" i="1"/>
  <c r="AR74" i="1"/>
  <c r="AB75" i="1"/>
  <c r="AR75" i="1"/>
  <c r="AB77" i="1"/>
  <c r="AR77" i="1"/>
  <c r="AR81" i="1"/>
  <c r="AR83" i="1"/>
  <c r="AD364" i="1"/>
  <c r="O365" i="1"/>
  <c r="AA457" i="1"/>
  <c r="AU907" i="1"/>
  <c r="AU911" i="1"/>
  <c r="AQ57" i="1"/>
  <c r="BF348" i="1" s="1"/>
  <c r="AQ59" i="1"/>
  <c r="BF352" i="1" s="1"/>
  <c r="AJ83" i="1"/>
  <c r="AJ81" i="1"/>
  <c r="AZ83" i="1"/>
  <c r="AZ81" i="1"/>
  <c r="AJ66" i="1"/>
  <c r="AZ66" i="1"/>
  <c r="AJ67" i="1"/>
  <c r="AZ67" i="1"/>
  <c r="AJ68" i="1"/>
  <c r="AZ68" i="1"/>
  <c r="AJ69" i="1"/>
  <c r="AZ69" i="1"/>
  <c r="AJ71" i="1"/>
  <c r="AZ71" i="1"/>
  <c r="AJ72" i="1"/>
  <c r="AZ72" i="1"/>
  <c r="AJ74" i="1"/>
  <c r="AZ74" i="1"/>
  <c r="AJ75" i="1"/>
  <c r="AZ75" i="1"/>
  <c r="AJ77" i="1"/>
  <c r="AZ77" i="1"/>
  <c r="AB78" i="1"/>
  <c r="AR78" i="1"/>
  <c r="AB79" i="1"/>
  <c r="AB81" i="1"/>
  <c r="H221" i="1"/>
  <c r="H262" i="1" s="1"/>
  <c r="H301" i="1" s="1"/>
  <c r="H342" i="1" s="1"/>
  <c r="H383" i="1" s="1"/>
  <c r="BC242" i="1"/>
  <c r="AS305" i="1"/>
  <c r="BC284" i="1"/>
  <c r="AQ348" i="1"/>
  <c r="AS309" i="1"/>
  <c r="AQ352" i="1"/>
  <c r="AS313" i="1"/>
  <c r="AQ356" i="1"/>
  <c r="AE284" i="1"/>
  <c r="AQ346" i="1"/>
  <c r="AQ364" i="1" s="1"/>
  <c r="BC1042" i="1"/>
  <c r="AS325" i="1" l="1"/>
</calcChain>
</file>

<file path=xl/sharedStrings.xml><?xml version="1.0" encoding="utf-8"?>
<sst xmlns="http://schemas.openxmlformats.org/spreadsheetml/2006/main" count="1529" uniqueCount="746">
  <si>
    <t>Disclaimer Already Appended</t>
  </si>
  <si>
    <t>Monthly Investor Report</t>
  </si>
  <si>
    <t/>
  </si>
  <si>
    <t>Analyst</t>
  </si>
  <si>
    <t>U.S. Bank Global Corporate Trust Services Address</t>
  </si>
  <si>
    <t>5th Floor</t>
  </si>
  <si>
    <t>125 Old Broad Street</t>
  </si>
  <si>
    <t>London,EC2N 1AR</t>
  </si>
  <si>
    <t>Distribution Date</t>
  </si>
  <si>
    <t>U.S. Bank Global Corporate Trust Services Website</t>
  </si>
  <si>
    <t>www.usbank.com/abs</t>
  </si>
  <si>
    <t>General Information</t>
  </si>
  <si>
    <t>Content</t>
  </si>
  <si>
    <t>Interest Payment Date:</t>
  </si>
  <si>
    <t>Deal Summary</t>
  </si>
  <si>
    <t>Collateral Performance Graphs</t>
  </si>
  <si>
    <t>Prior Interest Payment Date:</t>
  </si>
  <si>
    <t>Delinquencies Graphs</t>
  </si>
  <si>
    <t>Deal Counterparties</t>
  </si>
  <si>
    <t>Next Interest Payment Date:</t>
  </si>
  <si>
    <t>Note Distribution Detail / Factors</t>
  </si>
  <si>
    <t>Note Interest Reconciliation - Accrual</t>
  </si>
  <si>
    <t>Distribution Count:</t>
  </si>
  <si>
    <t>Note Interest Reconciliation - Deferred</t>
  </si>
  <si>
    <t>Note Principal Reconciliation</t>
  </si>
  <si>
    <t>Closing Date:</t>
  </si>
  <si>
    <t>Rating Information</t>
  </si>
  <si>
    <t>Cash Reconciliation</t>
  </si>
  <si>
    <t>Legal Maturity Date:</t>
  </si>
  <si>
    <t xml:space="preserve">Other Required Information </t>
  </si>
  <si>
    <t xml:space="preserve">Mortgage Principal Analysis </t>
  </si>
  <si>
    <t>Interest Determination Date:</t>
  </si>
  <si>
    <t>Principal Deficiency Ledger</t>
  </si>
  <si>
    <t>Reserve Fund Ledgers and Set-Off</t>
  </si>
  <si>
    <t>Next Interest Determination Date:</t>
  </si>
  <si>
    <t>Reserve Funds and Principal Allocation</t>
  </si>
  <si>
    <t>Swap Transaction Details</t>
  </si>
  <si>
    <t>Index:</t>
  </si>
  <si>
    <t>3 Month Libor</t>
  </si>
  <si>
    <t>Triggers</t>
  </si>
  <si>
    <t>18-19</t>
  </si>
  <si>
    <t>Portfolio Performance</t>
  </si>
  <si>
    <t>20-21</t>
  </si>
  <si>
    <t>Currency:</t>
  </si>
  <si>
    <t>GBP (£)</t>
  </si>
  <si>
    <t xml:space="preserve">Collateral Report </t>
  </si>
  <si>
    <t>22-23</t>
  </si>
  <si>
    <t>Prepayment Rate (CPR)</t>
  </si>
  <si>
    <t xml:space="preserve">Priority of Payments (Interest) </t>
  </si>
  <si>
    <t>Priority of Payments (Principal)</t>
  </si>
  <si>
    <t>Mortgage Portfolio Analysis</t>
  </si>
  <si>
    <t>27-34</t>
  </si>
  <si>
    <t>Liability Summary</t>
  </si>
  <si>
    <t>Original Balance</t>
  </si>
  <si>
    <t>Credit Enhancement on Closing</t>
  </si>
  <si>
    <t>Fitch/Moodys Initial Ratings</t>
  </si>
  <si>
    <t>Current Balance</t>
  </si>
  <si>
    <t>Pool Factor</t>
  </si>
  <si>
    <t>Current Credit Enhancement</t>
  </si>
  <si>
    <t>Fitch/Moodys Current Ratings</t>
  </si>
  <si>
    <t>Fitch/Moodys Watch</t>
  </si>
  <si>
    <t>Tranche Class Name</t>
  </si>
  <si>
    <t>Class A</t>
  </si>
  <si>
    <t>AAA/Aaa</t>
  </si>
  <si>
    <t>Class B</t>
  </si>
  <si>
    <t>AA/Aa1</t>
  </si>
  <si>
    <t>Class C</t>
  </si>
  <si>
    <t>A+/A2</t>
  </si>
  <si>
    <t>Class D</t>
  </si>
  <si>
    <t>BBB+/Baa2</t>
  </si>
  <si>
    <t>Class E</t>
  </si>
  <si>
    <t>BBB-/Ba3</t>
  </si>
  <si>
    <t>Class X</t>
  </si>
  <si>
    <t>BB+/B3</t>
  </si>
  <si>
    <t>Deal Performance Summary - Last 4 Quarters</t>
  </si>
  <si>
    <t>On Closing</t>
  </si>
  <si>
    <t>Delinquencies (Days)</t>
  </si>
  <si>
    <t>30 &lt; Days &lt;= 60</t>
  </si>
  <si>
    <t>-</t>
  </si>
  <si>
    <t>60 &lt; Days &lt;= 90</t>
  </si>
  <si>
    <t>90 &lt; Days &lt;= 120</t>
  </si>
  <si>
    <t>Days &gt; 120</t>
  </si>
  <si>
    <t>Excess Spread</t>
  </si>
  <si>
    <t>Amount during Period</t>
  </si>
  <si>
    <t>Percentage of Pool (Annualised)</t>
  </si>
  <si>
    <t>Constant Prepayment Rate (CPR)</t>
  </si>
  <si>
    <t>Period</t>
  </si>
  <si>
    <t>Since Closing</t>
  </si>
  <si>
    <t>Principal Payment Rate (PPR)</t>
  </si>
  <si>
    <t>Total Note Principal Payments in Period</t>
  </si>
  <si>
    <t>Mortgage Principal Closing Balance</t>
  </si>
  <si>
    <t>Percentage of Closing Balance (%)</t>
  </si>
  <si>
    <t>Note Interest Payment Rate</t>
  </si>
  <si>
    <t>Percentage of Interest Due on Notes (%)</t>
  </si>
  <si>
    <t>Cumulative Losses on the Mortgage</t>
  </si>
  <si>
    <t>Percentage of Original Balance (%)</t>
  </si>
  <si>
    <t>Fitch</t>
  </si>
  <si>
    <t>Moodys</t>
  </si>
  <si>
    <t>Long-Term</t>
  </si>
  <si>
    <t>Short-Term</t>
  </si>
  <si>
    <t>Rating Trigger</t>
  </si>
  <si>
    <t>Role</t>
  </si>
  <si>
    <t>Counterparty</t>
  </si>
  <si>
    <t>comments</t>
  </si>
  <si>
    <t>Issuer</t>
  </si>
  <si>
    <t>Seller</t>
  </si>
  <si>
    <t>Charter Mortgages Limited</t>
  </si>
  <si>
    <t>Servicer</t>
  </si>
  <si>
    <t>Cash Manager</t>
  </si>
  <si>
    <t>Elavon Financial Services DAC</t>
  </si>
  <si>
    <t>Swap Provider</t>
  </si>
  <si>
    <t>Natixis, London Branch</t>
  </si>
  <si>
    <t>A</t>
  </si>
  <si>
    <t>F1</t>
  </si>
  <si>
    <t>A/F1</t>
  </si>
  <si>
    <t>A2</t>
  </si>
  <si>
    <t>P-1</t>
  </si>
  <si>
    <t>A3</t>
  </si>
  <si>
    <t>Issuer Account Bank</t>
  </si>
  <si>
    <t>Citibank, N.A.</t>
  </si>
  <si>
    <t>AA-</t>
  </si>
  <si>
    <t>A1</t>
  </si>
  <si>
    <t>Collection Account bank</t>
  </si>
  <si>
    <t>Barclays Bank PLC</t>
  </si>
  <si>
    <t>BBB+/F2</t>
  </si>
  <si>
    <t>Baa3</t>
  </si>
  <si>
    <t>Security Trustee</t>
  </si>
  <si>
    <t>U.S. Bank Trustees Limited</t>
  </si>
  <si>
    <t>Note Trustee</t>
  </si>
  <si>
    <t>Principal Paying Agent &amp; Agent Bank</t>
  </si>
  <si>
    <t>Registrar</t>
  </si>
  <si>
    <t>Corporate Services Provider</t>
  </si>
  <si>
    <t>Intertrust Management Limited</t>
  </si>
  <si>
    <t>Back-Up Servicer Facilitator</t>
  </si>
  <si>
    <t>Share Trustee</t>
  </si>
  <si>
    <t>Intertrust Corporate Services Limited</t>
  </si>
  <si>
    <t>Arranger</t>
  </si>
  <si>
    <t>Merrill Lynch International</t>
  </si>
  <si>
    <t>Joint Lead Managers</t>
  </si>
  <si>
    <t>Natixis</t>
  </si>
  <si>
    <t>Lloyds Bank plc</t>
  </si>
  <si>
    <t>The Originator has undertaken to the Issuer and the Security Trustee that it will retain a material net economic interest of not less than 5 per cent. in the securitisation in accordance with the text of each of Article 405 of Regulation (EU) No 575/2013 (the Capital Requirements Regulation or CRR) and Article 51 of Regulation (EU) No 231/2013, referred to as the Alternative Investment Fund Manager Regulation (the AIFM Regulation) (which, in each case, does not take into account any corresponding national measures) (the Retention). Such interest was, as at the Closing Date, and is as at the Report Date, comprising retention of randomly selected exposures equivalent to no less than 5% of the nominal value of the securitised exposures, where such exposures would otherwise have been securitised in the transaction affected by the Issuer, as required by the text of each of paragraph (c) of Article 405(1) of the CRR, paragraph (c) of Article 51(1) of the AIFM Regulation and paragraph (c) of Article 254(2) of the Solvency II Regulation.</t>
  </si>
  <si>
    <t>ISIN / Common Code</t>
  </si>
  <si>
    <t>No. Of Notes</t>
  </si>
  <si>
    <t>Original Principal Balance</t>
  </si>
  <si>
    <r>
      <t>Current Pool Factor</t>
    </r>
    <r>
      <rPr>
        <vertAlign val="superscript"/>
        <sz val="8"/>
        <rFont val="Arial"/>
        <family val="2"/>
      </rPr>
      <t>1</t>
    </r>
  </si>
  <si>
    <t>Total Principal Distribution</t>
  </si>
  <si>
    <t>Ending Principal Balance</t>
  </si>
  <si>
    <t>Total Interest Distribution</t>
  </si>
  <si>
    <t>B</t>
  </si>
  <si>
    <t>C</t>
  </si>
  <si>
    <t>D</t>
  </si>
  <si>
    <t>E</t>
  </si>
  <si>
    <t>X</t>
  </si>
  <si>
    <t>GBP Total</t>
  </si>
  <si>
    <r>
      <rPr>
        <vertAlign val="superscript"/>
        <sz val="7"/>
        <color theme="1"/>
        <rFont val="Arial"/>
        <family val="2"/>
      </rPr>
      <t>1</t>
    </r>
    <r>
      <rPr>
        <sz val="7"/>
        <color theme="1"/>
        <rFont val="Arial"/>
        <family val="2"/>
      </rPr>
      <t>Determined as follows: Ending Principal Balance / Original Principal Balance</t>
    </r>
  </si>
  <si>
    <t>Total Interest Accrued (excluding deferred)</t>
  </si>
  <si>
    <t>Other Interest</t>
  </si>
  <si>
    <t>Total Interest Payments</t>
  </si>
  <si>
    <t>Method</t>
  </si>
  <si>
    <t>Days</t>
  </si>
  <si>
    <t>Beginning Principal Balance</t>
  </si>
  <si>
    <t>Rate of Interest</t>
  </si>
  <si>
    <t>Act/365 (Fixed)</t>
  </si>
  <si>
    <t>LIBOR rate for this period</t>
  </si>
  <si>
    <t>Interest Accrued on Deferred Interest</t>
  </si>
  <si>
    <t>Beginning Deferred Interest</t>
  </si>
  <si>
    <t>Current Period Deferred Interest</t>
  </si>
  <si>
    <t>Deferred Interest Payments</t>
  </si>
  <si>
    <t>Ending Deferred Interest</t>
  </si>
  <si>
    <t>Total Principal Payments</t>
  </si>
  <si>
    <t>--- Credit Support ---</t>
  </si>
  <si>
    <r>
      <t>Original</t>
    </r>
    <r>
      <rPr>
        <vertAlign val="superscript"/>
        <sz val="8"/>
        <color theme="1"/>
        <rFont val="Arial"/>
        <family val="2"/>
      </rPr>
      <t>1</t>
    </r>
  </si>
  <si>
    <r>
      <t>Current</t>
    </r>
    <r>
      <rPr>
        <vertAlign val="superscript"/>
        <sz val="8"/>
        <color theme="1"/>
        <rFont val="Arial"/>
        <family val="2"/>
      </rPr>
      <t>2</t>
    </r>
  </si>
  <si>
    <r>
      <rPr>
        <vertAlign val="superscript"/>
        <sz val="8"/>
        <color theme="1"/>
        <rFont val="Arial"/>
        <family val="2"/>
      </rPr>
      <t>1</t>
    </r>
    <r>
      <rPr>
        <sz val="8"/>
        <color theme="1"/>
        <rFont val="Arial"/>
        <family val="2"/>
      </rPr>
      <t xml:space="preserve">Determined as follows: Original Principal Balance of all subordinate classes /Total Original Principal Balance            
</t>
    </r>
    <r>
      <rPr>
        <vertAlign val="superscript"/>
        <sz val="8"/>
        <color theme="1"/>
        <rFont val="Arial"/>
        <family val="2"/>
      </rPr>
      <t>2</t>
    </r>
    <r>
      <rPr>
        <sz val="8"/>
        <color theme="1"/>
        <rFont val="Arial"/>
        <family val="2"/>
      </rPr>
      <t>Determined as follows: Ending Principal Balance of all subordinate classes/Total Ending Principal Balance</t>
    </r>
  </si>
  <si>
    <t>--- Original Ratings ---</t>
  </si>
  <si>
    <t>--- Ratings Change / Change Date (1) ---</t>
  </si>
  <si>
    <t>ISIN</t>
  </si>
  <si>
    <t>AAA</t>
  </si>
  <si>
    <t>Aaa</t>
  </si>
  <si>
    <t>AA</t>
  </si>
  <si>
    <t>Aa1</t>
  </si>
  <si>
    <t>A+</t>
  </si>
  <si>
    <t>BBB+</t>
  </si>
  <si>
    <t>Baa2</t>
  </si>
  <si>
    <t>BBB-</t>
  </si>
  <si>
    <t>Ba3</t>
  </si>
  <si>
    <t>BB+</t>
  </si>
  <si>
    <t>B3</t>
  </si>
  <si>
    <r>
      <t xml:space="preserve">NR - Designates that the class was not rated by the rating agency.  *+ denotes watch positive; *- denotes watch negative.
</t>
    </r>
    <r>
      <rPr>
        <vertAlign val="superscript"/>
        <sz val="8"/>
        <rFont val="Arial"/>
        <family val="2"/>
      </rPr>
      <t>(1)</t>
    </r>
    <r>
      <rPr>
        <sz val="8"/>
        <rFont val="Arial"/>
        <family val="2"/>
      </rPr>
      <t xml:space="preserve">  Changed ratings provided on this report are based on information provided by the applicable rating agency via electronic transmission. It shall be understood that this transmission will generally have been provided to U.S. Bank Trustees Limited within 30 days of the payment date listed on this statement. Because ratings may have changed during the 30 day window, or may not be being provided by the rating agency in an electronic format and therefore not being updated on this report, U.S. Bank Trustees Limited recommends that investors obtain current rating information directly from the rating agency.</t>
    </r>
  </si>
  <si>
    <t>Available Collections</t>
  </si>
  <si>
    <t>Distributions</t>
  </si>
  <si>
    <t>Available Revenue Receipts</t>
  </si>
  <si>
    <t>Amounts Distributed by the Issuer</t>
  </si>
  <si>
    <t>Revenue Receipts or Calculated Revenue Receipts</t>
  </si>
  <si>
    <t xml:space="preserve"> (see Other Required Information page for further detail)</t>
  </si>
  <si>
    <t>Interest from Authorised Investments</t>
  </si>
  <si>
    <t>Amounts received under the Swap Agreement</t>
  </si>
  <si>
    <t>General Reserve Fund Excess Amount</t>
  </si>
  <si>
    <r>
      <t>Class A and Class B Liquidity Reserve Fund Excess Amount</t>
    </r>
    <r>
      <rPr>
        <vertAlign val="superscript"/>
        <sz val="8"/>
        <rFont val="Arial"/>
        <family val="2"/>
      </rPr>
      <t>1</t>
    </r>
  </si>
  <si>
    <t>Distributions to Noteholders</t>
  </si>
  <si>
    <r>
      <t>Class A and Class B Liquidity Reserve Fund Ledger</t>
    </r>
    <r>
      <rPr>
        <vertAlign val="superscript"/>
        <sz val="8"/>
        <rFont val="Arial"/>
        <family val="2"/>
      </rPr>
      <t>2</t>
    </r>
  </si>
  <si>
    <t>Reconciliation Amounts deemed to be Available Revenue Receipts</t>
  </si>
  <si>
    <t>Interest Distribution</t>
  </si>
  <si>
    <t>Credited to the Deposit Account on the previous IPD</t>
  </si>
  <si>
    <t>Principal Distribution</t>
  </si>
  <si>
    <t>Optional Purchase Price</t>
  </si>
  <si>
    <t>Other net income</t>
  </si>
  <si>
    <t>Less</t>
  </si>
  <si>
    <t>Third Party Amounts</t>
  </si>
  <si>
    <t>Tax payments by the Issuer</t>
  </si>
  <si>
    <t>Overdraft remedy amounts in relation to the DD Collection Account</t>
  </si>
  <si>
    <t>Other Distributions</t>
  </si>
  <si>
    <t>Credit to Class A and Class B Liquidity Reserve Fund Ledger</t>
  </si>
  <si>
    <t>Available Redemption Receipts</t>
  </si>
  <si>
    <t>Credit to General Reserve Fund Ledger</t>
  </si>
  <si>
    <t>Redemption Receipts or Calculated Principal Receipts</t>
  </si>
  <si>
    <t>Issuer Profit Amount</t>
  </si>
  <si>
    <t>Amount in PDL to be reduced by Avail. Rev. Funds</t>
  </si>
  <si>
    <t>Credit to Deposit Account</t>
  </si>
  <si>
    <t>Enhanced Amortisation Amount</t>
  </si>
  <si>
    <t>Residual Certificates</t>
  </si>
  <si>
    <r>
      <t>General Reserve Fund remaining</t>
    </r>
    <r>
      <rPr>
        <vertAlign val="superscript"/>
        <sz val="8"/>
        <rFont val="Arial"/>
        <family val="2"/>
      </rPr>
      <t>3</t>
    </r>
  </si>
  <si>
    <t>Reconciliation Amounts deemed to be Available Redemption Receipts</t>
  </si>
  <si>
    <t>Excess of the proceeds of the Notes (on first IPD only)</t>
  </si>
  <si>
    <t>Total Distributions</t>
  </si>
  <si>
    <t>Class A and Class B Liquidity Reserve Fund Release Amount</t>
  </si>
  <si>
    <t>General Reserve Fund Liquidity Release Amount</t>
  </si>
  <si>
    <t>Principal Addition Amount</t>
  </si>
  <si>
    <t>Total Available Distribution Amount</t>
  </si>
  <si>
    <r>
      <rPr>
        <vertAlign val="superscript"/>
        <sz val="7"/>
        <color theme="1"/>
        <rFont val="Arial"/>
        <family val="2"/>
      </rPr>
      <t>1</t>
    </r>
    <r>
      <rPr>
        <sz val="7"/>
        <color theme="1"/>
        <rFont val="Arial"/>
        <family val="2"/>
      </rPr>
      <t>Excludes Class B Redemption Date</t>
    </r>
  </si>
  <si>
    <r>
      <rPr>
        <vertAlign val="superscript"/>
        <sz val="7"/>
        <color theme="1"/>
        <rFont val="Arial"/>
        <family val="2"/>
      </rPr>
      <t>2</t>
    </r>
    <r>
      <rPr>
        <sz val="7"/>
        <color theme="1"/>
        <rFont val="Arial"/>
        <family val="2"/>
      </rPr>
      <t>Class B Redemption Date only</t>
    </r>
  </si>
  <si>
    <r>
      <rPr>
        <vertAlign val="superscript"/>
        <sz val="7"/>
        <color theme="1"/>
        <rFont val="Arial"/>
        <family val="2"/>
      </rPr>
      <t>3</t>
    </r>
    <r>
      <rPr>
        <sz val="7"/>
        <color theme="1"/>
        <rFont val="Arial"/>
        <family val="2"/>
      </rPr>
      <t>On the Final Redemption Date only</t>
    </r>
  </si>
  <si>
    <t>Other Required Information</t>
  </si>
  <si>
    <t>Amounts Distributed by Issuer</t>
  </si>
  <si>
    <t>Security Trustee Fee</t>
  </si>
  <si>
    <t>Note Trustee Fee</t>
  </si>
  <si>
    <t>Agent Bank, the Registrar and Paying Agent Fees</t>
  </si>
  <si>
    <t>Cash Manager Fee</t>
  </si>
  <si>
    <t>Servicer Fee</t>
  </si>
  <si>
    <t>Corporate Services Provider Fee</t>
  </si>
  <si>
    <t>Issuer Account Bank Fee</t>
  </si>
  <si>
    <t>Collection Account Bank Fee</t>
  </si>
  <si>
    <t>Third Party Fees</t>
  </si>
  <si>
    <t>Transfer Costs</t>
  </si>
  <si>
    <t>Revenue Receipts</t>
  </si>
  <si>
    <t>Mortgage Principal Analysis</t>
  </si>
  <si>
    <t>Current Quarter</t>
  </si>
  <si>
    <t>Since Issue</t>
  </si>
  <si>
    <t>Opening mortgage principal balance - close</t>
  </si>
  <si>
    <t>Opening mortgage principal balance - this quarter</t>
  </si>
  <si>
    <t>Total opening mortgage principal  balance</t>
  </si>
  <si>
    <t>Unscheduled payments</t>
  </si>
  <si>
    <t>Scheduled payments</t>
  </si>
  <si>
    <t>Principal Losses</t>
  </si>
  <si>
    <t>Total Principal Recoveries</t>
  </si>
  <si>
    <t>Any Payment Pursuant to any Insurance Policy</t>
  </si>
  <si>
    <t>Repurchase Proceeds of any loan by the Seller</t>
  </si>
  <si>
    <t>Closing mortgage principal balance</t>
  </si>
  <si>
    <t>Further Advances committed but unpaid</t>
  </si>
  <si>
    <t>Loans Repurchased</t>
  </si>
  <si>
    <t>Month of Repurchase</t>
  </si>
  <si>
    <t>n.a.</t>
  </si>
  <si>
    <t>Number of Loans Repurchased</t>
  </si>
  <si>
    <t>Cumulative Number of Loans Repurchased</t>
  </si>
  <si>
    <t>Balance of Loans Repurchased</t>
  </si>
  <si>
    <t>Cumulative balance of Loans Repurchased</t>
  </si>
  <si>
    <t xml:space="preserve">Principal Deficiency Ledger </t>
  </si>
  <si>
    <t>Current Period Principal Deficiency</t>
  </si>
  <si>
    <t>Beginning PDL Balance</t>
  </si>
  <si>
    <t>Deficiency Allocation</t>
  </si>
  <si>
    <t xml:space="preserve">
PDL
 Repayment</t>
  </si>
  <si>
    <t>Ending PDL 
Balance</t>
  </si>
  <si>
    <t>Class E PDL</t>
  </si>
  <si>
    <t>Class D PDL</t>
  </si>
  <si>
    <t>Class C PDL</t>
  </si>
  <si>
    <t>Class B PDL</t>
  </si>
  <si>
    <t>Class A PDL</t>
  </si>
  <si>
    <t>Total</t>
  </si>
  <si>
    <t>Reserve Fund Ledgers and Set-off Amounts</t>
  </si>
  <si>
    <t>Credits</t>
  </si>
  <si>
    <t>Debits</t>
  </si>
  <si>
    <t>Class A and Class B Liquidity Reserve Fund</t>
  </si>
  <si>
    <t>Original Reserve Fund amount</t>
  </si>
  <si>
    <t>Liquidity Reserve Fund amount as at previous IPD/Closing Date</t>
  </si>
  <si>
    <t>Liquidity Reserve Fund Required Amount per current IPD</t>
  </si>
  <si>
    <t>Top ups in quarter</t>
  </si>
  <si>
    <t>Drawings in quarter</t>
  </si>
  <si>
    <t>Closing Balance</t>
  </si>
  <si>
    <t>General Reserve Fund Required Amount</t>
  </si>
  <si>
    <t>Original Reserve Fund required amount</t>
  </si>
  <si>
    <t>General Reserve Fund Required Amount as at previous IPD/Closing Date</t>
  </si>
  <si>
    <t>General Reserve Fund Required Amount as at current  IPD</t>
  </si>
  <si>
    <t>Set-off Amounts</t>
  </si>
  <si>
    <t>No.</t>
  </si>
  <si>
    <t>Principal Balance Outstanding</t>
  </si>
  <si>
    <t>Significant Deposit Loans outstanding</t>
  </si>
  <si>
    <t>Significant Deposit Loans repurchased in period</t>
  </si>
  <si>
    <t>*Significant Deposit means a Loan where: (a) the Seller holds the legal title, and (b) the relevant Borrower has a deposit holding with the Seller and the balance of such deposit holding exceeds the maximum amount covered under the Financial Services Compensation Scheme or any replacement arrangement to the Financial Services Compensation Scheme</t>
  </si>
  <si>
    <t xml:space="preserve">General Reserve Fund </t>
  </si>
  <si>
    <t>Class A and Class B Liquidity Reserve Fund Required Amount</t>
  </si>
  <si>
    <t>(a) on any Interest Payment Date up to and including the Final Redemption Date:</t>
  </si>
  <si>
    <t>(a) on any Interest Payment Date falling prior to the Class B Redemption Date:</t>
  </si>
  <si>
    <t>(i) if a Reserve Fund Amortising Trigger Event has not occurred prior to the Calculation Date immediately preceding such Interest Payment Date, an amount equal to 1.5 per cent. of the aggregate current Principal Amount Outstanding of the Collateralised Notes prior to the application of Available Redemption Receipts on such Interest Payment Date, minus the Class A and Class B Liquidity Reserve Fund Required Amount; and</t>
  </si>
  <si>
    <t>(i) if a Reserve Fund Amortising Trigger Event has not occurred prior to the</t>
  </si>
  <si>
    <t>Calculation Date immediately preceding such Interest Payment Date, an amount</t>
  </si>
  <si>
    <t>equal to 1.5 per cent. of the aggregate current Principal Amount Outstanding of the</t>
  </si>
  <si>
    <t>Class A Notes and Class B Notes prior to the application of Available Redemption</t>
  </si>
  <si>
    <t>Receipts on such Interest Payment Date; and</t>
  </si>
  <si>
    <t>(ii) if a Reserve Fund Amortising Trigger Event has occurred prior to the Calculation Date immediately preceding such Interest Payment Date, an amount equal to 1.5 per cent. of the aggregate current Principal Amount Outstanding of the Collateralised Notes on the Interest Payment Date immediately preceding the date on which the Reserve Fund Amortising Trigger Event occurred (following the application of Available Redemption Receipts on such Interest Payment Date), minus the Class A and Class B Liquidity Reserve Fund Required Amount; and</t>
  </si>
  <si>
    <t>(ii) if a Reserve Fund Amortising Trigger Event has occurred prior to the Calculation</t>
  </si>
  <si>
    <t>Date immediately preceding such Interest Payment Date, an amount equal to 1.5 per</t>
  </si>
  <si>
    <t>cent. of the aggregate current Principal Amount Outstanding of the Class A Notes</t>
  </si>
  <si>
    <t>and Class B Notes on the Interest Payment Date immediately preceding the date on</t>
  </si>
  <si>
    <t>which the Reserve Fund Amortising Trigger Event occurred (following to the</t>
  </si>
  <si>
    <t>application of Available Redemption Receipts on such Interest Payment Date); and</t>
  </si>
  <si>
    <t>(b) on each Interest Payment Date following the Final General Redemption Date, zero.</t>
  </si>
  <si>
    <t>(b) on any Interest Payment Date falling on or after the Class B Redemption Date, zero.</t>
  </si>
  <si>
    <t>Available Revenue Receipts &amp; Liquidity Release Amount</t>
  </si>
  <si>
    <t>Amounts due on the Revenue Waterfall from item [(a)] to [(f)] and [(h)]</t>
  </si>
  <si>
    <t>Senior Expenses Deficit</t>
  </si>
  <si>
    <t>Fixed Rate Issuer to Swap Counterparty</t>
  </si>
  <si>
    <t>Period Start Date (included)</t>
  </si>
  <si>
    <t>Period End date (excluded)</t>
  </si>
  <si>
    <t>Day Count Fraction</t>
  </si>
  <si>
    <t>Fixed Rate</t>
  </si>
  <si>
    <t>Swap Notional Amount</t>
  </si>
  <si>
    <t>Total Swap Payment by Issuer to Swap Counterparty</t>
  </si>
  <si>
    <t>Floating Rate Swap Counterparty to Issuer</t>
  </si>
  <si>
    <t>Floating Rate</t>
  </si>
  <si>
    <t>Total Swap Payment by Swap Counterparty to Issuer</t>
  </si>
  <si>
    <t>Net Payment Due (Issuer/Swap Counterparty)</t>
  </si>
  <si>
    <t>Event of Default</t>
  </si>
  <si>
    <t>(a)</t>
  </si>
  <si>
    <t>subject to Condition 18, if default is made in the payment of any principal or interest due in respect of the Most Senior Class of Notes and the default continues for: (i) a period of five Business Days in the case of principal, or (ii) three Business Days in the case of interest; or</t>
  </si>
  <si>
    <t>(b)</t>
  </si>
  <si>
    <t>if the Issuer fails to perform or observe any of its other obligations under these Conditions or any Transaction Document to which it is a party and the failure continues for a period of 15 days (or such longer period as the Note Trustee may permit) (except that in any case where the Note Trustee considers the failure to be incapable of remedy, when no continuation or notice as is hereinafter mentioned will be required) following the service by the Note Trustee on the Issuer of notice requiring the same to be remedied; or</t>
  </si>
  <si>
    <t>(c)</t>
  </si>
  <si>
    <t>if any representation or warranty made by the Issuer under any Transaction Document is incorrect when made and the matters giving rise to such misrepresentation are not remedied within a period of 15 days (except that in any case where the Note Trustee considers the matters giving rise to such misrepresentation to be incapable of remedy, when no continuation or notice as is hereinafter mentioned will be required) (or such longer period as the Note Trustee may permit) following the service by the Note Trustee on the Issuer of notice requiring the same to be remedied; or</t>
  </si>
  <si>
    <t>(d)</t>
  </si>
  <si>
    <t>if any order is made by any competent court or any resolution is passed for the winding up or dissolution of the Issuer, save for the purposes of reorganisation on terms approved in writing by the Note Trustee or by Extraordinary Resolution of the Noteholders; or</t>
  </si>
  <si>
    <t>(e)</t>
  </si>
  <si>
    <t>if (i) the Issuer ceases or threatens to cease to carry on the whole or a substantial part of its business, save for the purposes of reorganisation on terms approved in writing by the Note Trustee or by Extraordinary Resolution of the Noteholders, or (ii) the Issuer stops or threatens to stop payment of, or is unable to, or admits inability to, pay its debts (or any class of its debts) as they fall due or the value of its assets falls to less than the amount of its liabilities (taking into account its contingent and prospective liabilities) or (iii) is deemed unable to pay its debts pursuant to or for the purposes of any applicable law or is adjudicated or found bankrupt or insolvent; or</t>
  </si>
  <si>
    <t>(f)</t>
  </si>
  <si>
    <t>if proceedings are initiated against the Issuer under any applicable liquidation, insolvency, composition, reorganisation or other similar laws or an application is made (or documents filed with the court) for the appointment of an administrative or other receiver, manager, administrator or other similar official, or an administrative or other receiver, manager, administrator or other similar official is appointed, in relation to the Issuer or, as the case may be, in relation to the whole or any part of the undertaking or assets of the Issuer, and in any such case (other than the appointment of an administrator or an administrative receiver appointed following presentation of a petition for an administration order), unless initiated by the Issuer, is not discharged within 30 days; or</t>
  </si>
  <si>
    <t>(g)</t>
  </si>
  <si>
    <t>if the Issuer (or its directors or shareholders) initiates or consents to judicial proceedings relating to itself under any applicable liquidation, insolvency, composition, reorganisation or other similar laws or makes a conveyance or assignment for the benefit of, or enters into any composition or other arrangement with, its creditors generally (or any class of its creditors) or takes steps with a view to obtaining a moratorium in respect of any of its indebtedness or any meeting is convened to consider a proposal for an arrangement or composition with its creditors generally (or any class of its creditors).</t>
  </si>
  <si>
    <t>Triggers (Contd.)</t>
  </si>
  <si>
    <t>Mandatory Redemption of the Notes</t>
  </si>
  <si>
    <t>Current</t>
  </si>
  <si>
    <t>Trigger</t>
  </si>
  <si>
    <t xml:space="preserve">As at: </t>
  </si>
  <si>
    <t>Balance</t>
  </si>
  <si>
    <t>Arrears</t>
  </si>
  <si>
    <t>%</t>
  </si>
  <si>
    <t>No. of Loans Paying =&gt; Monthly CMS</t>
  </si>
  <si>
    <t>No. of Loans Paying =&gt; 75% Monthly CMS</t>
  </si>
  <si>
    <t>No. of Loans Paying &lt; 75% Monthly CMS</t>
  </si>
  <si>
    <t>No. of Loans That Made No Payment</t>
  </si>
  <si>
    <t>Performing Principal Balance as a % of the Original Principal Balance*</t>
  </si>
  <si>
    <t>Performing Principal Balance as a % of the Outstanding Principal Balance</t>
  </si>
  <si>
    <t>1 to 2 Months</t>
  </si>
  <si>
    <t>Value of Arrears Cases as a % of the Original Principal Balance*</t>
  </si>
  <si>
    <t>Value of Arrears Cases as a % of the Outstanding Principal Balance</t>
  </si>
  <si>
    <t>2 to 3 Months</t>
  </si>
  <si>
    <t>Portfolio Performance (Contd.)</t>
  </si>
  <si>
    <t>3 to 4 Months</t>
  </si>
  <si>
    <t>4+ Months</t>
  </si>
  <si>
    <t>*Performing Principal Balance refers to the Loans that have paid an amount equal to at least their monthly CMS</t>
  </si>
  <si>
    <t>Collateral Report</t>
  </si>
  <si>
    <t>Total Arrears Balance (1 month and over)</t>
  </si>
  <si>
    <t>Total Arrears due</t>
  </si>
  <si>
    <t>At Close</t>
  </si>
  <si>
    <t>Original Principal Balance as at close</t>
  </si>
  <si>
    <t>Total Original Number of Loans</t>
  </si>
  <si>
    <t>Outstanding Principal Balance as at month end</t>
  </si>
  <si>
    <t>Total Current Number of Loans</t>
  </si>
  <si>
    <t>Total number of performing loans</t>
  </si>
  <si>
    <t>Total value of performing loans</t>
  </si>
  <si>
    <t>Total number of 3+ months</t>
  </si>
  <si>
    <t xml:space="preserve">Total value of 3+ months (including unsold Repossessions) </t>
  </si>
  <si>
    <t>Percentage 3+ months on Original Balance as at close</t>
  </si>
  <si>
    <t xml:space="preserve">Percentage 3+ months on Outstanding Balance </t>
  </si>
  <si>
    <t>Total Value of Arrears Cases (including unsold Repossessions 1 month and over)</t>
  </si>
  <si>
    <t>Total Number of Arrears Cases (1 month and over)</t>
  </si>
  <si>
    <t>% Original Principal Balance at close</t>
  </si>
  <si>
    <t>% Outstanding Principal Balance</t>
  </si>
  <si>
    <t>Collateral Report (Contd.)</t>
  </si>
  <si>
    <t>This IPD</t>
  </si>
  <si>
    <t>Last IPD</t>
  </si>
  <si>
    <t>REPOSSESSIONS</t>
  </si>
  <si>
    <t>Number of repossessions this Quarter</t>
  </si>
  <si>
    <t>Loan value of Repossessions this Quarter</t>
  </si>
  <si>
    <t>Number of LPA's this Quarter</t>
  </si>
  <si>
    <t>Loan value of LPA's this Quarter</t>
  </si>
  <si>
    <t>Number of Repossessions cured this Quarter</t>
  </si>
  <si>
    <t>Principal balance cured</t>
  </si>
  <si>
    <t>Total number of properties unsold</t>
  </si>
  <si>
    <t>Total Principal balance unsold</t>
  </si>
  <si>
    <t>% Original principal balance</t>
  </si>
  <si>
    <t>% Outstanding principal balance</t>
  </si>
  <si>
    <t>Value of properties repossessed this Quarter</t>
  </si>
  <si>
    <t>Cumulative value of properties repossessed since close</t>
  </si>
  <si>
    <t>SALES OF REPOSSESSIONS</t>
  </si>
  <si>
    <t>Principal Balance</t>
  </si>
  <si>
    <t>Total number of repossessions sold since close</t>
  </si>
  <si>
    <t>Total value of property sold</t>
  </si>
  <si>
    <t>Total Loan value of property sold</t>
  </si>
  <si>
    <t>Number of properties sold this Quarter</t>
  </si>
  <si>
    <t>Value of property sold this Quarter</t>
  </si>
  <si>
    <t>Loan value of property sold this Quarter</t>
  </si>
  <si>
    <t>Cumulative loss on sale</t>
  </si>
  <si>
    <t>Cumulative loss on sale % of original principal balance</t>
  </si>
  <si>
    <t>Cumulative redemption shortfalls incurred</t>
  </si>
  <si>
    <t>Period principal losses</t>
  </si>
  <si>
    <t>Cumulative principal losses</t>
  </si>
  <si>
    <t>Total principal losses as a % of original balance</t>
  </si>
  <si>
    <t>OTHER LOSSES</t>
  </si>
  <si>
    <t>Cumulative ERC losses incurred</t>
  </si>
  <si>
    <t>Cumulative Fee losses incurred</t>
  </si>
  <si>
    <t>Cumulative Expense losses incurred</t>
  </si>
  <si>
    <t>Average Constant Prepayment Rate (CPR) Since Issue with Calculation</t>
  </si>
  <si>
    <t>Average CPR speed is the amount expressed as an annualised percentage of principal prepaid in excess of scheduled repayments. The average CPR speed is calculated by first dividing the Current Residential Mortgage Loan Principal Balance (i.e. the actual balance) by the Scheduled Residential Mortgage Loan Principal Balance assuming no prepayments have been made (i.e. only scheduled repayments have been made). The quotient is then raised to a power whereby the exponent is the quantity twelve divided by the number of months since issue. Subtract this result from one then multiply it by one hundred (100) to determine the Average CPR speed.</t>
  </si>
  <si>
    <t>The calculation is expressed as follows:</t>
  </si>
  <si>
    <t>3 Month Periodical Constant Prepayment Rate (CPR) with Calculation (Annualised)</t>
  </si>
  <si>
    <t>Annualised Periodical CPR speed is the amount expressed as a periodical percentage of principal prepaid in excess of scheduled repayments.  The Periodical CPR speed is calculated by first dividing the Current Residential Mortgage Loan Principal Balance (i.e. the actual balance) by the Scheduled Residential Mortgage Loan Principal Balance in the period assuming no prepayments have been made (i.e. only scheduled repayments have been made).  This quotient is then raised to a power whereby the exponent is the quantity twelve divided by the number of months in the period.  Subtract this result from the one then multiply it by one hundred (100) to determined the Periodical CPR speed.</t>
  </si>
  <si>
    <t>12 Month Periodical Constant Prepayment Rate (CPR) with Calculation (Annualised)</t>
  </si>
  <si>
    <t>Pre-Enforcement Revenue Payments Priorities</t>
  </si>
  <si>
    <t>Available Revenue Funds</t>
  </si>
  <si>
    <t xml:space="preserve">to </t>
  </si>
  <si>
    <t>Senior Transaction Fees and Expenses</t>
  </si>
  <si>
    <t>Swap Amounts</t>
  </si>
  <si>
    <t>Interest due and payable on A Notes</t>
  </si>
  <si>
    <t>A PDL</t>
  </si>
  <si>
    <t>(h)</t>
  </si>
  <si>
    <t>Interest due and payable on B Notes</t>
  </si>
  <si>
    <t>(i)</t>
  </si>
  <si>
    <t>(j)</t>
  </si>
  <si>
    <t>B PDL</t>
  </si>
  <si>
    <t>(k)</t>
  </si>
  <si>
    <t>Interest due and payable on C Notes</t>
  </si>
  <si>
    <t>(l)</t>
  </si>
  <si>
    <t>C PDL</t>
  </si>
  <si>
    <t>(m)</t>
  </si>
  <si>
    <t>Interest due and payable on D Notes</t>
  </si>
  <si>
    <t>(n)</t>
  </si>
  <si>
    <t>D PDL</t>
  </si>
  <si>
    <t>(o)</t>
  </si>
  <si>
    <t>Interest due and payable on E Notes</t>
  </si>
  <si>
    <t>(p)</t>
  </si>
  <si>
    <t>E PDL</t>
  </si>
  <si>
    <t>(q)</t>
  </si>
  <si>
    <t>(r)</t>
  </si>
  <si>
    <t>Hedge Subordinated Amounts</t>
  </si>
  <si>
    <t>(s)</t>
  </si>
  <si>
    <t>(t)</t>
  </si>
  <si>
    <t>Interest due and payable on X Notes</t>
  </si>
  <si>
    <t>(u)</t>
  </si>
  <si>
    <t>Pricipal due and payable to X Notes</t>
  </si>
  <si>
    <t>(v)</t>
  </si>
  <si>
    <t>Credit Deposit Account</t>
  </si>
  <si>
    <t>(w)</t>
  </si>
  <si>
    <t>Excess Spread (%)</t>
  </si>
  <si>
    <t>Pre-Enforcement Redemption Payments Priorities</t>
  </si>
  <si>
    <t>Actual Redemption Funds</t>
  </si>
  <si>
    <t>Principal on Class A</t>
  </si>
  <si>
    <t>Principal on Class B</t>
  </si>
  <si>
    <t>Principal on Class C</t>
  </si>
  <si>
    <t>Principal on Class D</t>
  </si>
  <si>
    <t>Principal on Class E</t>
  </si>
  <si>
    <t>Excess to be applied as Available Revenue Receipts</t>
  </si>
  <si>
    <t>Current Balance (£)</t>
  </si>
  <si>
    <t>Current Balance (%)</t>
  </si>
  <si>
    <t>Number of Accounts</t>
  </si>
  <si>
    <t>Number of Accounts (%)</t>
  </si>
  <si>
    <t>0 &lt;=x&lt; 75,000</t>
  </si>
  <si>
    <t>75,000 &lt;=x&lt; 100,000</t>
  </si>
  <si>
    <t>100,000 &lt;=x&lt; 125,000</t>
  </si>
  <si>
    <t>125,000 &lt;=x&lt; 150,000</t>
  </si>
  <si>
    <t>150,000 &lt;=x&lt; 175,000</t>
  </si>
  <si>
    <t>175,000 &lt;=x&lt; 200,000</t>
  </si>
  <si>
    <t>200,000 &lt;=x&lt; 225,000</t>
  </si>
  <si>
    <t>225,000 &lt;=x&lt; 250,000</t>
  </si>
  <si>
    <t>250,000 &lt;=x&lt; 275,000</t>
  </si>
  <si>
    <t>275,000 &lt;=x&lt; 300,000</t>
  </si>
  <si>
    <t>300,000 &lt;=x&lt; 325,000</t>
  </si>
  <si>
    <t>325,000 &lt;=x&lt; 350,000</t>
  </si>
  <si>
    <t>350,000 &lt;=x&lt; 375,000</t>
  </si>
  <si>
    <t>375,000 &lt;=x</t>
  </si>
  <si>
    <t>Original Balance (£)</t>
  </si>
  <si>
    <t>Mortgage Portfolio Analysis (Contd.)</t>
  </si>
  <si>
    <t>Original LTV</t>
  </si>
  <si>
    <t>0 &lt;=x&lt; 70%</t>
  </si>
  <si>
    <t>[●]</t>
  </si>
  <si>
    <t>70% &lt;=x&lt; 75%</t>
  </si>
  <si>
    <t>75% &lt;=x&lt; 80%</t>
  </si>
  <si>
    <t>80% &lt;=x&lt; 85%</t>
  </si>
  <si>
    <t>85% &lt;=x&lt; 90%</t>
  </si>
  <si>
    <t>90% &lt;=x&lt; 95%</t>
  </si>
  <si>
    <t>95% &lt;=x&lt; 105%</t>
  </si>
  <si>
    <t>Current LTV</t>
  </si>
  <si>
    <t>95% &lt;=x&lt; 100%</t>
  </si>
  <si>
    <t>100% &lt;=x&lt; 105%</t>
  </si>
  <si>
    <t xml:space="preserve">105% &lt;=x </t>
  </si>
  <si>
    <t>Origination Year</t>
  </si>
  <si>
    <t>&lt;=2014</t>
  </si>
  <si>
    <t>Original Term (years)</t>
  </si>
  <si>
    <t>0 &lt;=x&lt; 15</t>
  </si>
  <si>
    <t>15 &lt;=x&lt; 17</t>
  </si>
  <si>
    <t>17 &lt;=x&lt; 19</t>
  </si>
  <si>
    <t>19 &lt;=x&lt; 21</t>
  </si>
  <si>
    <t>21 &lt;=x&lt; 23</t>
  </si>
  <si>
    <t>23 &lt;=x&lt; 25</t>
  </si>
  <si>
    <t>25 &lt;=x&lt; 27</t>
  </si>
  <si>
    <t>27 &lt;=x&lt; 29</t>
  </si>
  <si>
    <t xml:space="preserve">29 &lt;=x </t>
  </si>
  <si>
    <t>Remaining Term (years)</t>
  </si>
  <si>
    <t>0 &lt;=x&lt; 5</t>
  </si>
  <si>
    <t>5 &lt;=x&lt; 8</t>
  </si>
  <si>
    <t>8 &lt;=x&lt; 11</t>
  </si>
  <si>
    <t>11 &lt;=x&lt; 14</t>
  </si>
  <si>
    <t>14 &lt;=x&lt; 17</t>
  </si>
  <si>
    <t>17 &lt;=x&lt; 20</t>
  </si>
  <si>
    <t>20 &lt;=x&lt; 23</t>
  </si>
  <si>
    <t>23 &lt;=x&lt; 26</t>
  </si>
  <si>
    <t xml:space="preserve">26 &lt;=x </t>
  </si>
  <si>
    <t>Repayment Type</t>
  </si>
  <si>
    <t>Repayment</t>
  </si>
  <si>
    <t>Interest Only</t>
  </si>
  <si>
    <t>Part &amp; Part</t>
  </si>
  <si>
    <t>Current Interest</t>
  </si>
  <si>
    <t>0.00% &lt;=x&lt; 2.50%</t>
  </si>
  <si>
    <t>2.50% &lt;=x&lt; 3.00%</t>
  </si>
  <si>
    <t>3.00% &lt;=x&lt; 3.25%</t>
  </si>
  <si>
    <t>3.25% &lt;=x&lt; 3.50%</t>
  </si>
  <si>
    <t>3.50% &lt;=x&lt; 3.75%</t>
  </si>
  <si>
    <t>3.75% &lt;=x&lt; 4.00%</t>
  </si>
  <si>
    <t>4.00% &lt;=x&lt; 4.25%</t>
  </si>
  <si>
    <t>4.25% &lt;=x&lt; 4.50%</t>
  </si>
  <si>
    <t>4.50% &lt;=x&lt; 4.75%</t>
  </si>
  <si>
    <t>4.75% &lt;=x&lt; 5.00%</t>
  </si>
  <si>
    <t>5.00% &lt;=x</t>
  </si>
  <si>
    <r>
      <t>Current Margin Over Relevant Index</t>
    </r>
    <r>
      <rPr>
        <b/>
        <vertAlign val="superscript"/>
        <sz val="8"/>
        <color theme="1"/>
        <rFont val="Arial"/>
        <family val="2"/>
      </rPr>
      <t>1</t>
    </r>
  </si>
  <si>
    <r>
      <rPr>
        <vertAlign val="superscript"/>
        <sz val="8"/>
        <color theme="1"/>
        <rFont val="Arial"/>
        <family val="2"/>
      </rPr>
      <t>1</t>
    </r>
    <r>
      <rPr>
        <sz val="8"/>
        <color theme="1"/>
        <rFont val="Arial"/>
        <family val="2"/>
      </rPr>
      <t>The relevant index for the 3-Month GBP LIBOR-Linked Mortgage Loans is 3-Month GBP LIBOR.</t>
    </r>
  </si>
  <si>
    <t>Interest Rate Index</t>
  </si>
  <si>
    <t>BBR</t>
  </si>
  <si>
    <t>Loan Purpose</t>
  </si>
  <si>
    <t>Purchase</t>
  </si>
  <si>
    <t>Re-Mortgage</t>
  </si>
  <si>
    <t>Investment Mortgage</t>
  </si>
  <si>
    <t>Buy-To-Let</t>
  </si>
  <si>
    <t>Yes</t>
  </si>
  <si>
    <t>No</t>
  </si>
  <si>
    <t>Arrears Multiple</t>
  </si>
  <si>
    <t xml:space="preserve"> x= 0</t>
  </si>
  <si>
    <t>0 &lt;x&lt; 1</t>
  </si>
  <si>
    <t>1 &lt;=x&lt; 2</t>
  </si>
  <si>
    <t>2 &lt;=x&lt;3</t>
  </si>
  <si>
    <t>3 &lt;=x</t>
  </si>
  <si>
    <t>Self-Certified Product</t>
  </si>
  <si>
    <t>Valuation Type</t>
  </si>
  <si>
    <t>Full, Internal and External</t>
  </si>
  <si>
    <t>Other</t>
  </si>
  <si>
    <t>Region</t>
  </si>
  <si>
    <t>East</t>
  </si>
  <si>
    <t>East Midlands</t>
  </si>
  <si>
    <t>London</t>
  </si>
  <si>
    <t>North East</t>
  </si>
  <si>
    <t>North West</t>
  </si>
  <si>
    <t>Scotland</t>
  </si>
  <si>
    <t>South East</t>
  </si>
  <si>
    <t>South West</t>
  </si>
  <si>
    <t>Wales</t>
  </si>
  <si>
    <t>West Midlands</t>
  </si>
  <si>
    <t>Yorkshire and the Humber</t>
  </si>
  <si>
    <t>Year Built</t>
  </si>
  <si>
    <t xml:space="preserve"> x&lt; 1900</t>
  </si>
  <si>
    <t>1900 &lt;=x&lt; 1920</t>
  </si>
  <si>
    <t>1920 &lt;=x&lt; 1940</t>
  </si>
  <si>
    <t>1940 &lt;=x&lt; 1960</t>
  </si>
  <si>
    <t>1960 &lt;=x&lt; 1980</t>
  </si>
  <si>
    <t>1980 &lt;=x&lt; 2000</t>
  </si>
  <si>
    <t>2000 &lt;=x&lt; 2002</t>
  </si>
  <si>
    <t>2002 &lt;=x&lt; 2004</t>
  </si>
  <si>
    <t>2004 &lt;=x&lt; 2006</t>
  </si>
  <si>
    <t>2006 &lt;=x&lt;=2013</t>
  </si>
  <si>
    <t>Seasoning (years)</t>
  </si>
  <si>
    <t>5 &lt;=x&lt; 6</t>
  </si>
  <si>
    <t>6 &lt;=x&lt; 7</t>
  </si>
  <si>
    <t xml:space="preserve">7 &lt;=x </t>
  </si>
  <si>
    <t>Employment Type</t>
  </si>
  <si>
    <t>Self Employed</t>
  </si>
  <si>
    <t>Employed</t>
  </si>
  <si>
    <t>Property Type</t>
  </si>
  <si>
    <t xml:space="preserve">House, Detached, Semi-Det.               </t>
  </si>
  <si>
    <t>Flat, Apartment</t>
  </si>
  <si>
    <t>Bungalow</t>
  </si>
  <si>
    <t>Terraced House</t>
  </si>
  <si>
    <t>Date</t>
  </si>
  <si>
    <t>Current Balance (£)*</t>
  </si>
  <si>
    <t>Average Loan Balance (£)</t>
  </si>
  <si>
    <t>Weighted Average Original Loan To Original LTV</t>
  </si>
  <si>
    <t>Weighted Average Current Loan To Current LTV</t>
  </si>
  <si>
    <t>Maximum Loan Balance (£)</t>
  </si>
  <si>
    <t>Weighted Average Interest Rate</t>
  </si>
  <si>
    <t>Weighted Average Mortgage Margin</t>
  </si>
  <si>
    <t>Weighted Average Seasoning (yrs)</t>
  </si>
  <si>
    <t>Weighted Average Remaining Maturity (yrs)</t>
  </si>
  <si>
    <t>Weighted Average Loss Severity</t>
  </si>
  <si>
    <t>Buy To Let</t>
  </si>
  <si>
    <t>*Current Balances include all outstanding amounts owed by the borrowers.</t>
  </si>
  <si>
    <t>Cash Flow and BoE tapes are available at the following path.</t>
  </si>
  <si>
    <t xml:space="preserve">https://www.euroabs.com/IH.aspx?s=166 </t>
  </si>
  <si>
    <t>DISCLAIMER</t>
  </si>
  <si>
    <t>U.S. Bank Global Trust Services is a trading name of Elavon Financial Services DAC</t>
  </si>
  <si>
    <t>(a U.S. Bancorp group company), registered in Ireland with the Companies</t>
  </si>
  <si>
    <t>Registration Office, Reg.No.418442.</t>
  </si>
  <si>
    <t>The liability of the member is limited. United Kingdom branch registered in England and</t>
  </si>
  <si>
    <t>Wales under the number BR009373. Authorised by the Central Bank of Ireland.</t>
  </si>
  <si>
    <t xml:space="preserve">Address: U.S. Bank Global Corporate Trust Services, 125 Old Broad Street, Fifth Floor, </t>
  </si>
  <si>
    <t>London EC2N 1AR</t>
  </si>
  <si>
    <t>Terms and Conditions</t>
  </si>
  <si>
    <r>
      <t xml:space="preserve">IMPORTANT: You must read the following before continuing. </t>
    </r>
    <r>
      <rPr>
        <sz val="10"/>
        <rFont val="Arial"/>
      </rPr>
      <t>The following applies to this</t>
    </r>
  </si>
  <si>
    <t>document and all information contained herein or provided in connection herewith (together,</t>
  </si>
  <si>
    <r>
      <t xml:space="preserve">the </t>
    </r>
    <r>
      <rPr>
        <b/>
        <sz val="11"/>
        <color rgb="FF000000"/>
        <rFont val="Calibri-Bold"/>
      </rPr>
      <t>Report</t>
    </r>
    <r>
      <rPr>
        <sz val="10"/>
        <rFont val="Arial"/>
      </rPr>
      <t>) and you are therefore advised to read this carefully before accessing or making any</t>
    </r>
  </si>
  <si>
    <t>other use of the Report. By accessing this Report, you confirm that you have read, understood</t>
  </si>
  <si>
    <r>
      <t xml:space="preserve">and accepted the Terms and Conditions set out below (the </t>
    </r>
    <r>
      <rPr>
        <b/>
        <sz val="11"/>
        <color rgb="FF000000"/>
        <rFont val="Calibri-Bold"/>
      </rPr>
      <t>Terms and Conditions</t>
    </r>
    <r>
      <rPr>
        <sz val="10"/>
        <rFont val="Arial"/>
      </rPr>
      <t>) and agree to</t>
    </r>
  </si>
  <si>
    <t>be bound by the Terms and Conditions. If you do not agree to the Terms and Conditions, do not</t>
  </si>
  <si>
    <r>
      <t xml:space="preserve">access or read this Report or any of its information (the </t>
    </r>
    <r>
      <rPr>
        <b/>
        <sz val="11"/>
        <color rgb="FF000000"/>
        <rFont val="Calibri-Bold"/>
      </rPr>
      <t>Information</t>
    </r>
    <r>
      <rPr>
        <sz val="10"/>
        <rFont val="Arial"/>
      </rPr>
      <t>).</t>
    </r>
  </si>
  <si>
    <t>1. Access to and use of the Information</t>
  </si>
  <si>
    <t>1.1 This Report is for information purposes only. Nothing in this Report is, or is to be</t>
  </si>
  <si>
    <t>construed as, an offer of, a recommendation, a solicitation or an invitation to subscribe</t>
  </si>
  <si>
    <r>
      <t xml:space="preserve">for, underwrite or purchase securities referred to on in this Report (the </t>
    </r>
    <r>
      <rPr>
        <b/>
        <sz val="11"/>
        <color rgb="FF000000"/>
        <rFont val="Calibri-Bold"/>
      </rPr>
      <t>Securities</t>
    </r>
    <r>
      <rPr>
        <sz val="10"/>
        <rFont val="Arial"/>
      </rPr>
      <t>) in</t>
    </r>
  </si>
  <si>
    <t>any jurisdictions in which such offer is or may be prohibited, restricted or subject to</t>
  </si>
  <si>
    <t>any requirement for filing, authorisation, license or consent. In particular, nothing in</t>
  </si>
  <si>
    <t>this Report constitutes an offer of securities for sale in the United States. The</t>
  </si>
  <si>
    <t>Securities may not be offered or sold in the United States absent registration or an</t>
  </si>
  <si>
    <t>exemption from registration under the Securities Act of 1933, as amended (the</t>
  </si>
  <si>
    <r>
      <t>Securities Act</t>
    </r>
    <r>
      <rPr>
        <sz val="10"/>
        <rFont val="Arial"/>
      </rPr>
      <t>). It is not intended that the Securities will be registered under the</t>
    </r>
  </si>
  <si>
    <t>Securities Act or any U.S. state securities laws.</t>
  </si>
  <si>
    <t>The Permitted Person will use the Report solely for its own internal use in accordance</t>
  </si>
  <si>
    <t>with these Terms and Conditions.</t>
  </si>
  <si>
    <t>The Report may contain other proprietary notices and copyright information, the terms</t>
  </si>
  <si>
    <t>of which must be observed and followed.</t>
  </si>
  <si>
    <t>1.2 The Information in this Report is intended to be distributed only to, and is directed only at,</t>
  </si>
  <si>
    <r>
      <t xml:space="preserve">persons (the </t>
    </r>
    <r>
      <rPr>
        <b/>
        <sz val="12"/>
        <color rgb="FF000000"/>
        <rFont val="Calibri-Bold"/>
      </rPr>
      <t xml:space="preserve">Permitted </t>
    </r>
    <r>
      <rPr>
        <b/>
        <sz val="11"/>
        <color rgb="FF000000"/>
        <rFont val="Calibri-Bold"/>
      </rPr>
      <t>Persons</t>
    </r>
    <r>
      <rPr>
        <sz val="10"/>
        <rFont val="Arial"/>
      </rPr>
      <t>) who are:</t>
    </r>
  </si>
  <si>
    <t>(i) not U.S. persons (within the meaning of Regulation S under the Securities Act) or acting</t>
  </si>
  <si>
    <t>for the account or benefit of any U.S. person, not located in the United States, its</t>
  </si>
  <si>
    <t>territories and possessions (including Puerto Rico, the U.S. Virgin Islands, Guam, American</t>
  </si>
  <si>
    <t>Samoa, Wake Island and the Northern Mariana Islands) or the District of Columbia; and</t>
  </si>
  <si>
    <t>(ii) persons in member states of the European Economic Area who are "qualified</t>
  </si>
  <si>
    <t>investors" within the meaning of Article 2(1)(e) of the Prospectus Directive (Directive</t>
  </si>
  <si>
    <r>
      <t xml:space="preserve">2003/71/EC) (the </t>
    </r>
    <r>
      <rPr>
        <b/>
        <sz val="12"/>
        <color rgb="FF000000"/>
        <rFont val="Calibri-Bold"/>
      </rPr>
      <t>Qualified Investors</t>
    </r>
    <r>
      <rPr>
        <sz val="10"/>
        <rFont val="Arial"/>
      </rPr>
      <t>). In addition, in the United Kingdom, the Materials</t>
    </r>
  </si>
  <si>
    <t>are being distributed only to, and are directed only at, Qualified Investors who are</t>
  </si>
  <si>
    <t>persons who have professional experience in matters relating to investments falling</t>
  </si>
  <si>
    <t>within Article 19(5) of the Financial Services and Markets Act 2000 (Financial Promotion)</t>
  </si>
  <si>
    <r>
      <t xml:space="preserve">Order 2005 (the </t>
    </r>
    <r>
      <rPr>
        <b/>
        <sz val="12"/>
        <color rgb="FF000000"/>
        <rFont val="Calibri-Bold"/>
      </rPr>
      <t>FPO</t>
    </r>
    <r>
      <rPr>
        <sz val="10"/>
        <rFont val="Arial"/>
      </rPr>
      <t>) or who are high net worth entities falling within Article 49(2)(a)-(d)</t>
    </r>
  </si>
  <si>
    <t>of the FPO and other persons to whom it may otherwise lawfully be communicated.</t>
  </si>
  <si>
    <t>1.3 The Report is intended for use by Permitted Persons only and must not be acted on or relied</t>
  </si>
  <si>
    <t>on by, published, copied or distributed to any other person. By accessing and/or reading</t>
  </si>
  <si>
    <t>this Report, you shall be deemed to have confirmed and represented to Charter Court</t>
  </si>
  <si>
    <r>
      <t>Financial Services Limited (</t>
    </r>
    <r>
      <rPr>
        <b/>
        <sz val="12"/>
        <color rgb="FF000000"/>
        <rFont val="Calibri-Bold"/>
      </rPr>
      <t>CCFS</t>
    </r>
    <r>
      <rPr>
        <sz val="10"/>
        <rFont val="Arial"/>
      </rPr>
      <t>) that you are a Permitted Person and that you have not</t>
    </r>
  </si>
  <si>
    <t>made and will not make any offer of Securities referred to in this Report other than in</t>
  </si>
  <si>
    <t>accordance with applicable laws and regulations.</t>
  </si>
  <si>
    <t>1.4 Manufacturer target market (MIFID II product governance) is eligible counterparties and</t>
  </si>
  <si>
    <t>professional clients only (all distribution channels). No PRIIPs key information document</t>
  </si>
  <si>
    <t>(KID) has been prepared as not available to retail in EEA.</t>
  </si>
  <si>
    <t>2. Acknowledgements and disclaimers</t>
  </si>
  <si>
    <t>2.1 The Permitted Person acknowledges and agrees to the following:</t>
  </si>
  <si>
    <r>
      <t xml:space="preserve">(a) </t>
    </r>
    <r>
      <rPr>
        <i/>
        <sz val="11"/>
        <color rgb="FF000000"/>
        <rFont val="Calibri-Italic"/>
      </rPr>
      <t xml:space="preserve">No duty to update or correct the Information. </t>
    </r>
    <r>
      <rPr>
        <sz val="10"/>
        <rFont val="Arial"/>
      </rPr>
      <t>The Information included in the Report is</t>
    </r>
  </si>
  <si>
    <t>historical in nature and only current as of the date of such Information. Neither CCFS</t>
  </si>
  <si>
    <r>
      <t xml:space="preserve">nor any other party has any duty to maintain or update the Information. </t>
    </r>
    <r>
      <rPr>
        <b/>
        <sz val="11"/>
        <color rgb="FF000000"/>
        <rFont val="Calibri-Bold"/>
      </rPr>
      <t>Historic</t>
    </r>
  </si>
  <si>
    <t>performance information with regard to any Security is no indication of its future</t>
  </si>
  <si>
    <r>
      <t xml:space="preserve">performance. </t>
    </r>
    <r>
      <rPr>
        <sz val="10"/>
        <rFont val="Arial"/>
      </rPr>
      <t>The Report may contain legends, limitations, qualifications or other</t>
    </r>
  </si>
  <si>
    <t>restrictions relating to the nature or use of such information. Any such legends,</t>
  </si>
  <si>
    <t>limitations, qualifications or restrictions continue to apply.</t>
  </si>
  <si>
    <r>
      <t xml:space="preserve">(b) </t>
    </r>
    <r>
      <rPr>
        <i/>
        <sz val="11"/>
        <color rgb="FF000000"/>
        <rFont val="Calibri-Italic"/>
      </rPr>
      <t>Changes to the Information</t>
    </r>
    <r>
      <rPr>
        <sz val="10"/>
        <rFont val="Arial"/>
      </rPr>
      <t>. CCFS may make changes to the Information at any time,</t>
    </r>
  </si>
  <si>
    <t>without prior, or any, notice. Some Information contained in the Report has been</t>
  </si>
  <si>
    <t>converted from the format from which the original version of such information was</t>
  </si>
  <si>
    <t>printed. Reasonable care has been exercised to provide accurate information but there</t>
  </si>
  <si>
    <t>can be no assurance that this information is free from error.</t>
  </si>
  <si>
    <r>
      <t xml:space="preserve">(c) </t>
    </r>
    <r>
      <rPr>
        <i/>
        <sz val="11"/>
        <color rgb="FF000000"/>
        <rFont val="Calibri-Italic"/>
      </rPr>
      <t xml:space="preserve">Third party materials. </t>
    </r>
    <r>
      <rPr>
        <sz val="10"/>
        <rFont val="Arial"/>
      </rPr>
      <t>Information in the Report which is sourced from third parties</t>
    </r>
  </si>
  <si>
    <r>
      <t>(</t>
    </r>
    <r>
      <rPr>
        <b/>
        <sz val="11"/>
        <color rgb="FF000000"/>
        <rFont val="Calibri-Bold"/>
      </rPr>
      <t>Third Party Information</t>
    </r>
    <r>
      <rPr>
        <sz val="10"/>
        <rFont val="Arial"/>
      </rPr>
      <t>), including (without limitation) offering circulars, prospectuses,</t>
    </r>
  </si>
  <si>
    <t>listing particulars, pricing supplements reports, agreements, summaries, models,</t>
  </si>
  <si>
    <t>commentary and other materials, has been obtained from sources believed to be</t>
  </si>
  <si>
    <t>reliable, but CCFS does not warrant its completeness or accuracy. CCFS has no</t>
  </si>
  <si>
    <t>obligations in respect of Third Party Information (including as to verifying or correcting</t>
  </si>
  <si>
    <t>Third Party Information or publishing materials relating to Third Party Information). Use</t>
  </si>
  <si>
    <t>of such Third Party Information in the Report does not imply any endorsement, adoption</t>
  </si>
  <si>
    <t>of or responsibility by CCFS for the opinions, ideas, products, information or services</t>
  </si>
  <si>
    <t>offered therein, or any representation regarding the content of any Third Party</t>
  </si>
  <si>
    <t>Information.</t>
  </si>
  <si>
    <r>
      <t xml:space="preserve">(d) </t>
    </r>
    <r>
      <rPr>
        <i/>
        <sz val="11"/>
        <color rgb="FF000000"/>
        <rFont val="Calibri-Italic"/>
      </rPr>
      <t>Offering documents and research reports</t>
    </r>
    <r>
      <rPr>
        <sz val="10"/>
        <rFont val="Arial"/>
      </rPr>
      <t>. Any final offering memoranda or other offering</t>
    </r>
  </si>
  <si>
    <t>materials (each, an Offering Document) or research reports included in the Report is Third</t>
  </si>
  <si>
    <t>Party Information unless produced by CCFS. Third Party Information are provided solely</t>
  </si>
  <si>
    <t>for the Permitted Person's convenience to generally describe the terms of the transaction</t>
  </si>
  <si>
    <t>described therein. The Permitted Person should not assume that the information</t>
  </si>
  <si>
    <t>contained or incorporated by reference in any Offering Document or research report is</t>
  </si>
  <si>
    <t>accurate as of any date other than the respective date set forth therein or the date of the</t>
  </si>
  <si>
    <t>information incorporated therein. Offering Documents, research reports and other</t>
  </si>
  <si>
    <t>information contained in the Report may not be distributed (whether in whole or in part)</t>
  </si>
  <si>
    <t>to, or used by, any person or entity in any jurisdiction or country where such distribution</t>
  </si>
  <si>
    <t>or use would be contrary to local law or regulation.</t>
  </si>
  <si>
    <r>
      <t xml:space="preserve">(e) </t>
    </r>
    <r>
      <rPr>
        <i/>
        <sz val="11"/>
        <color rgb="FF000000"/>
        <rFont val="Calibri-Italic"/>
      </rPr>
      <t xml:space="preserve">Disclaimer of Advice. </t>
    </r>
    <r>
      <rPr>
        <sz val="10"/>
        <rFont val="Arial"/>
      </rPr>
      <t>The Report does not provide, nor purport to provide, any financial,</t>
    </r>
  </si>
  <si>
    <t>investment, tax, accounting or legal advice or recommendation. Nor should any</t>
  </si>
  <si>
    <t>Information in the Report be considered a recommendation of Securities by CCFS in any</t>
  </si>
  <si>
    <t>way.</t>
  </si>
  <si>
    <t>3. Unauthorised Use</t>
  </si>
  <si>
    <t>3.1 Unauthorised use of this Report including but not limited to unauthorised access of the</t>
  </si>
  <si>
    <t>Report or misuse of any information included in this Report, is strictly prohibited.</t>
  </si>
  <si>
    <t>4. Limitation of Liability</t>
  </si>
  <si>
    <t>4.1 CCFS (nor any person who controls it, nor any affiliate, director, officer, employee or agent of</t>
  </si>
  <si>
    <r>
      <t>it, nor any affiliate of any such person) and providers of Third Party Information (</t>
    </r>
    <r>
      <rPr>
        <b/>
        <sz val="11"/>
        <color rgb="FF000000"/>
        <rFont val="Calibri-Bold"/>
      </rPr>
      <t>Third Party</t>
    </r>
  </si>
  <si>
    <r>
      <t>Data Providers</t>
    </r>
    <r>
      <rPr>
        <sz val="10"/>
        <rFont val="Arial"/>
      </rPr>
      <t>) do not accept any responsibility or liability arising out of or in connection</t>
    </r>
  </si>
  <si>
    <t>with this Report, including any errors in or omissions from the information contained in this</t>
  </si>
  <si>
    <t>Report.</t>
  </si>
  <si>
    <t>4.2 Except as may be otherwise expressly provided by written agreement between CCFS and the</t>
  </si>
  <si>
    <t>Permitted Person, neither CCFS nor any Third Party Data Provider will have any tort, contract</t>
  </si>
  <si>
    <t>or any other liability to the Permitted Person or any third party arising in connection with the</t>
  </si>
  <si>
    <t>use of this Report, or reliance on any information (including the Information and the Third</t>
  </si>
  <si>
    <t>Party Information).</t>
  </si>
  <si>
    <t>4.3 Neither CCFS nor any Third Party Data Provider will under any circumstances be liable to the</t>
  </si>
  <si>
    <t>Permitted Person or any third party, regardless of the form of action, for any lost profits or</t>
  </si>
  <si>
    <t>lost opportunity, or any indirect, special, consequential, incidental or punitive damages</t>
  </si>
  <si>
    <t>whatsoever, even if CCFS has been advised of the possibility of such damages.</t>
  </si>
  <si>
    <t>4.4 Permitted Persons, CCFS and Third Party Data Providers agree that the limitations and</t>
  </si>
  <si>
    <t>exclusions set out in these Terms and Conditions are reasonable having regard to all the</t>
  </si>
  <si>
    <t>relevant circumstances and the levels of risk associated with each party's obligations under</t>
  </si>
  <si>
    <t>these Terms and Conditions.</t>
  </si>
  <si>
    <t>5. Confidentiality and use of Information</t>
  </si>
  <si>
    <t>The Permitted Person agrees to keep all Information confidential and, except as authorised by</t>
  </si>
  <si>
    <t>CCFS, shall not disclose or distribute any Information to any person or entity without CCFS'</t>
  </si>
  <si>
    <t>prior written consent, and agrees to use the Information solely for the purpose of its own</t>
  </si>
  <si>
    <t>investment analysis.</t>
  </si>
  <si>
    <t>6. Third Party Rights</t>
  </si>
  <si>
    <t>No person may enforce any terms and conditions of these Terms and Conditions under the</t>
  </si>
  <si>
    <t>Contracts (Rights of Third Parties) Act 1999. Notwithstanding any other term of these Terms</t>
  </si>
  <si>
    <t>and Conditions, the consent of any third party is not required for any variation or termination</t>
  </si>
  <si>
    <t>of these Terms and Conditions.</t>
  </si>
  <si>
    <t>7. Governing Law</t>
  </si>
  <si>
    <t>7.1 These Terms and Conditions and any non-contractual obligations arising out of or in</t>
  </si>
  <si>
    <t>connection with them will be governed by, and construed in accordance with, the laws of</t>
  </si>
  <si>
    <t>England and Wales.</t>
  </si>
  <si>
    <t>7.2 The English courts will have jurisdiction to settle any disputes which may arise in connection</t>
  </si>
  <si>
    <t>with the terms of access or any non-contractual obligations arising out of or in connection</t>
  </si>
  <si>
    <t>0110579-0000013 ICM:29242688.1 4</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</si>
</sst>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8" formatCode="&quot;£&quot;#,##0.00;[Red]\-&quot;£&quot;#,##0.00"/>
    <numFmt numFmtId="41" formatCode="_-* #,##0_-;\-* #,##0_-;_-* &quot;-&quot;_-;_-@_-"/>
    <numFmt numFmtId="43" formatCode="_-* #,##0.00_-;\-* #,##0.00_-;_-* &quot;-&quot;??_-;_-@_-"/>
    <numFmt numFmtId="164" formatCode="mmmm\ yyyy"/>
    <numFmt numFmtId="165" formatCode="[$-409]d\-mmm\-yy;@"/>
    <numFmt numFmtId="166" formatCode="0.000000%"/>
    <numFmt numFmtId="167" formatCode="0.00000000"/>
    <numFmt numFmtId="168" formatCode="0.000000000"/>
    <numFmt numFmtId="169" formatCode="0.0000000000"/>
    <numFmt numFmtId="170" formatCode="_(* #,##0.00_);_(* \(#,##0.00\);_(* &quot;-&quot;??_);_(@_)"/>
    <numFmt numFmtId="171" formatCode="[$£-809]#,##0.00"/>
    <numFmt numFmtId="172" formatCode="0.00000000000"/>
    <numFmt numFmtId="173" formatCode="[$£-809]#,##0.00;[Red]\-[$£-809]#,##0.00"/>
    <numFmt numFmtId="174" formatCode="#,##0.000000_);[Red]\(#,##0.000000\)"/>
    <numFmt numFmtId="175" formatCode="[$€-2]\ #,##0.00_);[Red]\([$€-2]\ #,##0.00\)"/>
    <numFmt numFmtId="176" formatCode="&quot;$&quot;#,##0.00"/>
    <numFmt numFmtId="177" formatCode="[$€-2]\ #,##0.00"/>
    <numFmt numFmtId="178" formatCode="0.000000"/>
    <numFmt numFmtId="179" formatCode="0.00000%"/>
    <numFmt numFmtId="180" formatCode="&quot;£&quot;#,##0.00"/>
    <numFmt numFmtId="181" formatCode="#,##0.0000"/>
    <numFmt numFmtId="182" formatCode="[$-F800]dddd\,\ mmmm\ dd\,\ yyyy"/>
    <numFmt numFmtId="183" formatCode="_(* #,##0_);_(* \(#,##0\);_(* &quot;-&quot;_);_(@_)"/>
    <numFmt numFmtId="184" formatCode="#,##0;[Red]#,##0"/>
    <numFmt numFmtId="185" formatCode="_(* #,##0_);_(* \(#,##0\);_(* &quot;-&quot;??_);_(@_)"/>
    <numFmt numFmtId="186" formatCode="#,##0.0;[Red]\-#,##0.0"/>
  </numFmts>
  <fonts count="36">
    <font>
      <sz val="10"/>
      <name val="Arial"/>
    </font>
    <font>
      <sz val="11"/>
      <color theme="1"/>
      <name val="Calibri"/>
      <family val="2"/>
      <scheme val="minor"/>
    </font>
    <font>
      <sz val="10"/>
      <color theme="1"/>
      <name val="Arial"/>
      <family val="2"/>
    </font>
    <font>
      <sz val="10"/>
      <color rgb="FFD7D7D7"/>
      <name val="Arial"/>
      <family val="2"/>
    </font>
    <font>
      <b/>
      <sz val="14"/>
      <color theme="1"/>
      <name val="Arial"/>
      <family val="2"/>
    </font>
    <font>
      <sz val="12"/>
      <color theme="1"/>
      <name val="Arial"/>
      <family val="2"/>
    </font>
    <font>
      <sz val="10"/>
      <name val="Arial"/>
      <family val="2"/>
    </font>
    <font>
      <b/>
      <sz val="10"/>
      <color theme="0"/>
      <name val="Arial"/>
      <family val="2"/>
    </font>
    <font>
      <b/>
      <sz val="8"/>
      <color theme="1"/>
      <name val="Arial"/>
      <family val="2"/>
    </font>
    <font>
      <sz val="8"/>
      <name val="Arial"/>
      <family val="2"/>
    </font>
    <font>
      <sz val="8"/>
      <color theme="1"/>
      <name val="Arial"/>
      <family val="2"/>
    </font>
    <font>
      <u/>
      <sz val="8"/>
      <color indexed="12"/>
      <name val="Arial"/>
      <family val="2"/>
    </font>
    <font>
      <b/>
      <sz val="10"/>
      <color theme="1"/>
      <name val="Arial"/>
      <family val="2"/>
    </font>
    <font>
      <sz val="7"/>
      <color theme="1"/>
      <name val="Arial"/>
      <family val="2"/>
    </font>
    <font>
      <b/>
      <sz val="8"/>
      <name val="Arial"/>
      <family val="2"/>
    </font>
    <font>
      <vertAlign val="superscript"/>
      <sz val="8"/>
      <name val="Arial"/>
      <family val="2"/>
    </font>
    <font>
      <vertAlign val="superscript"/>
      <sz val="7"/>
      <color theme="1"/>
      <name val="Arial"/>
      <family val="2"/>
    </font>
    <font>
      <vertAlign val="superscript"/>
      <sz val="8"/>
      <color theme="1"/>
      <name val="Arial"/>
      <family val="2"/>
    </font>
    <font>
      <sz val="7"/>
      <name val="Arial"/>
      <family val="2"/>
    </font>
    <font>
      <sz val="10"/>
      <color rgb="FFFF0000"/>
      <name val="Arial"/>
      <family val="2"/>
    </font>
    <font>
      <b/>
      <sz val="10"/>
      <name val="Arial"/>
      <family val="2"/>
    </font>
    <font>
      <b/>
      <u/>
      <sz val="8"/>
      <color theme="1"/>
      <name val="Arial"/>
      <family val="2"/>
    </font>
    <font>
      <sz val="8"/>
      <color rgb="FF000000"/>
      <name val="Arial"/>
      <family val="2"/>
    </font>
    <font>
      <sz val="8"/>
      <color theme="1"/>
      <name val="Calibri"/>
      <family val="2"/>
      <scheme val="minor"/>
    </font>
    <font>
      <i/>
      <sz val="8"/>
      <color theme="1"/>
      <name val="Arial"/>
      <family val="2"/>
    </font>
    <font>
      <u/>
      <sz val="8"/>
      <color theme="1"/>
      <name val="Arial"/>
      <family val="2"/>
    </font>
    <font>
      <sz val="7.4"/>
      <color theme="1"/>
      <name val="Arial"/>
      <family val="2"/>
    </font>
    <font>
      <sz val="11"/>
      <color theme="1"/>
      <name val="Arial"/>
      <family val="2"/>
    </font>
    <font>
      <sz val="10"/>
      <name val="Times New Roman"/>
      <family val="1"/>
    </font>
    <font>
      <b/>
      <vertAlign val="superscript"/>
      <sz val="8"/>
      <color theme="1"/>
      <name val="Arial"/>
      <family val="2"/>
    </font>
    <font>
      <i/>
      <sz val="10"/>
      <name val="Arial"/>
      <family val="2"/>
    </font>
    <font>
      <b/>
      <sz val="11"/>
      <color rgb="FF000000"/>
      <name val="Calibri-Bold"/>
    </font>
    <font>
      <sz val="11"/>
      <name val="Calibri"/>
      <family val="2"/>
    </font>
    <font>
      <b/>
      <sz val="12"/>
      <color rgb="FF000000"/>
      <name val="Calibri-Bold"/>
    </font>
    <font>
      <i/>
      <sz val="11"/>
      <color rgb="FF000000"/>
      <name val="Calibri-Italic"/>
    </font>
    <font>
      <sz val="8"/>
      <color rgb="FF000000"/>
      <name val="ArialMT"/>
    </font>
  </fonts>
  <fills count="6">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1"/>
        <bgColor indexed="64"/>
      </patternFill>
    </fill>
    <fill>
      <patternFill patternType="solid">
        <fgColor rgb="FFFFFF00"/>
        <bgColor indexed="64"/>
      </patternFill>
    </fill>
  </fills>
  <borders count="14">
    <border>
      <left/>
      <right/>
      <top/>
      <bottom/>
      <diagonal/>
    </border>
    <border>
      <left/>
      <right/>
      <top/>
      <bottom style="medium">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auto="1"/>
      </top>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right/>
      <top style="medium">
        <color indexed="64"/>
      </top>
      <bottom/>
      <diagonal/>
    </border>
  </borders>
  <cellStyleXfs count="17">
    <xf numFmtId="0" fontId="0" fillId="0" borderId="0"/>
    <xf numFmtId="9" fontId="6" fillId="0" borderId="0" applyFont="0" applyFill="0" applyBorder="0" applyAlignment="0" applyProtection="0"/>
    <xf numFmtId="0" fontId="6" fillId="0" borderId="0" applyNumberFormat="0" applyFont="0" applyFill="0" applyBorder="0" applyAlignment="0" applyProtection="0"/>
    <xf numFmtId="0" fontId="2" fillId="0" borderId="0"/>
    <xf numFmtId="0" fontId="6" fillId="0" borderId="0"/>
    <xf numFmtId="9" fontId="2" fillId="0" borderId="0" applyFont="0" applyFill="0" applyBorder="0" applyAlignment="0" applyProtection="0"/>
    <xf numFmtId="0" fontId="6" fillId="0" borderId="0"/>
    <xf numFmtId="0" fontId="6" fillId="0" borderId="0">
      <alignment wrapText="1"/>
    </xf>
    <xf numFmtId="0" fontId="6" fillId="0" borderId="0"/>
    <xf numFmtId="170" fontId="2" fillId="0" borderId="0" applyFont="0" applyFill="0" applyBorder="0" applyAlignment="0" applyProtection="0"/>
    <xf numFmtId="170" fontId="6" fillId="0" borderId="0" applyFont="0" applyFill="0" applyBorder="0" applyAlignment="0" applyProtection="0"/>
    <xf numFmtId="0" fontId="6"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0" fontId="6" fillId="0" borderId="0">
      <alignment horizontal="left" wrapText="1"/>
    </xf>
    <xf numFmtId="0" fontId="1" fillId="0" borderId="0"/>
  </cellStyleXfs>
  <cellXfs count="901">
    <xf numFmtId="0" fontId="0" fillId="0" borderId="0" xfId="0"/>
    <xf numFmtId="0" fontId="2" fillId="2" borderId="0" xfId="3" applyFill="1"/>
    <xf numFmtId="0" fontId="2" fillId="2" borderId="0" xfId="3" applyFill="1" applyBorder="1"/>
    <xf numFmtId="0" fontId="3" fillId="2" borderId="0" xfId="3" applyFont="1" applyFill="1"/>
    <xf numFmtId="0" fontId="2" fillId="0" borderId="0" xfId="3" applyFill="1" applyBorder="1"/>
    <xf numFmtId="0" fontId="7" fillId="0" borderId="0" xfId="3" applyFont="1" applyFill="1" applyBorder="1" applyAlignment="1"/>
    <xf numFmtId="0" fontId="8" fillId="0" borderId="0" xfId="3" applyFont="1" applyFill="1" applyBorder="1"/>
    <xf numFmtId="0" fontId="2" fillId="3" borderId="0" xfId="3" applyFill="1" applyBorder="1"/>
    <xf numFmtId="0" fontId="9" fillId="3" borderId="0" xfId="3" applyFont="1" applyFill="1" applyBorder="1" applyAlignment="1">
      <alignment horizontal="right"/>
    </xf>
    <xf numFmtId="0" fontId="2" fillId="3" borderId="0" xfId="3" applyFill="1"/>
    <xf numFmtId="0" fontId="9" fillId="3" borderId="0" xfId="4" applyFont="1" applyFill="1" applyBorder="1" applyAlignment="1">
      <alignment horizontal="right"/>
    </xf>
    <xf numFmtId="0" fontId="8" fillId="3" borderId="0" xfId="3" applyFont="1" applyFill="1" applyBorder="1"/>
    <xf numFmtId="0" fontId="2" fillId="0" borderId="0" xfId="3" applyFill="1"/>
    <xf numFmtId="0" fontId="10" fillId="0" borderId="0" xfId="3" applyFont="1" applyFill="1" applyBorder="1" applyAlignment="1">
      <alignment horizontal="right"/>
    </xf>
    <xf numFmtId="0" fontId="9" fillId="3" borderId="0" xfId="2" applyFont="1" applyFill="1" applyBorder="1" applyAlignment="1">
      <alignment horizontal="right"/>
    </xf>
    <xf numFmtId="0" fontId="9" fillId="0" borderId="0" xfId="3" applyFont="1" applyFill="1" applyBorder="1" applyAlignment="1">
      <alignment horizontal="right"/>
    </xf>
    <xf numFmtId="0" fontId="8" fillId="2" borderId="0" xfId="3" applyFont="1" applyFill="1" applyBorder="1"/>
    <xf numFmtId="0" fontId="9" fillId="2" borderId="0" xfId="3" applyFont="1" applyFill="1" applyBorder="1" applyAlignment="1">
      <alignment horizontal="right"/>
    </xf>
    <xf numFmtId="0" fontId="2" fillId="0" borderId="0" xfId="3" applyFill="1" applyBorder="1" applyAlignment="1"/>
    <xf numFmtId="0" fontId="2" fillId="3" borderId="0" xfId="3" applyFill="1" applyBorder="1" applyAlignment="1"/>
    <xf numFmtId="165" fontId="10" fillId="3" borderId="0" xfId="3" applyNumberFormat="1" applyFont="1" applyFill="1" applyBorder="1" applyAlignment="1"/>
    <xf numFmtId="0" fontId="11" fillId="0" borderId="0" xfId="2" applyFont="1" applyFill="1" applyBorder="1" applyAlignment="1" applyProtection="1">
      <alignment horizontal="right"/>
    </xf>
    <xf numFmtId="0" fontId="11" fillId="2" borderId="0" xfId="2" applyFont="1" applyFill="1" applyBorder="1" applyAlignment="1" applyProtection="1">
      <alignment horizontal="right"/>
    </xf>
    <xf numFmtId="0" fontId="2" fillId="0" borderId="5" xfId="3" applyFill="1" applyBorder="1"/>
    <xf numFmtId="0" fontId="2" fillId="0" borderId="6" xfId="3" applyFill="1" applyBorder="1"/>
    <xf numFmtId="0" fontId="10" fillId="0" borderId="0" xfId="3" applyFont="1" applyFill="1" applyBorder="1"/>
    <xf numFmtId="165" fontId="10" fillId="0" borderId="0" xfId="3" applyNumberFormat="1" applyFont="1" applyFill="1" applyBorder="1" applyAlignment="1">
      <alignment horizontal="right"/>
    </xf>
    <xf numFmtId="0" fontId="9" fillId="3" borderId="0" xfId="3" applyFont="1" applyFill="1" applyBorder="1" applyAlignment="1"/>
    <xf numFmtId="0" fontId="10" fillId="3" borderId="0" xfId="3" applyFont="1" applyFill="1" applyBorder="1" applyAlignment="1">
      <alignment horizontal="left"/>
    </xf>
    <xf numFmtId="0" fontId="10" fillId="0" borderId="0" xfId="3" applyFont="1" applyFill="1" applyBorder="1" applyAlignment="1">
      <alignment horizontal="left"/>
    </xf>
    <xf numFmtId="0" fontId="10" fillId="0" borderId="6" xfId="3" applyFont="1" applyFill="1" applyBorder="1" applyAlignment="1">
      <alignment horizontal="left"/>
    </xf>
    <xf numFmtId="0" fontId="8" fillId="0" borderId="4" xfId="3" applyFont="1" applyFill="1" applyBorder="1" applyAlignment="1"/>
    <xf numFmtId="0" fontId="10" fillId="2" borderId="0" xfId="3" applyFont="1" applyFill="1" applyBorder="1"/>
    <xf numFmtId="165" fontId="10" fillId="0" borderId="0" xfId="3" applyNumberFormat="1" applyFont="1" applyFill="1" applyBorder="1" applyAlignment="1">
      <alignment horizontal="left"/>
    </xf>
    <xf numFmtId="168" fontId="10" fillId="2" borderId="0" xfId="3" applyNumberFormat="1" applyFont="1" applyFill="1" applyBorder="1"/>
    <xf numFmtId="167" fontId="10" fillId="2" borderId="0" xfId="3" applyNumberFormat="1" applyFont="1" applyFill="1" applyBorder="1"/>
    <xf numFmtId="168" fontId="2" fillId="2" borderId="0" xfId="3" applyNumberFormat="1" applyFill="1" applyBorder="1"/>
    <xf numFmtId="167" fontId="2" fillId="2" borderId="0" xfId="3" applyNumberFormat="1" applyFill="1" applyBorder="1"/>
    <xf numFmtId="0" fontId="10" fillId="2" borderId="0" xfId="3" applyFont="1" applyFill="1" applyBorder="1" applyAlignment="1">
      <alignment wrapText="1"/>
    </xf>
    <xf numFmtId="0" fontId="2" fillId="0" borderId="0" xfId="3" applyFill="1" applyAlignment="1">
      <alignment horizontal="left"/>
    </xf>
    <xf numFmtId="165" fontId="10" fillId="0" borderId="0" xfId="3" quotePrefix="1" applyNumberFormat="1" applyFont="1" applyFill="1" applyBorder="1" applyAlignment="1">
      <alignment horizontal="right"/>
    </xf>
    <xf numFmtId="165" fontId="10" fillId="0" borderId="0" xfId="3" quotePrefix="1" applyNumberFormat="1" applyFont="1" applyFill="1" applyBorder="1" applyAlignment="1">
      <alignment horizontal="left"/>
    </xf>
    <xf numFmtId="0" fontId="10" fillId="3" borderId="0" xfId="3" quotePrefix="1" applyFont="1" applyFill="1" applyBorder="1" applyAlignment="1">
      <alignment horizontal="left"/>
    </xf>
    <xf numFmtId="165" fontId="10" fillId="0" borderId="0" xfId="3" applyNumberFormat="1" applyFont="1" applyFill="1" applyBorder="1" applyAlignment="1"/>
    <xf numFmtId="0" fontId="2" fillId="0" borderId="7" xfId="3" applyFill="1" applyBorder="1"/>
    <xf numFmtId="0" fontId="2" fillId="0" borderId="8" xfId="3" applyFill="1" applyBorder="1"/>
    <xf numFmtId="0" fontId="2" fillId="0" borderId="9" xfId="3" applyFill="1" applyBorder="1"/>
    <xf numFmtId="0" fontId="2" fillId="3" borderId="5" xfId="3" applyFill="1" applyBorder="1"/>
    <xf numFmtId="0" fontId="2" fillId="3" borderId="6" xfId="3" applyFill="1" applyBorder="1"/>
    <xf numFmtId="0" fontId="10" fillId="2" borderId="0" xfId="3" quotePrefix="1" applyFont="1" applyFill="1" applyBorder="1"/>
    <xf numFmtId="0" fontId="2" fillId="3" borderId="7" xfId="3" applyFill="1" applyBorder="1"/>
    <xf numFmtId="0" fontId="2" fillId="3" borderId="8" xfId="3" applyFill="1" applyBorder="1"/>
    <xf numFmtId="0" fontId="2" fillId="3" borderId="9" xfId="3" applyFill="1" applyBorder="1"/>
    <xf numFmtId="0" fontId="2" fillId="0" borderId="1" xfId="3" applyFill="1" applyBorder="1"/>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0" fontId="8" fillId="3" borderId="0" xfId="3" applyFont="1" applyFill="1"/>
    <xf numFmtId="0" fontId="8" fillId="0" borderId="0" xfId="3" applyFont="1" applyFill="1" applyBorder="1" applyAlignment="1">
      <alignment vertical="top"/>
    </xf>
    <xf numFmtId="0" fontId="10" fillId="3" borderId="0" xfId="3" applyFont="1" applyFill="1"/>
    <xf numFmtId="0" fontId="8" fillId="3" borderId="0" xfId="3" applyFont="1" applyFill="1" applyBorder="1" applyAlignment="1"/>
    <xf numFmtId="0" fontId="10" fillId="3" borderId="0" xfId="3" applyFont="1" applyFill="1" applyBorder="1" applyAlignment="1"/>
    <xf numFmtId="0" fontId="8" fillId="3" borderId="0" xfId="3" applyFont="1" applyFill="1" applyBorder="1" applyAlignment="1">
      <alignment wrapText="1"/>
    </xf>
    <xf numFmtId="0" fontId="8" fillId="0" borderId="0" xfId="3" applyFont="1" applyFill="1" applyBorder="1" applyAlignment="1">
      <alignment wrapText="1"/>
    </xf>
    <xf numFmtId="0" fontId="10" fillId="0" borderId="8" xfId="3" applyFont="1" applyFill="1" applyBorder="1" applyAlignment="1"/>
    <xf numFmtId="0" fontId="10" fillId="0" borderId="10" xfId="3" applyFont="1" applyFill="1" applyBorder="1" applyAlignment="1"/>
    <xf numFmtId="0" fontId="10" fillId="0" borderId="10" xfId="3" applyFont="1" applyFill="1" applyBorder="1" applyAlignment="1">
      <alignment horizontal="center"/>
    </xf>
    <xf numFmtId="0" fontId="10" fillId="0" borderId="10" xfId="3" applyFont="1" applyFill="1" applyBorder="1"/>
    <xf numFmtId="14" fontId="10" fillId="0" borderId="10" xfId="3" applyNumberFormat="1" applyFont="1" applyFill="1" applyBorder="1" applyAlignment="1">
      <alignment horizontal="center"/>
    </xf>
    <xf numFmtId="14" fontId="10" fillId="0" borderId="10" xfId="3" applyNumberFormat="1" applyFont="1" applyFill="1" applyBorder="1" applyAlignment="1">
      <alignment horizontal="left"/>
    </xf>
    <xf numFmtId="0" fontId="10" fillId="0" borderId="10" xfId="3" applyFont="1" applyFill="1" applyBorder="1" applyAlignment="1">
      <alignment horizontal="left"/>
    </xf>
    <xf numFmtId="0" fontId="10" fillId="0" borderId="8" xfId="3" applyFont="1" applyFill="1" applyBorder="1" applyAlignment="1">
      <alignment horizontal="center"/>
    </xf>
    <xf numFmtId="10" fontId="10" fillId="0" borderId="3" xfId="3" applyNumberFormat="1" applyFont="1" applyFill="1" applyBorder="1"/>
    <xf numFmtId="10" fontId="10" fillId="0" borderId="10" xfId="3" applyNumberFormat="1" applyFont="1" applyFill="1" applyBorder="1"/>
    <xf numFmtId="0" fontId="10" fillId="0" borderId="3" xfId="3" applyFont="1" applyFill="1" applyBorder="1"/>
    <xf numFmtId="4" fontId="10" fillId="0" borderId="3" xfId="3" applyNumberFormat="1" applyFont="1" applyFill="1" applyBorder="1"/>
    <xf numFmtId="10" fontId="10" fillId="0" borderId="0" xfId="3" applyNumberFormat="1" applyFont="1" applyFill="1" applyBorder="1" applyAlignment="1">
      <alignment horizontal="right"/>
    </xf>
    <xf numFmtId="10" fontId="10" fillId="0" borderId="0" xfId="3" applyNumberFormat="1" applyFont="1" applyFill="1" applyBorder="1"/>
    <xf numFmtId="0" fontId="10" fillId="0" borderId="1" xfId="3" applyFont="1" applyFill="1" applyBorder="1" applyAlignment="1"/>
    <xf numFmtId="0" fontId="2" fillId="5" borderId="0" xfId="3" applyFill="1" applyBorder="1"/>
    <xf numFmtId="0" fontId="13" fillId="0" borderId="1" xfId="3" applyFont="1" applyFill="1" applyBorder="1"/>
    <xf numFmtId="0" fontId="10" fillId="0" borderId="0" xfId="3" applyFont="1" applyFill="1"/>
    <xf numFmtId="0" fontId="10" fillId="0" borderId="0" xfId="3" applyFont="1" applyFill="1" applyBorder="1" applyAlignment="1"/>
    <xf numFmtId="0" fontId="10" fillId="0" borderId="8" xfId="3" applyFont="1" applyFill="1" applyBorder="1"/>
    <xf numFmtId="0" fontId="10" fillId="0" borderId="0" xfId="3" applyFont="1" applyFill="1" applyBorder="1" applyAlignment="1">
      <alignment wrapText="1"/>
    </xf>
    <xf numFmtId="0" fontId="10" fillId="3" borderId="8" xfId="3" applyFont="1" applyFill="1" applyBorder="1"/>
    <xf numFmtId="0" fontId="10" fillId="0" borderId="8" xfId="3" applyFont="1" applyFill="1" applyBorder="1" applyAlignment="1">
      <alignment wrapText="1"/>
    </xf>
    <xf numFmtId="0" fontId="10" fillId="3" borderId="0" xfId="3" applyFont="1" applyFill="1" applyBorder="1"/>
    <xf numFmtId="0" fontId="10" fillId="3" borderId="0" xfId="3" applyFont="1" applyFill="1" applyBorder="1" applyAlignment="1">
      <alignment horizontal="center"/>
    </xf>
    <xf numFmtId="0" fontId="10" fillId="3" borderId="0" xfId="3" applyFont="1" applyFill="1" applyBorder="1" applyAlignment="1">
      <alignment horizontal="right"/>
    </xf>
    <xf numFmtId="0" fontId="10" fillId="3" borderId="0" xfId="3" applyFont="1" applyFill="1" applyAlignment="1">
      <alignment horizontal="left"/>
    </xf>
    <xf numFmtId="0" fontId="10" fillId="0" borderId="0" xfId="3" applyFont="1" applyFill="1" applyBorder="1" applyAlignment="1">
      <alignment horizontal="center"/>
    </xf>
    <xf numFmtId="38" fontId="10" fillId="0" borderId="0" xfId="3" applyNumberFormat="1" applyFont="1" applyFill="1" applyBorder="1" applyAlignment="1">
      <alignment horizontal="center"/>
    </xf>
    <xf numFmtId="0" fontId="14" fillId="3" borderId="0" xfId="6" applyFont="1" applyFill="1"/>
    <xf numFmtId="0" fontId="9" fillId="3" borderId="0" xfId="3" applyFont="1" applyFill="1" applyBorder="1"/>
    <xf numFmtId="0" fontId="10" fillId="0" borderId="0" xfId="3" applyFont="1" applyFill="1" applyBorder="1" applyAlignment="1">
      <alignment vertical="top" wrapText="1"/>
    </xf>
    <xf numFmtId="0" fontId="14" fillId="0" borderId="0" xfId="6" applyFont="1" applyFill="1"/>
    <xf numFmtId="40" fontId="10" fillId="0" borderId="0" xfId="3" applyNumberFormat="1" applyFont="1" applyFill="1" applyBorder="1"/>
    <xf numFmtId="0" fontId="10" fillId="0" borderId="0" xfId="3" applyFont="1" applyFill="1" applyAlignment="1"/>
    <xf numFmtId="0" fontId="9" fillId="0" borderId="0" xfId="8" applyFont="1" applyFill="1" applyAlignment="1">
      <alignment vertical="top" wrapText="1"/>
    </xf>
    <xf numFmtId="0" fontId="6" fillId="0" borderId="0" xfId="8" applyFill="1" applyAlignment="1">
      <alignment wrapText="1"/>
    </xf>
    <xf numFmtId="0" fontId="9" fillId="0" borderId="0" xfId="8" applyFont="1" applyFill="1" applyAlignment="1">
      <alignment horizontal="center" vertical="top" wrapText="1"/>
    </xf>
    <xf numFmtId="0" fontId="9" fillId="0" borderId="8" xfId="8" applyFont="1" applyFill="1" applyBorder="1" applyAlignment="1">
      <alignment vertical="top" wrapText="1"/>
    </xf>
    <xf numFmtId="0" fontId="9" fillId="0" borderId="0" xfId="8" applyFont="1" applyFill="1" applyBorder="1" applyAlignment="1">
      <alignment horizontal="center" vertical="top" wrapText="1"/>
    </xf>
    <xf numFmtId="0" fontId="10" fillId="0" borderId="3" xfId="3" applyFont="1" applyFill="1" applyBorder="1" applyAlignment="1">
      <alignment vertical="center"/>
    </xf>
    <xf numFmtId="0" fontId="10" fillId="0" borderId="3" xfId="3" applyFont="1" applyFill="1" applyBorder="1" applyAlignment="1">
      <alignment horizontal="center" vertical="center" wrapText="1"/>
    </xf>
    <xf numFmtId="171" fontId="10" fillId="0" borderId="3" xfId="9" applyNumberFormat="1" applyFont="1" applyFill="1" applyBorder="1" applyAlignment="1">
      <alignment horizontal="center" vertical="center"/>
    </xf>
    <xf numFmtId="0" fontId="6" fillId="0" borderId="3" xfId="8" applyFill="1" applyBorder="1" applyAlignment="1">
      <alignment horizontal="right" vertical="center"/>
    </xf>
    <xf numFmtId="173" fontId="10" fillId="0" borderId="0" xfId="9" applyNumberFormat="1" applyFont="1" applyFill="1" applyBorder="1" applyAlignment="1">
      <alignment horizontal="right"/>
    </xf>
    <xf numFmtId="0" fontId="10" fillId="0" borderId="8" xfId="3" applyFont="1" applyFill="1" applyBorder="1" applyAlignment="1">
      <alignment vertical="center"/>
    </xf>
    <xf numFmtId="0" fontId="10" fillId="0" borderId="8" xfId="3" applyFont="1" applyFill="1" applyBorder="1" applyAlignment="1">
      <alignment horizontal="center" vertical="center" wrapText="1"/>
    </xf>
    <xf numFmtId="174" fontId="10" fillId="0" borderId="8" xfId="9" applyNumberFormat="1" applyFont="1" applyFill="1" applyBorder="1" applyAlignment="1">
      <alignment horizontal="center" vertical="center"/>
    </xf>
    <xf numFmtId="0" fontId="6" fillId="0" borderId="8" xfId="8" applyFill="1" applyBorder="1" applyAlignment="1">
      <alignment horizontal="right" vertical="center"/>
    </xf>
    <xf numFmtId="175" fontId="10" fillId="0" borderId="0" xfId="9" applyNumberFormat="1" applyFont="1" applyFill="1" applyBorder="1" applyAlignment="1">
      <alignment horizontal="right"/>
    </xf>
    <xf numFmtId="176" fontId="10" fillId="0" borderId="0" xfId="9" applyNumberFormat="1" applyFont="1" applyFill="1" applyBorder="1" applyAlignment="1">
      <alignment horizontal="right"/>
    </xf>
    <xf numFmtId="0" fontId="10" fillId="0" borderId="0" xfId="3" applyFont="1" applyFill="1" applyBorder="1" applyAlignment="1">
      <alignment vertical="center"/>
    </xf>
    <xf numFmtId="0" fontId="10" fillId="0" borderId="0" xfId="3" applyFont="1" applyFill="1" applyBorder="1" applyAlignment="1">
      <alignment horizontal="center" vertical="center" wrapText="1"/>
    </xf>
    <xf numFmtId="0" fontId="10" fillId="0" borderId="0" xfId="3" applyFont="1" applyFill="1" applyBorder="1" applyAlignment="1">
      <alignment horizontal="center" wrapText="1"/>
    </xf>
    <xf numFmtId="177" fontId="10" fillId="0" borderId="0" xfId="9" applyNumberFormat="1" applyFont="1" applyFill="1" applyBorder="1" applyAlignment="1"/>
    <xf numFmtId="177" fontId="10" fillId="0" borderId="0" xfId="9" applyNumberFormat="1" applyFont="1" applyFill="1" applyBorder="1" applyAlignment="1">
      <alignment horizontal="center"/>
    </xf>
    <xf numFmtId="3" fontId="10" fillId="0" borderId="0" xfId="10" applyNumberFormat="1" applyFont="1" applyFill="1" applyBorder="1" applyAlignment="1"/>
    <xf numFmtId="40" fontId="10" fillId="0" borderId="0" xfId="9" applyNumberFormat="1" applyFont="1" applyFill="1" applyBorder="1" applyAlignment="1">
      <alignment horizontal="center"/>
    </xf>
    <xf numFmtId="40" fontId="10" fillId="0" borderId="0" xfId="9" applyNumberFormat="1" applyFont="1" applyFill="1" applyBorder="1" applyAlignment="1"/>
    <xf numFmtId="0" fontId="6" fillId="0" borderId="0" xfId="8" applyFill="1" applyBorder="1" applyAlignment="1">
      <alignment horizontal="center"/>
    </xf>
    <xf numFmtId="174" fontId="10" fillId="0" borderId="0" xfId="9" applyNumberFormat="1" applyFont="1" applyFill="1" applyBorder="1" applyAlignment="1">
      <alignment horizontal="center"/>
    </xf>
    <xf numFmtId="178" fontId="10" fillId="0" borderId="0" xfId="9" applyNumberFormat="1" applyFont="1" applyBorder="1" applyAlignment="1"/>
    <xf numFmtId="40" fontId="10" fillId="0" borderId="0" xfId="3" applyNumberFormat="1" applyFont="1" applyFill="1" applyBorder="1" applyAlignment="1">
      <alignment horizontal="center"/>
    </xf>
    <xf numFmtId="0" fontId="10" fillId="3" borderId="0" xfId="3" applyFont="1" applyFill="1" applyBorder="1" applyAlignment="1">
      <alignment wrapText="1"/>
    </xf>
    <xf numFmtId="4" fontId="10" fillId="3" borderId="0" xfId="9" applyNumberFormat="1" applyFont="1" applyFill="1" applyBorder="1" applyAlignment="1"/>
    <xf numFmtId="4" fontId="10" fillId="3" borderId="0" xfId="9" applyNumberFormat="1" applyFont="1" applyFill="1" applyBorder="1" applyAlignment="1">
      <alignment horizontal="right"/>
    </xf>
    <xf numFmtId="40" fontId="10" fillId="3" borderId="0" xfId="9" applyNumberFormat="1" applyFont="1" applyFill="1" applyBorder="1" applyAlignment="1">
      <alignment horizontal="right"/>
    </xf>
    <xf numFmtId="0" fontId="6" fillId="3" borderId="0" xfId="8" applyFill="1" applyBorder="1" applyAlignment="1">
      <alignment horizontal="right"/>
    </xf>
    <xf numFmtId="173" fontId="10" fillId="3" borderId="0" xfId="9" applyNumberFormat="1" applyFont="1" applyFill="1" applyBorder="1" applyAlignment="1"/>
    <xf numFmtId="4" fontId="2" fillId="3" borderId="0" xfId="3" applyNumberFormat="1" applyFill="1"/>
    <xf numFmtId="40" fontId="10" fillId="3" borderId="0" xfId="3" applyNumberFormat="1" applyFont="1" applyFill="1" applyBorder="1" applyAlignment="1">
      <alignment horizontal="right"/>
    </xf>
    <xf numFmtId="0" fontId="10" fillId="3" borderId="0" xfId="3" applyFont="1" applyFill="1" applyBorder="1" applyAlignment="1">
      <alignment vertical="center"/>
    </xf>
    <xf numFmtId="177" fontId="10" fillId="3" borderId="0" xfId="9" applyNumberFormat="1" applyFont="1" applyFill="1" applyBorder="1" applyAlignment="1"/>
    <xf numFmtId="174" fontId="10" fillId="3" borderId="0" xfId="9" applyNumberFormat="1" applyFont="1" applyFill="1" applyBorder="1" applyAlignment="1"/>
    <xf numFmtId="3" fontId="10" fillId="3" borderId="0" xfId="10" applyNumberFormat="1" applyFont="1" applyFill="1" applyBorder="1" applyAlignment="1"/>
    <xf numFmtId="174" fontId="10" fillId="3" borderId="0" xfId="9" applyNumberFormat="1" applyFont="1" applyFill="1" applyBorder="1" applyAlignment="1">
      <alignment horizontal="right"/>
    </xf>
    <xf numFmtId="40" fontId="10" fillId="3" borderId="0" xfId="9" applyNumberFormat="1" applyFont="1" applyFill="1" applyBorder="1" applyAlignment="1"/>
    <xf numFmtId="178" fontId="10" fillId="3" borderId="0" xfId="9" applyNumberFormat="1" applyFont="1" applyFill="1" applyBorder="1" applyAlignment="1"/>
    <xf numFmtId="0" fontId="10" fillId="3" borderId="0" xfId="3" applyFont="1" applyFill="1" applyBorder="1" applyAlignment="1">
      <alignment horizontal="center" wrapText="1"/>
    </xf>
    <xf numFmtId="173" fontId="10" fillId="0" borderId="0" xfId="9" applyNumberFormat="1" applyFont="1" applyFill="1" applyBorder="1" applyAlignment="1"/>
    <xf numFmtId="40" fontId="10" fillId="0" borderId="0" xfId="9" applyNumberFormat="1" applyFont="1" applyFill="1" applyBorder="1" applyAlignment="1">
      <alignment horizontal="right"/>
    </xf>
    <xf numFmtId="0" fontId="6" fillId="0" borderId="0" xfId="8" applyFill="1" applyBorder="1" applyAlignment="1">
      <alignment horizontal="right"/>
    </xf>
    <xf numFmtId="0" fontId="13" fillId="0" borderId="0" xfId="3" applyFont="1" applyFill="1" applyBorder="1" applyAlignment="1">
      <alignment vertical="center"/>
    </xf>
    <xf numFmtId="174" fontId="10" fillId="0" borderId="0" xfId="9" applyNumberFormat="1" applyFont="1" applyFill="1" applyBorder="1" applyAlignment="1">
      <alignment horizontal="right"/>
    </xf>
    <xf numFmtId="174" fontId="10" fillId="0" borderId="0" xfId="9" applyNumberFormat="1" applyFont="1" applyFill="1" applyBorder="1" applyAlignment="1"/>
    <xf numFmtId="40" fontId="10" fillId="0" borderId="0" xfId="3" applyNumberFormat="1" applyFont="1" applyFill="1" applyBorder="1" applyAlignment="1">
      <alignment horizontal="right"/>
    </xf>
    <xf numFmtId="0" fontId="13" fillId="0" borderId="0" xfId="3" applyFont="1" applyFill="1" applyBorder="1"/>
    <xf numFmtId="0" fontId="13" fillId="0" borderId="0" xfId="3" applyFont="1" applyFill="1" applyBorder="1" applyAlignment="1">
      <alignment horizontal="center" wrapText="1"/>
    </xf>
    <xf numFmtId="0" fontId="13" fillId="0" borderId="0" xfId="3" applyFont="1" applyFill="1" applyBorder="1" applyAlignment="1">
      <alignment wrapText="1"/>
    </xf>
    <xf numFmtId="40" fontId="13" fillId="0" borderId="0" xfId="9" applyNumberFormat="1" applyFont="1" applyFill="1" applyBorder="1" applyAlignment="1">
      <alignment horizontal="right"/>
    </xf>
    <xf numFmtId="173" fontId="13" fillId="0" borderId="0" xfId="9" applyNumberFormat="1" applyFont="1" applyFill="1" applyBorder="1" applyAlignment="1"/>
    <xf numFmtId="174" fontId="13" fillId="0" borderId="0" xfId="9" applyNumberFormat="1" applyFont="1" applyFill="1" applyBorder="1" applyAlignment="1">
      <alignment horizontal="right"/>
    </xf>
    <xf numFmtId="174" fontId="13" fillId="0" borderId="0" xfId="9" applyNumberFormat="1" applyFont="1" applyFill="1" applyBorder="1" applyAlignment="1"/>
    <xf numFmtId="0" fontId="13" fillId="0" borderId="0" xfId="3" applyFont="1" applyFill="1"/>
    <xf numFmtId="40" fontId="13" fillId="0" borderId="0" xfId="3" applyNumberFormat="1" applyFont="1" applyFill="1" applyBorder="1" applyAlignment="1"/>
    <xf numFmtId="40" fontId="10" fillId="0" borderId="0" xfId="3" applyNumberFormat="1" applyFont="1" applyFill="1" applyBorder="1" applyAlignment="1"/>
    <xf numFmtId="0" fontId="10" fillId="0" borderId="0" xfId="3" applyFont="1" applyFill="1" applyAlignment="1">
      <alignment wrapText="1"/>
    </xf>
    <xf numFmtId="0" fontId="2" fillId="0" borderId="0" xfId="3" applyFill="1" applyAlignment="1"/>
    <xf numFmtId="40" fontId="10" fillId="0" borderId="0" xfId="3" applyNumberFormat="1" applyFont="1" applyFill="1" applyBorder="1" applyAlignment="1">
      <alignment wrapText="1"/>
    </xf>
    <xf numFmtId="40" fontId="10" fillId="0" borderId="3"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0" fontId="2" fillId="0" borderId="3" xfId="3" applyFill="1" applyBorder="1" applyAlignment="1">
      <alignment horizontal="center" vertical="center"/>
    </xf>
    <xf numFmtId="40" fontId="10" fillId="0" borderId="3" xfId="3" applyNumberFormat="1" applyFont="1" applyFill="1" applyBorder="1" applyAlignment="1">
      <alignment horizontal="right"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vertical="center"/>
    </xf>
    <xf numFmtId="40" fontId="10" fillId="0" borderId="8" xfId="3" applyNumberFormat="1" applyFont="1" applyFill="1" applyBorder="1" applyAlignment="1">
      <alignment horizontal="right" vertical="center"/>
    </xf>
    <xf numFmtId="180" fontId="2" fillId="0" borderId="0" xfId="3" applyNumberFormat="1" applyFill="1" applyBorder="1" applyAlignment="1">
      <alignment horizontal="center"/>
    </xf>
    <xf numFmtId="180" fontId="10" fillId="0" borderId="0" xfId="3" applyNumberFormat="1" applyFont="1" applyFill="1" applyBorder="1" applyAlignment="1">
      <alignment horizontal="center"/>
    </xf>
    <xf numFmtId="4" fontId="10" fillId="0" borderId="0" xfId="3" applyNumberFormat="1" applyFont="1" applyFill="1" applyBorder="1" applyAlignment="1">
      <alignment horizontal="right"/>
    </xf>
    <xf numFmtId="180" fontId="10" fillId="0" borderId="0" xfId="3" applyNumberFormat="1" applyFont="1" applyFill="1" applyBorder="1" applyAlignment="1">
      <alignment horizontal="center" vertical="center"/>
    </xf>
    <xf numFmtId="38" fontId="10" fillId="0" borderId="0" xfId="3" applyNumberFormat="1" applyFont="1" applyFill="1" applyBorder="1" applyAlignment="1"/>
    <xf numFmtId="171" fontId="10" fillId="0" borderId="0" xfId="3" applyNumberFormat="1" applyFont="1" applyFill="1" applyBorder="1" applyAlignment="1"/>
    <xf numFmtId="171" fontId="2" fillId="0" borderId="0" xfId="3" applyNumberFormat="1" applyFill="1" applyBorder="1" applyAlignment="1"/>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alignment wrapText="1"/>
    </xf>
    <xf numFmtId="4" fontId="10" fillId="0" borderId="3" xfId="3" applyNumberFormat="1" applyFont="1" applyFill="1" applyBorder="1" applyAlignment="1">
      <alignment horizontal="center" vertical="center"/>
    </xf>
    <xf numFmtId="173" fontId="10" fillId="0" borderId="3" xfId="3" applyNumberFormat="1" applyFont="1" applyFill="1" applyBorder="1" applyAlignment="1">
      <alignment horizontal="center" vertical="center"/>
    </xf>
    <xf numFmtId="4" fontId="10" fillId="0" borderId="0" xfId="3" applyNumberFormat="1" applyFont="1" applyFill="1" applyBorder="1" applyAlignment="1">
      <alignment horizontal="center" vertical="center"/>
    </xf>
    <xf numFmtId="40" fontId="10" fillId="0" borderId="0" xfId="3" applyNumberFormat="1" applyFont="1" applyFill="1" applyBorder="1" applyAlignment="1">
      <alignment horizontal="center" vertical="center"/>
    </xf>
    <xf numFmtId="173" fontId="10" fillId="0" borderId="0" xfId="3" applyNumberFormat="1" applyFont="1" applyFill="1" applyBorder="1" applyAlignment="1">
      <alignment horizontal="center" vertical="center"/>
    </xf>
    <xf numFmtId="177" fontId="10" fillId="0" borderId="3" xfId="3" applyNumberFormat="1" applyFont="1" applyFill="1" applyBorder="1" applyAlignment="1">
      <alignment horizontal="center" vertical="center"/>
    </xf>
    <xf numFmtId="4" fontId="10" fillId="0" borderId="8" xfId="3" applyNumberFormat="1" applyFont="1" applyFill="1" applyBorder="1" applyAlignment="1">
      <alignment horizontal="center" vertical="center"/>
    </xf>
    <xf numFmtId="177" fontId="10" fillId="0" borderId="8" xfId="3" applyNumberFormat="1" applyFont="1" applyFill="1" applyBorder="1" applyAlignment="1">
      <alignment horizontal="center" vertical="center"/>
    </xf>
    <xf numFmtId="173" fontId="10" fillId="0" borderId="0" xfId="3" applyNumberFormat="1" applyFont="1" applyFill="1" applyBorder="1"/>
    <xf numFmtId="4" fontId="10" fillId="0" borderId="0" xfId="3" applyNumberFormat="1" applyFont="1" applyFill="1" applyBorder="1" applyAlignment="1"/>
    <xf numFmtId="173" fontId="10" fillId="0" borderId="0" xfId="3" applyNumberFormat="1" applyFont="1" applyFill="1" applyBorder="1" applyAlignment="1"/>
    <xf numFmtId="177" fontId="10" fillId="0" borderId="0" xfId="3" applyNumberFormat="1" applyFont="1" applyFill="1" applyBorder="1" applyAlignment="1"/>
    <xf numFmtId="40" fontId="10" fillId="0" borderId="1" xfId="3" applyNumberFormat="1" applyFont="1" applyFill="1" applyBorder="1"/>
    <xf numFmtId="0" fontId="2" fillId="0" borderId="1" xfId="3" applyFill="1" applyBorder="1" applyAlignment="1">
      <alignment wrapText="1"/>
    </xf>
    <xf numFmtId="0" fontId="10" fillId="0" borderId="0" xfId="3" applyFont="1" applyFill="1" applyAlignment="1">
      <alignment horizontal="center" wrapText="1"/>
    </xf>
    <xf numFmtId="0" fontId="6" fillId="0" borderId="0" xfId="8" applyFill="1" applyAlignment="1">
      <alignment horizontal="center"/>
    </xf>
    <xf numFmtId="0" fontId="6" fillId="0" borderId="0" xfId="8" applyFill="1" applyAlignment="1">
      <alignment horizontal="center" wrapText="1"/>
    </xf>
    <xf numFmtId="0" fontId="2" fillId="0" borderId="0" xfId="3" applyFill="1" applyAlignment="1">
      <alignment horizontal="center"/>
    </xf>
    <xf numFmtId="0" fontId="6" fillId="0" borderId="0" xfId="8" applyFill="1" applyAlignment="1"/>
    <xf numFmtId="0" fontId="6" fillId="0" borderId="8" xfId="8" applyFill="1" applyBorder="1" applyAlignment="1">
      <alignment horizontal="center"/>
    </xf>
    <xf numFmtId="0" fontId="6" fillId="0" borderId="8" xfId="8" applyFill="1" applyBorder="1" applyAlignment="1">
      <alignment horizontal="center" wrapText="1"/>
    </xf>
    <xf numFmtId="40" fontId="10" fillId="0" borderId="3" xfId="3" applyNumberFormat="1" applyFont="1" applyFill="1" applyBorder="1"/>
    <xf numFmtId="40" fontId="10" fillId="0" borderId="3" xfId="3" applyNumberFormat="1" applyFont="1" applyFill="1" applyBorder="1" applyAlignment="1"/>
    <xf numFmtId="0" fontId="2" fillId="0" borderId="3" xfId="3" applyFill="1" applyBorder="1" applyAlignment="1"/>
    <xf numFmtId="171" fontId="10" fillId="0" borderId="3" xfId="3" applyNumberFormat="1" applyFont="1" applyFill="1" applyBorder="1" applyAlignment="1">
      <alignment horizontal="center" vertical="center"/>
    </xf>
    <xf numFmtId="171"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xf>
    <xf numFmtId="4" fontId="2" fillId="0" borderId="3" xfId="3" applyNumberFormat="1" applyFill="1" applyBorder="1" applyAlignment="1">
      <alignment horizontal="center" vertical="center" wrapText="1"/>
    </xf>
    <xf numFmtId="0" fontId="6" fillId="0" borderId="3" xfId="8" applyFill="1" applyBorder="1" applyAlignment="1">
      <alignment horizontal="center" vertical="center" wrapText="1"/>
    </xf>
    <xf numFmtId="10" fontId="10" fillId="0" borderId="3" xfId="5" applyNumberFormat="1" applyFont="1" applyFill="1" applyBorder="1" applyAlignment="1">
      <alignment horizontal="center" vertical="center"/>
    </xf>
    <xf numFmtId="40" fontId="10" fillId="0" borderId="8" xfId="3" applyNumberFormat="1" applyFont="1" applyFill="1" applyBorder="1"/>
    <xf numFmtId="0" fontId="2" fillId="0" borderId="8" xfId="3" applyFill="1" applyBorder="1" applyAlignment="1"/>
    <xf numFmtId="0" fontId="2" fillId="0" borderId="8" xfId="3" applyFill="1" applyBorder="1" applyAlignment="1">
      <alignment horizontal="center" vertical="center"/>
    </xf>
    <xf numFmtId="171"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xf>
    <xf numFmtId="4" fontId="2" fillId="0" borderId="8" xfId="3" applyNumberFormat="1" applyFill="1" applyBorder="1" applyAlignment="1">
      <alignment horizontal="center" vertical="center" wrapText="1"/>
    </xf>
    <xf numFmtId="0" fontId="6" fillId="0" borderId="8" xfId="8" applyFill="1" applyBorder="1" applyAlignment="1">
      <alignment horizontal="center" vertical="center" wrapText="1"/>
    </xf>
    <xf numFmtId="10" fontId="2" fillId="0" borderId="8" xfId="5" applyNumberFormat="1" applyFont="1" applyFill="1" applyBorder="1" applyAlignment="1">
      <alignment horizontal="center" vertical="center"/>
    </xf>
    <xf numFmtId="0" fontId="6" fillId="0" borderId="0" xfId="8" applyFill="1" applyBorder="1" applyAlignment="1">
      <alignment wrapText="1"/>
    </xf>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xf numFmtId="10" fontId="2" fillId="0" borderId="0" xfId="5" applyNumberFormat="1" applyFont="1" applyFill="1" applyBorder="1"/>
    <xf numFmtId="171" fontId="8" fillId="0" borderId="0" xfId="3" applyNumberFormat="1" applyFont="1" applyFill="1" applyBorder="1" applyAlignment="1"/>
    <xf numFmtId="171" fontId="8" fillId="0" borderId="0" xfId="3" applyNumberFormat="1" applyFont="1" applyFill="1" applyBorder="1" applyAlignment="1">
      <alignment horizontal="right"/>
    </xf>
    <xf numFmtId="171" fontId="12" fillId="0" borderId="0" xfId="3" applyNumberFormat="1" applyFont="1" applyFill="1" applyBorder="1" applyAlignment="1">
      <alignment horizontal="right"/>
    </xf>
    <xf numFmtId="0" fontId="2" fillId="0" borderId="0" xfId="3" applyFill="1" applyBorder="1" applyAlignment="1">
      <alignment horizontal="right"/>
    </xf>
    <xf numFmtId="171" fontId="10" fillId="0" borderId="0" xfId="3" applyNumberFormat="1" applyFont="1" applyFill="1" applyBorder="1" applyAlignment="1">
      <alignment horizontal="right"/>
    </xf>
    <xf numFmtId="171" fontId="2" fillId="0" borderId="0" xfId="3" applyNumberFormat="1" applyFill="1" applyBorder="1" applyAlignment="1">
      <alignment horizontal="right"/>
    </xf>
    <xf numFmtId="4" fontId="2" fillId="0" borderId="0" xfId="3" applyNumberFormat="1" applyFill="1" applyBorder="1" applyAlignment="1">
      <alignment horizontal="right"/>
    </xf>
    <xf numFmtId="4" fontId="2" fillId="0" borderId="0" xfId="3" applyNumberFormat="1" applyFill="1" applyBorder="1" applyAlignment="1">
      <alignment horizontal="right" wrapText="1"/>
    </xf>
    <xf numFmtId="40" fontId="10" fillId="3" borderId="0" xfId="3" applyNumberFormat="1" applyFont="1" applyFill="1" applyBorder="1" applyAlignment="1"/>
    <xf numFmtId="40" fontId="10" fillId="3" borderId="8" xfId="3" applyNumberFormat="1" applyFont="1" applyFill="1" applyBorder="1" applyAlignment="1"/>
    <xf numFmtId="40" fontId="10" fillId="3" borderId="0" xfId="3" applyNumberFormat="1" applyFont="1" applyFill="1" applyBorder="1"/>
    <xf numFmtId="40" fontId="10" fillId="3" borderId="10" xfId="3" applyNumberFormat="1" applyFont="1" applyFill="1" applyBorder="1" applyAlignment="1"/>
    <xf numFmtId="0" fontId="2" fillId="3" borderId="10" xfId="3" applyFill="1" applyBorder="1"/>
    <xf numFmtId="40" fontId="10" fillId="3" borderId="3" xfId="3" applyNumberFormat="1" applyFont="1" applyFill="1" applyBorder="1" applyAlignment="1">
      <alignment vertical="center"/>
    </xf>
    <xf numFmtId="40" fontId="10" fillId="0" borderId="3" xfId="3" applyNumberFormat="1" applyFont="1" applyFill="1" applyBorder="1" applyAlignment="1">
      <alignment vertical="center"/>
    </xf>
    <xf numFmtId="40" fontId="10" fillId="3" borderId="3" xfId="3" applyNumberFormat="1" applyFont="1" applyFill="1" applyBorder="1" applyAlignment="1"/>
    <xf numFmtId="40" fontId="10" fillId="3" borderId="3" xfId="3" applyNumberFormat="1" applyFont="1" applyFill="1" applyBorder="1"/>
    <xf numFmtId="15" fontId="10" fillId="3" borderId="3" xfId="3" applyNumberFormat="1" applyFont="1" applyFill="1" applyBorder="1" applyAlignment="1"/>
    <xf numFmtId="0" fontId="2" fillId="0" borderId="0" xfId="3" applyFill="1" applyAlignment="1">
      <alignment horizontal="center" vertical="center"/>
    </xf>
    <xf numFmtId="15" fontId="10" fillId="3" borderId="0" xfId="3" applyNumberFormat="1" applyFont="1" applyFill="1" applyBorder="1" applyAlignment="1"/>
    <xf numFmtId="40" fontId="10" fillId="3" borderId="8" xfId="3" applyNumberFormat="1" applyFont="1" applyFill="1" applyBorder="1" applyAlignment="1">
      <alignment vertical="center"/>
    </xf>
    <xf numFmtId="40" fontId="10" fillId="0" borderId="8" xfId="3" applyNumberFormat="1" applyFont="1" applyFill="1" applyBorder="1" applyAlignment="1">
      <alignment vertical="center"/>
    </xf>
    <xf numFmtId="40" fontId="10" fillId="3" borderId="8" xfId="3" applyNumberFormat="1" applyFont="1" applyFill="1" applyBorder="1"/>
    <xf numFmtId="15" fontId="10" fillId="3" borderId="8" xfId="3" applyNumberFormat="1" applyFont="1" applyFill="1" applyBorder="1" applyAlignment="1"/>
    <xf numFmtId="15" fontId="10" fillId="0" borderId="0" xfId="3" applyNumberFormat="1" applyFont="1" applyFill="1" applyBorder="1" applyAlignment="1"/>
    <xf numFmtId="15" fontId="10" fillId="0" borderId="0" xfId="3" applyNumberFormat="1" applyFont="1" applyFill="1" applyBorder="1" applyAlignment="1">
      <alignment horizontal="center"/>
    </xf>
    <xf numFmtId="39" fontId="14" fillId="0" borderId="0" xfId="11" applyNumberFormat="1" applyFont="1" applyFill="1" applyBorder="1" applyAlignment="1"/>
    <xf numFmtId="39" fontId="9" fillId="0" borderId="0" xfId="11" applyNumberFormat="1" applyFont="1" applyFill="1" applyBorder="1" applyAlignment="1"/>
    <xf numFmtId="39" fontId="9" fillId="0" borderId="0" xfId="11" applyNumberFormat="1" applyFont="1" applyFill="1" applyBorder="1" applyAlignment="1">
      <alignment horizontal="right"/>
    </xf>
    <xf numFmtId="39" fontId="14" fillId="3" borderId="0" xfId="11" applyNumberFormat="1" applyFont="1" applyFill="1" applyBorder="1" applyAlignment="1"/>
    <xf numFmtId="39" fontId="9" fillId="3" borderId="0" xfId="11" applyNumberFormat="1" applyFont="1" applyFill="1" applyBorder="1" applyAlignment="1"/>
    <xf numFmtId="39" fontId="9" fillId="3" borderId="0" xfId="11" applyNumberFormat="1" applyFont="1" applyFill="1" applyBorder="1" applyAlignment="1">
      <alignment horizontal="right"/>
    </xf>
    <xf numFmtId="0" fontId="14" fillId="0" borderId="0" xfId="11" applyFont="1" applyFill="1" applyBorder="1" applyAlignment="1">
      <alignment horizontal="left"/>
    </xf>
    <xf numFmtId="0" fontId="9" fillId="0" borderId="0" xfId="11" applyFont="1" applyFill="1" applyBorder="1" applyAlignment="1">
      <alignment horizontal="left"/>
    </xf>
    <xf numFmtId="0" fontId="18" fillId="0" borderId="0" xfId="11" applyFont="1" applyFill="1" applyBorder="1" applyAlignment="1">
      <alignment horizontal="left"/>
    </xf>
    <xf numFmtId="4" fontId="10" fillId="0" borderId="0" xfId="3" applyNumberFormat="1" applyFont="1" applyFill="1"/>
    <xf numFmtId="4" fontId="9" fillId="3" borderId="0" xfId="10" applyNumberFormat="1" applyFont="1" applyFill="1" applyBorder="1" applyAlignment="1">
      <alignment horizontal="right"/>
    </xf>
    <xf numFmtId="39" fontId="9" fillId="0" borderId="0" xfId="11" applyNumberFormat="1" applyFont="1" applyFill="1" applyBorder="1" applyAlignment="1">
      <alignment horizontal="left"/>
    </xf>
    <xf numFmtId="4" fontId="9" fillId="0" borderId="0" xfId="11" applyNumberFormat="1" applyFont="1" applyFill="1" applyBorder="1" applyAlignment="1">
      <alignment horizontal="right"/>
    </xf>
    <xf numFmtId="4" fontId="9" fillId="0" borderId="0" xfId="10" applyNumberFormat="1" applyFont="1" applyFill="1" applyBorder="1" applyAlignment="1">
      <alignment horizontal="right"/>
    </xf>
    <xf numFmtId="0" fontId="19" fillId="3" borderId="0" xfId="3" applyFont="1" applyFill="1"/>
    <xf numFmtId="0" fontId="8" fillId="3" borderId="0" xfId="3" applyFont="1" applyFill="1" applyAlignment="1"/>
    <xf numFmtId="4" fontId="2" fillId="0" borderId="0" xfId="3" applyNumberFormat="1" applyFill="1"/>
    <xf numFmtId="0" fontId="8" fillId="3" borderId="0" xfId="3" applyFont="1" applyFill="1" applyAlignment="1">
      <alignment wrapText="1"/>
    </xf>
    <xf numFmtId="4" fontId="10" fillId="3" borderId="0" xfId="10" applyNumberFormat="1" applyFont="1" applyFill="1" applyBorder="1" applyAlignment="1">
      <alignment horizontal="right"/>
    </xf>
    <xf numFmtId="39" fontId="10" fillId="0" borderId="0" xfId="3" applyNumberFormat="1" applyFont="1" applyFill="1" applyBorder="1" applyAlignment="1"/>
    <xf numFmtId="39" fontId="2" fillId="0" borderId="0" xfId="10" applyNumberFormat="1" applyFont="1" applyFill="1"/>
    <xf numFmtId="4" fontId="2" fillId="0" borderId="0" xfId="10" applyNumberFormat="1" applyFont="1" applyFill="1"/>
    <xf numFmtId="0" fontId="9" fillId="3" borderId="0" xfId="11" applyFont="1" applyFill="1" applyBorder="1" applyAlignment="1">
      <alignment horizontal="left"/>
    </xf>
    <xf numFmtId="0" fontId="14" fillId="3" borderId="0" xfId="11" applyFont="1" applyFill="1" applyBorder="1" applyAlignment="1">
      <alignment horizontal="left"/>
    </xf>
    <xf numFmtId="40" fontId="8" fillId="0" borderId="0" xfId="3" applyNumberFormat="1" applyFont="1" applyFill="1" applyBorder="1"/>
    <xf numFmtId="40" fontId="8" fillId="3" borderId="0" xfId="3" applyNumberFormat="1" applyFont="1" applyFill="1" applyBorder="1"/>
    <xf numFmtId="39" fontId="9" fillId="3" borderId="0" xfId="11" applyNumberFormat="1" applyFont="1" applyFill="1" applyBorder="1" applyAlignment="1">
      <alignment wrapText="1"/>
    </xf>
    <xf numFmtId="0" fontId="2" fillId="3" borderId="0" xfId="3" applyFill="1" applyBorder="1" applyAlignment="1">
      <alignment horizontal="right"/>
    </xf>
    <xf numFmtId="0" fontId="13" fillId="3" borderId="0" xfId="3" applyFont="1" applyFill="1" applyBorder="1" applyAlignment="1"/>
    <xf numFmtId="39" fontId="9" fillId="3" borderId="0" xfId="10" applyNumberFormat="1" applyFont="1" applyFill="1" applyBorder="1" applyAlignment="1">
      <alignment horizontal="right"/>
    </xf>
    <xf numFmtId="39" fontId="2" fillId="3" borderId="0" xfId="3" applyNumberFormat="1" applyFill="1" applyAlignment="1"/>
    <xf numFmtId="0" fontId="13" fillId="0" borderId="1" xfId="3" applyFont="1" applyFill="1" applyBorder="1" applyAlignment="1"/>
    <xf numFmtId="0" fontId="2" fillId="0" borderId="1" xfId="3" applyFill="1" applyBorder="1" applyAlignment="1"/>
    <xf numFmtId="0" fontId="10" fillId="0" borderId="0" xfId="3" applyFont="1" applyFill="1" applyAlignment="1">
      <alignment horizontal="right"/>
    </xf>
    <xf numFmtId="40" fontId="8" fillId="0" borderId="0" xfId="3" applyNumberFormat="1" applyFont="1" applyFill="1" applyBorder="1" applyAlignment="1">
      <alignment horizontal="right"/>
    </xf>
    <xf numFmtId="170" fontId="10" fillId="0" borderId="0" xfId="3" applyNumberFormat="1" applyFont="1" applyFill="1" applyBorder="1" applyAlignment="1">
      <alignment horizontal="center"/>
    </xf>
    <xf numFmtId="170" fontId="2" fillId="0" borderId="0" xfId="3" applyNumberFormat="1" applyFill="1" applyBorder="1" applyAlignment="1">
      <alignment horizontal="center"/>
    </xf>
    <xf numFmtId="4" fontId="2" fillId="0" borderId="0" xfId="3" applyNumberFormat="1" applyFill="1" applyBorder="1" applyAlignment="1"/>
    <xf numFmtId="4" fontId="10" fillId="0" borderId="0" xfId="3" applyNumberFormat="1" applyFont="1" applyFill="1" applyBorder="1"/>
    <xf numFmtId="0" fontId="2" fillId="3" borderId="0" xfId="3" applyFill="1" applyAlignment="1">
      <alignment horizontal="right"/>
    </xf>
    <xf numFmtId="0" fontId="10" fillId="3" borderId="0" xfId="3" applyFont="1" applyFill="1" applyAlignment="1">
      <alignment horizontal="right"/>
    </xf>
    <xf numFmtId="40" fontId="8" fillId="3" borderId="0" xfId="3" applyNumberFormat="1" applyFont="1" applyFill="1" applyBorder="1" applyAlignment="1"/>
    <xf numFmtId="0" fontId="10" fillId="0" borderId="0" xfId="3" applyNumberFormat="1" applyFont="1" applyFill="1" applyBorder="1" applyAlignment="1"/>
    <xf numFmtId="40" fontId="10" fillId="0" borderId="0" xfId="4" applyNumberFormat="1" applyFont="1" applyFill="1" applyBorder="1" applyAlignment="1"/>
    <xf numFmtId="0" fontId="2" fillId="3" borderId="0" xfId="3" applyFill="1" applyBorder="1" applyAlignment="1">
      <alignment wrapText="1"/>
    </xf>
    <xf numFmtId="0" fontId="2" fillId="3" borderId="0" xfId="3" applyFill="1" applyBorder="1" applyAlignment="1">
      <alignment horizontal="right" wrapText="1"/>
    </xf>
    <xf numFmtId="0" fontId="2" fillId="0" borderId="0" xfId="3" applyFill="1" applyBorder="1" applyAlignment="1">
      <alignment horizontal="right" wrapText="1"/>
    </xf>
    <xf numFmtId="171" fontId="10" fillId="3" borderId="0" xfId="3" applyNumberFormat="1" applyFont="1" applyFill="1" applyBorder="1" applyAlignment="1">
      <alignment horizontal="right" wrapText="1"/>
    </xf>
    <xf numFmtId="171" fontId="10" fillId="0" borderId="0" xfId="3" applyNumberFormat="1" applyFont="1" applyFill="1" applyBorder="1" applyAlignment="1">
      <alignment horizontal="right" wrapText="1"/>
    </xf>
    <xf numFmtId="171" fontId="10" fillId="3" borderId="0" xfId="3" applyNumberFormat="1" applyFont="1" applyFill="1" applyBorder="1" applyAlignment="1">
      <alignment horizontal="left" wrapText="1"/>
    </xf>
    <xf numFmtId="4" fontId="2" fillId="3" borderId="0" xfId="3" applyNumberFormat="1" applyFill="1" applyBorder="1" applyAlignment="1">
      <alignment horizontal="left" wrapText="1"/>
    </xf>
    <xf numFmtId="4" fontId="2" fillId="3" borderId="0" xfId="3" applyNumberFormat="1" applyFill="1" applyBorder="1" applyAlignment="1">
      <alignment horizontal="right" wrapText="1"/>
    </xf>
    <xf numFmtId="0" fontId="6" fillId="3" borderId="0" xfId="8" applyFill="1" applyAlignment="1"/>
    <xf numFmtId="4" fontId="10" fillId="3" borderId="0" xfId="3" applyNumberFormat="1" applyFont="1" applyFill="1" applyBorder="1" applyAlignment="1">
      <alignment horizontal="right" wrapText="1"/>
    </xf>
    <xf numFmtId="4" fontId="10" fillId="3" borderId="0" xfId="3" applyNumberFormat="1" applyFont="1" applyFill="1" applyBorder="1" applyAlignment="1">
      <alignment horizontal="right"/>
    </xf>
    <xf numFmtId="4" fontId="2" fillId="3" borderId="0" xfId="3" applyNumberFormat="1" applyFill="1" applyBorder="1" applyAlignment="1">
      <alignment horizontal="right"/>
    </xf>
    <xf numFmtId="0" fontId="20" fillId="3" borderId="0" xfId="8" applyFont="1" applyFill="1" applyAlignment="1"/>
    <xf numFmtId="0" fontId="2" fillId="3" borderId="0" xfId="3" applyFill="1" applyAlignment="1"/>
    <xf numFmtId="40" fontId="21" fillId="0" borderId="0" xfId="3" applyNumberFormat="1" applyFont="1" applyFill="1" applyBorder="1" applyAlignment="1"/>
    <xf numFmtId="0" fontId="10" fillId="0" borderId="0" xfId="0" applyFont="1" applyAlignment="1">
      <alignment horizontal="left" vertical="center" indent="5"/>
    </xf>
    <xf numFmtId="40" fontId="10" fillId="0" borderId="1" xfId="3" applyNumberFormat="1" applyFont="1" applyFill="1" applyBorder="1" applyAlignment="1"/>
    <xf numFmtId="40" fontId="10" fillId="0" borderId="0" xfId="8" applyNumberFormat="1" applyFont="1" applyFill="1" applyBorder="1"/>
    <xf numFmtId="0" fontId="10" fillId="0" borderId="0" xfId="8" applyFont="1" applyFill="1"/>
    <xf numFmtId="0" fontId="6" fillId="0" borderId="0" xfId="8" applyFill="1"/>
    <xf numFmtId="0" fontId="10" fillId="3" borderId="0" xfId="8" applyFont="1" applyFill="1"/>
    <xf numFmtId="0" fontId="2" fillId="3" borderId="0" xfId="3" applyFill="1" applyAlignment="1">
      <alignment horizontal="center"/>
    </xf>
    <xf numFmtId="170" fontId="10" fillId="3" borderId="0" xfId="8" applyNumberFormat="1" applyFont="1" applyFill="1" applyAlignment="1">
      <alignment horizontal="center"/>
    </xf>
    <xf numFmtId="170" fontId="6" fillId="3" borderId="0" xfId="8" applyNumberFormat="1" applyFill="1" applyAlignment="1">
      <alignment horizontal="center"/>
    </xf>
    <xf numFmtId="0" fontId="10" fillId="0" borderId="0" xfId="8" applyFont="1" applyFill="1" applyAlignment="1"/>
    <xf numFmtId="0" fontId="10" fillId="0" borderId="0" xfId="8" applyFont="1" applyFill="1" applyBorder="1"/>
    <xf numFmtId="170" fontId="10" fillId="0" borderId="0" xfId="8" applyNumberFormat="1" applyFont="1" applyFill="1" applyBorder="1" applyAlignment="1">
      <alignment horizontal="center"/>
    </xf>
    <xf numFmtId="0" fontId="6" fillId="0" borderId="0" xfId="8" applyFill="1" applyBorder="1"/>
    <xf numFmtId="170" fontId="6" fillId="0" borderId="0" xfId="8" applyNumberFormat="1" applyFill="1" applyBorder="1" applyAlignment="1">
      <alignment horizontal="center"/>
    </xf>
    <xf numFmtId="0" fontId="14" fillId="0" borderId="0" xfId="8" applyFont="1" applyFill="1" applyAlignment="1"/>
    <xf numFmtId="170" fontId="9" fillId="0" borderId="0" xfId="8" applyNumberFormat="1" applyFont="1" applyFill="1" applyAlignment="1">
      <alignment horizontal="center"/>
    </xf>
    <xf numFmtId="170" fontId="6" fillId="0" borderId="0" xfId="8" applyNumberFormat="1" applyFill="1" applyAlignment="1">
      <alignment horizontal="right"/>
    </xf>
    <xf numFmtId="170" fontId="10" fillId="0" borderId="0" xfId="8" applyNumberFormat="1" applyFont="1" applyFill="1" applyAlignment="1">
      <alignment horizontal="right"/>
    </xf>
    <xf numFmtId="0" fontId="21" fillId="3" borderId="0" xfId="3" applyFont="1" applyFill="1"/>
    <xf numFmtId="4" fontId="6" fillId="0" borderId="0" xfId="8" applyNumberFormat="1" applyFill="1" applyAlignment="1">
      <alignment horizontal="right"/>
    </xf>
    <xf numFmtId="4" fontId="10" fillId="0" borderId="0" xfId="8" applyNumberFormat="1" applyFont="1" applyFill="1" applyAlignment="1">
      <alignment horizontal="right"/>
    </xf>
    <xf numFmtId="0" fontId="9" fillId="0" borderId="0" xfId="4" applyFont="1" applyFill="1" applyBorder="1" applyAlignment="1">
      <alignment horizontal="left"/>
    </xf>
    <xf numFmtId="4" fontId="10" fillId="0" borderId="0" xfId="8" applyNumberFormat="1" applyFont="1" applyFill="1"/>
    <xf numFmtId="170" fontId="6" fillId="0" borderId="0" xfId="8" applyNumberFormat="1" applyFill="1"/>
    <xf numFmtId="0" fontId="21" fillId="0" borderId="0" xfId="3" applyFont="1" applyFill="1"/>
    <xf numFmtId="39" fontId="10" fillId="0" borderId="0" xfId="3" applyNumberFormat="1" applyFont="1" applyFill="1"/>
    <xf numFmtId="170" fontId="10" fillId="0" borderId="0" xfId="3" applyNumberFormat="1" applyFont="1" applyFill="1"/>
    <xf numFmtId="39" fontId="10" fillId="0" borderId="0" xfId="3" applyNumberFormat="1" applyFont="1" applyFill="1" applyAlignment="1">
      <alignment horizontal="right"/>
    </xf>
    <xf numFmtId="170" fontId="10" fillId="0" borderId="0" xfId="3" applyNumberFormat="1" applyFont="1" applyFill="1" applyAlignment="1">
      <alignment horizontal="right"/>
    </xf>
    <xf numFmtId="0" fontId="1" fillId="0" borderId="0" xfId="12" applyFill="1" applyAlignment="1">
      <alignment horizontal="right"/>
    </xf>
    <xf numFmtId="0" fontId="1" fillId="0" borderId="0" xfId="12"/>
    <xf numFmtId="170" fontId="10" fillId="0" borderId="0" xfId="3" applyNumberFormat="1" applyFont="1" applyFill="1" applyBorder="1" applyAlignment="1">
      <alignment horizontal="right"/>
    </xf>
    <xf numFmtId="0" fontId="1" fillId="3" borderId="0" xfId="12" applyFill="1"/>
    <xf numFmtId="170" fontId="10" fillId="0" borderId="0" xfId="8" applyNumberFormat="1" applyFont="1" applyFill="1" applyBorder="1" applyAlignment="1">
      <alignment horizontal="right"/>
    </xf>
    <xf numFmtId="170" fontId="6" fillId="0" borderId="0" xfId="8" applyNumberFormat="1" applyFill="1" applyBorder="1" applyAlignment="1">
      <alignment horizontal="right"/>
    </xf>
    <xf numFmtId="170" fontId="2" fillId="0" borderId="0" xfId="3" applyNumberFormat="1" applyFill="1" applyAlignment="1">
      <alignment horizontal="right"/>
    </xf>
    <xf numFmtId="39" fontId="2" fillId="0" borderId="0" xfId="3" applyNumberFormat="1" applyFill="1" applyAlignment="1">
      <alignment horizontal="right"/>
    </xf>
    <xf numFmtId="39" fontId="2" fillId="3" borderId="0" xfId="3" applyNumberFormat="1" applyFill="1" applyAlignment="1">
      <alignment horizontal="right"/>
    </xf>
    <xf numFmtId="170" fontId="2" fillId="3" borderId="0" xfId="3" applyNumberFormat="1" applyFill="1" applyAlignment="1">
      <alignment horizontal="right"/>
    </xf>
    <xf numFmtId="0" fontId="8" fillId="0" borderId="0" xfId="0" applyFont="1"/>
    <xf numFmtId="0" fontId="10" fillId="0" borderId="0" xfId="0" applyFont="1"/>
    <xf numFmtId="40" fontId="8" fillId="0" borderId="0" xfId="3" applyNumberFormat="1" applyFont="1" applyFill="1" applyBorder="1" applyAlignment="1"/>
    <xf numFmtId="170" fontId="10" fillId="3" borderId="0" xfId="3" applyNumberFormat="1" applyFont="1" applyFill="1" applyAlignment="1">
      <alignment horizontal="right"/>
    </xf>
    <xf numFmtId="0" fontId="23" fillId="3" borderId="0" xfId="12" applyFont="1" applyFill="1"/>
    <xf numFmtId="170" fontId="2" fillId="3" borderId="0" xfId="3" applyNumberFormat="1" applyFill="1"/>
    <xf numFmtId="170" fontId="2" fillId="0" borderId="0" xfId="3" applyNumberFormat="1" applyFill="1"/>
    <xf numFmtId="0" fontId="21" fillId="0" borderId="0" xfId="3" applyFont="1" applyFill="1" applyBorder="1" applyAlignment="1"/>
    <xf numFmtId="39" fontId="10" fillId="0" borderId="0" xfId="3" applyNumberFormat="1" applyFont="1" applyFill="1" applyBorder="1"/>
    <xf numFmtId="170" fontId="10" fillId="0" borderId="0" xfId="3" applyNumberFormat="1" applyFont="1" applyFill="1" applyBorder="1"/>
    <xf numFmtId="0" fontId="10" fillId="0" borderId="0" xfId="0" applyFont="1" applyAlignment="1">
      <alignment vertical="top"/>
    </xf>
    <xf numFmtId="39" fontId="2" fillId="3" borderId="0" xfId="3" applyNumberFormat="1" applyFill="1" applyBorder="1"/>
    <xf numFmtId="0" fontId="1" fillId="0" borderId="0" xfId="12" applyBorder="1"/>
    <xf numFmtId="0" fontId="1" fillId="3" borderId="0" xfId="12" applyFill="1" applyBorder="1"/>
    <xf numFmtId="170" fontId="2" fillId="3" borderId="0" xfId="3" applyNumberFormat="1" applyFill="1" applyBorder="1"/>
    <xf numFmtId="0" fontId="21" fillId="0" borderId="0" xfId="3" applyFont="1" applyFill="1" applyBorder="1"/>
    <xf numFmtId="170" fontId="10" fillId="0" borderId="0" xfId="3" applyNumberFormat="1" applyFont="1" applyFill="1" applyBorder="1" applyAlignment="1"/>
    <xf numFmtId="0" fontId="6" fillId="0" borderId="0" xfId="8" applyFill="1" applyBorder="1" applyAlignment="1"/>
    <xf numFmtId="39" fontId="10" fillId="0" borderId="0" xfId="3" applyNumberFormat="1" applyFont="1" applyFill="1" applyBorder="1" applyAlignment="1">
      <alignment horizontal="center"/>
    </xf>
    <xf numFmtId="0" fontId="8" fillId="0" borderId="0" xfId="3" applyFont="1" applyFill="1" applyBorder="1" applyAlignment="1"/>
    <xf numFmtId="170" fontId="10" fillId="0" borderId="0" xfId="8" applyNumberFormat="1" applyFont="1" applyFill="1" applyBorder="1" applyAlignment="1"/>
    <xf numFmtId="170" fontId="2" fillId="0" borderId="0" xfId="3" applyNumberFormat="1" applyFill="1" applyBorder="1"/>
    <xf numFmtId="0" fontId="14" fillId="3" borderId="0" xfId="8" applyFont="1" applyFill="1" applyBorder="1" applyAlignment="1"/>
    <xf numFmtId="170" fontId="10" fillId="3" borderId="0" xfId="8" applyNumberFormat="1" applyFont="1" applyFill="1" applyBorder="1" applyAlignment="1"/>
    <xf numFmtId="170" fontId="2" fillId="0" borderId="0" xfId="3" applyNumberFormat="1" applyFill="1" applyBorder="1" applyAlignment="1"/>
    <xf numFmtId="0" fontId="14" fillId="0" borderId="0" xfId="8" applyFont="1" applyFill="1" applyBorder="1" applyAlignment="1"/>
    <xf numFmtId="170" fontId="6" fillId="0" borderId="0" xfId="8" applyNumberFormat="1" applyFill="1" applyBorder="1" applyAlignment="1"/>
    <xf numFmtId="0" fontId="24" fillId="0" borderId="0" xfId="12" applyFont="1" applyBorder="1"/>
    <xf numFmtId="40" fontId="21" fillId="0" borderId="0" xfId="3" applyNumberFormat="1" applyFont="1" applyFill="1" applyBorder="1"/>
    <xf numFmtId="40" fontId="25" fillId="0" borderId="0" xfId="3" applyNumberFormat="1" applyFont="1" applyFill="1" applyBorder="1"/>
    <xf numFmtId="10" fontId="8" fillId="0" borderId="0" xfId="13" applyNumberFormat="1" applyFont="1" applyFill="1" applyBorder="1" applyAlignment="1"/>
    <xf numFmtId="4" fontId="10" fillId="0" borderId="0" xfId="10" applyNumberFormat="1" applyFont="1" applyFill="1" applyBorder="1" applyAlignment="1"/>
    <xf numFmtId="0" fontId="10" fillId="0" borderId="0" xfId="3" applyFont="1" applyFill="1" applyAlignment="1">
      <alignment vertical="top"/>
    </xf>
    <xf numFmtId="0" fontId="10" fillId="0" borderId="0" xfId="3" applyFont="1" applyFill="1" applyAlignment="1">
      <alignment vertical="justify"/>
    </xf>
    <xf numFmtId="10" fontId="10" fillId="3" borderId="0" xfId="13" applyNumberFormat="1" applyFont="1" applyFill="1" applyBorder="1" applyAlignment="1"/>
    <xf numFmtId="39" fontId="2" fillId="0" borderId="0" xfId="3" applyNumberFormat="1" applyFill="1" applyBorder="1"/>
    <xf numFmtId="10" fontId="10" fillId="0" borderId="0" xfId="13" applyNumberFormat="1" applyFont="1" applyFill="1" applyBorder="1" applyAlignment="1"/>
    <xf numFmtId="10" fontId="8" fillId="3" borderId="0" xfId="13" applyNumberFormat="1" applyFont="1" applyFill="1" applyBorder="1" applyAlignment="1"/>
    <xf numFmtId="40" fontId="25" fillId="0" borderId="0" xfId="3" applyNumberFormat="1" applyFont="1" applyFill="1" applyBorder="1" applyAlignment="1"/>
    <xf numFmtId="0" fontId="21" fillId="0" borderId="0" xfId="3" applyFont="1" applyFill="1" applyAlignment="1"/>
    <xf numFmtId="10" fontId="10" fillId="0" borderId="0" xfId="3" applyNumberFormat="1" applyFont="1" applyFill="1" applyBorder="1" applyAlignment="1"/>
    <xf numFmtId="4" fontId="8" fillId="0" borderId="0" xfId="10" applyNumberFormat="1" applyFont="1" applyFill="1" applyBorder="1" applyAlignment="1"/>
    <xf numFmtId="41" fontId="10" fillId="3" borderId="0" xfId="13" applyNumberFormat="1" applyFont="1" applyFill="1" applyBorder="1" applyAlignment="1"/>
    <xf numFmtId="0" fontId="8" fillId="0" borderId="0" xfId="3" applyFont="1" applyFill="1" applyAlignment="1">
      <alignment vertical="top"/>
    </xf>
    <xf numFmtId="41" fontId="8" fillId="3" borderId="0" xfId="13" applyNumberFormat="1" applyFont="1" applyFill="1" applyBorder="1" applyAlignment="1"/>
    <xf numFmtId="9" fontId="10" fillId="0" borderId="0" xfId="3" applyNumberFormat="1" applyFont="1" applyFill="1" applyBorder="1" applyAlignment="1"/>
    <xf numFmtId="39" fontId="2" fillId="0" borderId="0" xfId="3" applyNumberFormat="1" applyFill="1" applyBorder="1" applyAlignment="1"/>
    <xf numFmtId="171" fontId="10" fillId="0" borderId="0" xfId="3" applyNumberFormat="1" applyFont="1" applyFill="1" applyAlignment="1"/>
    <xf numFmtId="4" fontId="10" fillId="0" borderId="0" xfId="3" applyNumberFormat="1" applyFont="1" applyFill="1" applyAlignment="1"/>
    <xf numFmtId="9" fontId="10" fillId="0" borderId="0" xfId="13" applyNumberFormat="1" applyFont="1" applyFill="1" applyAlignment="1"/>
    <xf numFmtId="0" fontId="10" fillId="3" borderId="0" xfId="3" applyFont="1" applyFill="1" applyAlignment="1"/>
    <xf numFmtId="9" fontId="10" fillId="0" borderId="0" xfId="3" applyNumberFormat="1" applyFont="1" applyFill="1" applyAlignment="1"/>
    <xf numFmtId="0" fontId="8" fillId="0" borderId="0" xfId="3" applyFont="1" applyFill="1" applyAlignment="1"/>
    <xf numFmtId="40" fontId="10" fillId="0" borderId="0" xfId="7" applyNumberFormat="1" applyFont="1" applyBorder="1" applyAlignment="1"/>
    <xf numFmtId="182" fontId="10" fillId="0" borderId="0" xfId="7" applyNumberFormat="1" applyFont="1" applyBorder="1" applyAlignment="1"/>
    <xf numFmtId="40" fontId="10" fillId="0" borderId="0" xfId="7" applyNumberFormat="1" applyFont="1" applyBorder="1" applyAlignment="1">
      <alignment horizontal="center"/>
    </xf>
    <xf numFmtId="0" fontId="2" fillId="0" borderId="0" xfId="7" applyFont="1" applyAlignment="1"/>
    <xf numFmtId="40" fontId="10" fillId="0" borderId="3" xfId="7" applyNumberFormat="1" applyFont="1" applyBorder="1" applyAlignment="1"/>
    <xf numFmtId="0" fontId="8" fillId="0" borderId="0" xfId="7" applyFont="1" applyAlignment="1"/>
    <xf numFmtId="40" fontId="10" fillId="3" borderId="0" xfId="7" applyNumberFormat="1" applyFont="1" applyFill="1" applyBorder="1" applyAlignment="1">
      <alignment horizontal="right"/>
    </xf>
    <xf numFmtId="0" fontId="2" fillId="3" borderId="0" xfId="7" applyFont="1" applyFill="1" applyAlignment="1">
      <alignment horizontal="right"/>
    </xf>
    <xf numFmtId="10" fontId="10" fillId="0" borderId="0" xfId="5" applyNumberFormat="1" applyFont="1" applyFill="1" applyBorder="1" applyAlignment="1">
      <alignment horizontal="right"/>
    </xf>
    <xf numFmtId="40" fontId="8" fillId="0" borderId="0" xfId="7" applyNumberFormat="1" applyFont="1" applyBorder="1" applyAlignment="1"/>
    <xf numFmtId="0" fontId="12" fillId="0" borderId="0" xfId="7" applyFont="1" applyAlignment="1"/>
    <xf numFmtId="40" fontId="8" fillId="3" borderId="0" xfId="7" applyNumberFormat="1" applyFont="1" applyFill="1" applyBorder="1" applyAlignment="1">
      <alignment horizontal="right"/>
    </xf>
    <xf numFmtId="0" fontId="12" fillId="3" borderId="0" xfId="7" applyFont="1" applyFill="1" applyAlignment="1">
      <alignment horizontal="right"/>
    </xf>
    <xf numFmtId="10" fontId="8" fillId="0" borderId="0" xfId="5" applyNumberFormat="1" applyFont="1" applyFill="1" applyBorder="1" applyAlignment="1">
      <alignment horizontal="right"/>
    </xf>
    <xf numFmtId="9" fontId="10" fillId="3" borderId="0" xfId="1" applyFont="1" applyFill="1" applyBorder="1" applyAlignment="1">
      <alignment horizontal="right"/>
    </xf>
    <xf numFmtId="10" fontId="10" fillId="3" borderId="0" xfId="14" applyNumberFormat="1" applyFont="1" applyFill="1" applyBorder="1" applyAlignment="1">
      <alignment horizontal="right"/>
    </xf>
    <xf numFmtId="0" fontId="2" fillId="0" borderId="0" xfId="7" applyFont="1" applyBorder="1" applyAlignment="1"/>
    <xf numFmtId="0" fontId="13" fillId="0" borderId="1" xfId="7" applyFont="1" applyBorder="1" applyAlignment="1"/>
    <xf numFmtId="0" fontId="2" fillId="0" borderId="1" xfId="7" applyFont="1" applyBorder="1" applyAlignment="1"/>
    <xf numFmtId="0" fontId="10" fillId="0" borderId="1" xfId="7" applyFont="1" applyBorder="1" applyAlignment="1"/>
    <xf numFmtId="40" fontId="10" fillId="0" borderId="8" xfId="7" applyNumberFormat="1" applyFont="1" applyBorder="1" applyAlignment="1">
      <alignment horizontal="center"/>
    </xf>
    <xf numFmtId="0" fontId="2" fillId="3" borderId="0" xfId="7" applyFont="1" applyFill="1" applyBorder="1" applyAlignment="1"/>
    <xf numFmtId="0" fontId="8" fillId="0" borderId="0" xfId="7" applyFont="1" applyBorder="1" applyAlignment="1"/>
    <xf numFmtId="40" fontId="8" fillId="0" borderId="0" xfId="7" applyNumberFormat="1" applyFont="1" applyBorder="1" applyAlignment="1">
      <alignment horizontal="center"/>
    </xf>
    <xf numFmtId="10" fontId="10" fillId="0" borderId="0" xfId="14" applyNumberFormat="1" applyFont="1" applyBorder="1" applyAlignment="1">
      <alignment horizontal="right"/>
    </xf>
    <xf numFmtId="40" fontId="26" fillId="0" borderId="0" xfId="7" applyNumberFormat="1" applyFont="1" applyBorder="1" applyAlignment="1"/>
    <xf numFmtId="0" fontId="8" fillId="0" borderId="8" xfId="3" applyFont="1" applyFill="1" applyBorder="1" applyAlignment="1">
      <alignment horizontal="center"/>
    </xf>
    <xf numFmtId="40" fontId="10" fillId="2" borderId="0" xfId="3" applyNumberFormat="1" applyFont="1" applyFill="1" applyBorder="1"/>
    <xf numFmtId="39" fontId="10" fillId="0" borderId="0" xfId="3" applyNumberFormat="1" applyFont="1" applyFill="1" applyAlignment="1"/>
    <xf numFmtId="40" fontId="10" fillId="0" borderId="0" xfId="3" applyNumberFormat="1" applyFont="1" applyFill="1" applyAlignment="1"/>
    <xf numFmtId="183" fontId="10" fillId="3" borderId="0" xfId="10" applyNumberFormat="1" applyFont="1" applyFill="1" applyAlignment="1">
      <alignment horizontal="right"/>
    </xf>
    <xf numFmtId="1" fontId="10" fillId="0" borderId="0" xfId="3" applyNumberFormat="1" applyFont="1" applyFill="1" applyAlignment="1">
      <alignment horizontal="right"/>
    </xf>
    <xf numFmtId="40" fontId="13" fillId="0" borderId="1" xfId="3" applyNumberFormat="1" applyFont="1" applyFill="1" applyBorder="1"/>
    <xf numFmtId="0" fontId="8" fillId="0" borderId="0" xfId="3" applyFont="1" applyFill="1"/>
    <xf numFmtId="3" fontId="10" fillId="0" borderId="0" xfId="3" applyNumberFormat="1" applyFont="1" applyFill="1" applyAlignment="1"/>
    <xf numFmtId="3" fontId="10" fillId="0" borderId="0" xfId="3" applyNumberFormat="1" applyFont="1" applyFill="1" applyAlignment="1">
      <alignment horizontal="right"/>
    </xf>
    <xf numFmtId="3" fontId="10" fillId="3" borderId="0" xfId="3" applyNumberFormat="1" applyFont="1" applyFill="1" applyAlignment="1">
      <alignment horizontal="right"/>
    </xf>
    <xf numFmtId="3" fontId="10" fillId="0" borderId="0" xfId="3" applyNumberFormat="1" applyFont="1" applyFill="1" applyBorder="1" applyAlignment="1">
      <alignment horizontal="center"/>
    </xf>
    <xf numFmtId="10" fontId="10" fillId="0" borderId="0" xfId="3" applyNumberFormat="1" applyFont="1" applyFill="1" applyAlignment="1"/>
    <xf numFmtId="4" fontId="10" fillId="3" borderId="0" xfId="3" applyNumberFormat="1" applyFont="1" applyFill="1" applyAlignment="1">
      <alignment horizontal="right"/>
    </xf>
    <xf numFmtId="10" fontId="2" fillId="3" borderId="0" xfId="3" applyNumberFormat="1" applyFill="1" applyAlignment="1">
      <alignment horizontal="right"/>
    </xf>
    <xf numFmtId="10" fontId="2" fillId="0" borderId="0" xfId="3" applyNumberFormat="1" applyFill="1" applyAlignment="1">
      <alignment horizontal="right"/>
    </xf>
    <xf numFmtId="4" fontId="2" fillId="3" borderId="0" xfId="3" applyNumberFormat="1" applyFill="1" applyAlignment="1">
      <alignment horizontal="right"/>
    </xf>
    <xf numFmtId="0" fontId="21" fillId="0" borderId="0" xfId="3" applyFont="1" applyFill="1" applyAlignment="1">
      <alignment horizontal="center"/>
    </xf>
    <xf numFmtId="4" fontId="10" fillId="0" borderId="0" xfId="3" applyNumberFormat="1" applyFont="1" applyFill="1" applyAlignment="1">
      <alignment horizontal="right"/>
    </xf>
    <xf numFmtId="1" fontId="2" fillId="3" borderId="0" xfId="3" applyNumberFormat="1" applyFill="1" applyAlignment="1">
      <alignment horizontal="right"/>
    </xf>
    <xf numFmtId="40" fontId="10" fillId="0" borderId="0" xfId="3" applyNumberFormat="1" applyFont="1" applyFill="1" applyAlignment="1">
      <alignment horizontal="right"/>
    </xf>
    <xf numFmtId="10" fontId="10" fillId="0" borderId="0" xfId="3" applyNumberFormat="1" applyFont="1" applyFill="1" applyAlignment="1">
      <alignment horizontal="right"/>
    </xf>
    <xf numFmtId="0" fontId="10" fillId="0" borderId="0" xfId="7" applyFont="1" applyAlignment="1"/>
    <xf numFmtId="0" fontId="10" fillId="0" borderId="0" xfId="7" applyFont="1" applyBorder="1" applyAlignment="1"/>
    <xf numFmtId="10" fontId="10" fillId="0" borderId="0" xfId="14" applyNumberFormat="1" applyFont="1" applyAlignment="1">
      <alignment horizontal="center"/>
    </xf>
    <xf numFmtId="0" fontId="10" fillId="0" borderId="0" xfId="7" applyFont="1" applyAlignment="1">
      <alignment horizontal="center"/>
    </xf>
    <xf numFmtId="0" fontId="10" fillId="0" borderId="0" xfId="7" applyFont="1" applyAlignment="1">
      <alignment wrapText="1"/>
    </xf>
    <xf numFmtId="0" fontId="9" fillId="0" borderId="0" xfId="8" applyFont="1" applyAlignment="1"/>
    <xf numFmtId="0" fontId="6" fillId="0" borderId="0" xfId="8" applyAlignment="1">
      <alignment wrapText="1"/>
    </xf>
    <xf numFmtId="0" fontId="6" fillId="0" borderId="0" xfId="8" applyAlignment="1"/>
    <xf numFmtId="0" fontId="10" fillId="0" borderId="0" xfId="7" applyNumberFormat="1" applyFont="1" applyAlignment="1"/>
    <xf numFmtId="0" fontId="6" fillId="0" borderId="0" xfId="8" applyBorder="1" applyAlignment="1"/>
    <xf numFmtId="0" fontId="9" fillId="0" borderId="0" xfId="8" applyFont="1" applyBorder="1" applyAlignment="1"/>
    <xf numFmtId="0" fontId="10" fillId="0" borderId="0" xfId="7" applyFont="1" applyBorder="1" applyAlignment="1">
      <alignment vertical="center"/>
    </xf>
    <xf numFmtId="10" fontId="10" fillId="3" borderId="0" xfId="14" applyNumberFormat="1" applyFont="1" applyFill="1" applyBorder="1" applyAlignment="1">
      <alignment horizontal="center"/>
    </xf>
    <xf numFmtId="0" fontId="10" fillId="3" borderId="0" xfId="7" applyFont="1" applyFill="1" applyBorder="1" applyAlignment="1"/>
    <xf numFmtId="0" fontId="10" fillId="3" borderId="0" xfId="7" applyFont="1" applyFill="1" applyBorder="1" applyAlignment="1">
      <alignment horizontal="center"/>
    </xf>
    <xf numFmtId="10" fontId="10" fillId="3" borderId="0" xfId="14" applyNumberFormat="1" applyFont="1" applyFill="1" applyBorder="1" applyAlignment="1"/>
    <xf numFmtId="10" fontId="10" fillId="3" borderId="0" xfId="14" applyNumberFormat="1" applyFont="1" applyFill="1" applyBorder="1"/>
    <xf numFmtId="0" fontId="10" fillId="3" borderId="0" xfId="7" applyFont="1" applyFill="1" applyAlignment="1"/>
    <xf numFmtId="165" fontId="8" fillId="0" borderId="0" xfId="3" applyNumberFormat="1" applyFont="1" applyFill="1" applyBorder="1" applyAlignment="1">
      <alignment wrapText="1"/>
    </xf>
    <xf numFmtId="0" fontId="10" fillId="0" borderId="0" xfId="3" applyFont="1" applyFill="1" applyAlignment="1">
      <alignment horizontal="left"/>
    </xf>
    <xf numFmtId="0" fontId="10" fillId="0" borderId="0" xfId="3" applyFont="1" applyFill="1" applyAlignment="1">
      <alignment horizontal="center"/>
    </xf>
    <xf numFmtId="0" fontId="10" fillId="3" borderId="0" xfId="3" applyFont="1" applyFill="1" applyAlignment="1">
      <alignment horizontal="center"/>
    </xf>
    <xf numFmtId="4" fontId="10" fillId="0" borderId="0" xfId="3" applyNumberFormat="1" applyFont="1" applyFill="1" applyAlignment="1">
      <alignment wrapText="1"/>
    </xf>
    <xf numFmtId="0" fontId="2" fillId="3" borderId="1" xfId="3" applyFill="1" applyBorder="1" applyAlignment="1">
      <alignment wrapText="1"/>
    </xf>
    <xf numFmtId="0" fontId="2" fillId="3" borderId="1" xfId="3" applyFill="1" applyBorder="1" applyAlignment="1"/>
    <xf numFmtId="4" fontId="6" fillId="0" borderId="0" xfId="8" applyNumberFormat="1" applyFill="1" applyAlignment="1"/>
    <xf numFmtId="4" fontId="10" fillId="3" borderId="0" xfId="3" applyNumberFormat="1" applyFont="1" applyFill="1" applyAlignment="1"/>
    <xf numFmtId="4" fontId="6" fillId="3" borderId="0" xfId="8" applyNumberFormat="1" applyFill="1" applyAlignment="1"/>
    <xf numFmtId="4" fontId="6" fillId="3" borderId="0" xfId="8" applyNumberFormat="1" applyFill="1" applyAlignment="1">
      <alignment horizontal="right"/>
    </xf>
    <xf numFmtId="10" fontId="10" fillId="3" borderId="0" xfId="3" applyNumberFormat="1" applyFont="1" applyFill="1" applyAlignment="1">
      <alignment horizontal="right"/>
    </xf>
    <xf numFmtId="4" fontId="6" fillId="3" borderId="0" xfId="8" applyNumberFormat="1" applyFont="1" applyFill="1" applyAlignment="1"/>
    <xf numFmtId="4" fontId="2" fillId="0" borderId="0" xfId="3" applyNumberFormat="1" applyFill="1" applyAlignment="1">
      <alignment horizontal="right"/>
    </xf>
    <xf numFmtId="0" fontId="6" fillId="0" borderId="0" xfId="8"/>
    <xf numFmtId="0" fontId="6" fillId="0" borderId="0" xfId="8" applyAlignment="1">
      <alignment horizontal="right"/>
    </xf>
    <xf numFmtId="0" fontId="8" fillId="0" borderId="12" xfId="3" applyFont="1" applyFill="1" applyBorder="1" applyAlignment="1"/>
    <xf numFmtId="0" fontId="8" fillId="0" borderId="12" xfId="3" applyFont="1" applyFill="1" applyBorder="1" applyAlignment="1">
      <alignment horizontal="center"/>
    </xf>
    <xf numFmtId="0" fontId="8" fillId="0" borderId="12" xfId="3" applyFont="1" applyFill="1" applyBorder="1" applyAlignment="1">
      <alignment wrapText="1"/>
    </xf>
    <xf numFmtId="0" fontId="20" fillId="0" borderId="12" xfId="8" applyFont="1" applyBorder="1"/>
    <xf numFmtId="0" fontId="14" fillId="0" borderId="12" xfId="8" applyFont="1" applyBorder="1" applyAlignment="1">
      <alignment horizontal="center"/>
    </xf>
    <xf numFmtId="0" fontId="14" fillId="0" borderId="12" xfId="8" applyFont="1" applyBorder="1"/>
    <xf numFmtId="0" fontId="9" fillId="3" borderId="13" xfId="15" applyFont="1" applyFill="1" applyBorder="1" applyAlignment="1">
      <alignment vertical="center"/>
    </xf>
    <xf numFmtId="43" fontId="10" fillId="0" borderId="13" xfId="16" applyNumberFormat="1" applyFont="1" applyBorder="1" applyAlignment="1">
      <alignment horizontal="left"/>
    </xf>
    <xf numFmtId="0" fontId="9" fillId="0" borderId="13" xfId="8" applyFont="1" applyBorder="1"/>
    <xf numFmtId="0" fontId="9" fillId="0" borderId="0" xfId="8" applyFont="1"/>
    <xf numFmtId="1" fontId="10" fillId="0" borderId="13" xfId="3" applyNumberFormat="1" applyFont="1" applyFill="1" applyBorder="1" applyAlignment="1">
      <alignment horizontal="right"/>
    </xf>
    <xf numFmtId="0" fontId="9" fillId="0" borderId="0" xfId="8" applyFont="1" applyAlignment="1">
      <alignment horizontal="right"/>
    </xf>
    <xf numFmtId="0" fontId="9" fillId="3" borderId="0" xfId="15" applyFont="1" applyFill="1" applyBorder="1" applyAlignment="1">
      <alignment vertical="center"/>
    </xf>
    <xf numFmtId="43" fontId="10" fillId="0" borderId="0" xfId="16" applyNumberFormat="1" applyFont="1" applyBorder="1" applyAlignment="1">
      <alignment horizontal="left"/>
    </xf>
    <xf numFmtId="0" fontId="9" fillId="0" borderId="0" xfId="8" applyFont="1" applyBorder="1"/>
    <xf numFmtId="1" fontId="10" fillId="0" borderId="0" xfId="3" applyNumberFormat="1" applyFont="1" applyFill="1" applyBorder="1" applyAlignment="1">
      <alignment horizontal="right"/>
    </xf>
    <xf numFmtId="0" fontId="9" fillId="0" borderId="0" xfId="8" applyFont="1" applyBorder="1" applyAlignment="1">
      <alignment horizontal="right"/>
    </xf>
    <xf numFmtId="0" fontId="6" fillId="0" borderId="0" xfId="8" applyBorder="1"/>
    <xf numFmtId="0" fontId="1" fillId="0" borderId="0" xfId="16"/>
    <xf numFmtId="0" fontId="1" fillId="0" borderId="0" xfId="16" applyBorder="1"/>
    <xf numFmtId="0" fontId="9" fillId="3" borderId="8" xfId="15" applyFont="1" applyFill="1" applyBorder="1" applyAlignment="1">
      <alignment vertical="center"/>
    </xf>
    <xf numFmtId="0" fontId="1" fillId="0" borderId="8" xfId="16" applyBorder="1"/>
    <xf numFmtId="0" fontId="14" fillId="0" borderId="3" xfId="8" applyFont="1" applyBorder="1"/>
    <xf numFmtId="0" fontId="6" fillId="0" borderId="3" xfId="8" applyBorder="1"/>
    <xf numFmtId="0" fontId="14" fillId="0" borderId="3" xfId="8" applyFont="1" applyBorder="1" applyAlignment="1">
      <alignment horizontal="right"/>
    </xf>
    <xf numFmtId="0" fontId="6" fillId="0" borderId="12" xfId="8" applyBorder="1"/>
    <xf numFmtId="0" fontId="9" fillId="3" borderId="4" xfId="15" applyFont="1" applyFill="1" applyBorder="1" applyAlignment="1">
      <alignment vertical="center"/>
    </xf>
    <xf numFmtId="0" fontId="9" fillId="3" borderId="6" xfId="15" applyFont="1" applyFill="1" applyBorder="1" applyAlignment="1">
      <alignment vertical="center"/>
    </xf>
    <xf numFmtId="0" fontId="9" fillId="0" borderId="0" xfId="15" applyFont="1" applyFill="1" applyBorder="1" applyAlignment="1">
      <alignment vertical="center"/>
    </xf>
    <xf numFmtId="0" fontId="27" fillId="0" borderId="0" xfId="16" applyFont="1" applyBorder="1"/>
    <xf numFmtId="0" fontId="1" fillId="3" borderId="0" xfId="16" applyFill="1"/>
    <xf numFmtId="170" fontId="10" fillId="0" borderId="0" xfId="10" applyFont="1" applyFill="1" applyBorder="1" applyAlignment="1">
      <alignment horizontal="right"/>
    </xf>
    <xf numFmtId="10" fontId="9" fillId="0" borderId="0" xfId="14" applyNumberFormat="1" applyFont="1" applyBorder="1" applyAlignment="1">
      <alignment horizontal="right"/>
    </xf>
    <xf numFmtId="0" fontId="14" fillId="0" borderId="12" xfId="8" applyFont="1" applyBorder="1" applyAlignment="1"/>
    <xf numFmtId="170" fontId="10" fillId="0" borderId="13" xfId="10" applyFont="1" applyFill="1" applyBorder="1" applyAlignment="1">
      <alignment horizontal="right"/>
    </xf>
    <xf numFmtId="0" fontId="6" fillId="0" borderId="0" xfId="8" applyFill="1" applyAlignment="1">
      <alignment horizontal="right"/>
    </xf>
    <xf numFmtId="0" fontId="9" fillId="0" borderId="0" xfId="8" applyFont="1" applyFill="1" applyAlignment="1">
      <alignment horizontal="right"/>
    </xf>
    <xf numFmtId="0" fontId="1" fillId="0" borderId="0" xfId="16" applyFill="1"/>
    <xf numFmtId="0" fontId="9" fillId="0" borderId="0" xfId="8" applyFont="1" applyFill="1" applyBorder="1" applyAlignment="1">
      <alignment horizontal="right"/>
    </xf>
    <xf numFmtId="0" fontId="14" fillId="0" borderId="0" xfId="8" applyFont="1" applyFill="1" applyBorder="1" applyAlignment="1">
      <alignment horizontal="right"/>
    </xf>
    <xf numFmtId="0" fontId="14" fillId="0" borderId="3" xfId="8" applyFont="1" applyFill="1" applyBorder="1" applyAlignment="1">
      <alignment horizontal="right"/>
    </xf>
    <xf numFmtId="0" fontId="14" fillId="0" borderId="0" xfId="8" applyFont="1" applyBorder="1"/>
    <xf numFmtId="170" fontId="10" fillId="0" borderId="0" xfId="10" applyFont="1" applyFill="1" applyBorder="1" applyAlignment="1">
      <alignment horizontal="center"/>
    </xf>
    <xf numFmtId="0" fontId="14" fillId="0" borderId="0" xfId="8" applyFont="1" applyBorder="1" applyAlignment="1"/>
    <xf numFmtId="10" fontId="9" fillId="0" borderId="0" xfId="14" applyNumberFormat="1" applyFont="1" applyBorder="1" applyAlignment="1">
      <alignment horizontal="center"/>
    </xf>
    <xf numFmtId="38" fontId="9" fillId="0" borderId="0" xfId="8" applyNumberFormat="1" applyFont="1" applyBorder="1" applyAlignment="1">
      <alignment horizontal="center"/>
    </xf>
    <xf numFmtId="0" fontId="9" fillId="3" borderId="13" xfId="15" applyFont="1" applyFill="1" applyBorder="1" applyAlignment="1">
      <alignment horizontal="left" vertical="center"/>
    </xf>
    <xf numFmtId="43" fontId="9" fillId="0" borderId="13" xfId="16" applyNumberFormat="1" applyFont="1" applyBorder="1" applyAlignment="1">
      <alignment horizontal="left"/>
    </xf>
    <xf numFmtId="0" fontId="9" fillId="3" borderId="0" xfId="15" applyFont="1" applyFill="1" applyBorder="1" applyAlignment="1">
      <alignment horizontal="left" vertical="center"/>
    </xf>
    <xf numFmtId="43" fontId="9" fillId="0" borderId="0" xfId="16" applyNumberFormat="1" applyFont="1" applyBorder="1" applyAlignment="1">
      <alignment horizontal="left"/>
    </xf>
    <xf numFmtId="0" fontId="9" fillId="0" borderId="0" xfId="16" applyFont="1" applyBorder="1"/>
    <xf numFmtId="0" fontId="9" fillId="3" borderId="8" xfId="15" applyFont="1" applyFill="1" applyBorder="1" applyAlignment="1">
      <alignment horizontal="left" vertical="center"/>
    </xf>
    <xf numFmtId="0" fontId="9" fillId="0" borderId="8" xfId="16" applyFont="1" applyBorder="1"/>
    <xf numFmtId="0" fontId="1" fillId="0" borderId="12" xfId="16" applyBorder="1"/>
    <xf numFmtId="0" fontId="28" fillId="3" borderId="13" xfId="15" applyFont="1" applyFill="1" applyBorder="1" applyAlignment="1">
      <alignment vertical="center"/>
    </xf>
    <xf numFmtId="0" fontId="28" fillId="3" borderId="0" xfId="15" applyFont="1" applyFill="1" applyBorder="1" applyAlignment="1">
      <alignment vertical="center"/>
    </xf>
    <xf numFmtId="0" fontId="6" fillId="0" borderId="0" xfId="8" applyFont="1" applyBorder="1"/>
    <xf numFmtId="0" fontId="10" fillId="0" borderId="0" xfId="16" applyFont="1" applyBorder="1"/>
    <xf numFmtId="0" fontId="1" fillId="0" borderId="0" xfId="16" applyAlignment="1">
      <alignment horizontal="right"/>
    </xf>
    <xf numFmtId="0" fontId="28" fillId="3" borderId="8" xfId="15" applyFont="1" applyFill="1" applyBorder="1" applyAlignment="1">
      <alignment vertical="center"/>
    </xf>
    <xf numFmtId="0" fontId="1" fillId="0" borderId="0" xfId="16" applyAlignment="1">
      <alignment horizontal="center"/>
    </xf>
    <xf numFmtId="0" fontId="9" fillId="0" borderId="3" xfId="8" applyFont="1" applyBorder="1" applyAlignment="1">
      <alignment horizontal="right"/>
    </xf>
    <xf numFmtId="0" fontId="10" fillId="0" borderId="0" xfId="16" applyFont="1"/>
    <xf numFmtId="4" fontId="14" fillId="0" borderId="3" xfId="8" applyNumberFormat="1" applyFont="1" applyBorder="1" applyAlignment="1">
      <alignment horizontal="right"/>
    </xf>
    <xf numFmtId="0" fontId="10" fillId="3" borderId="0" xfId="16" applyFont="1" applyFill="1" applyBorder="1" applyAlignment="1">
      <alignment horizontal="left" vertical="center"/>
    </xf>
    <xf numFmtId="0" fontId="1" fillId="0" borderId="0" xfId="16" applyBorder="1" applyAlignment="1"/>
    <xf numFmtId="0" fontId="9" fillId="0" borderId="0" xfId="2" applyFont="1"/>
    <xf numFmtId="0" fontId="30" fillId="0" borderId="0" xfId="0" applyFont="1" applyAlignment="1">
      <alignment horizontal="left"/>
    </xf>
    <xf numFmtId="0" fontId="10" fillId="0" borderId="0" xfId="3" applyFont="1" applyFill="1" applyAlignment="1">
      <alignment horizontal="center"/>
    </xf>
    <xf numFmtId="4" fontId="10" fillId="0" borderId="0" xfId="3" applyNumberFormat="1" applyFont="1" applyFill="1" applyAlignment="1"/>
    <xf numFmtId="40" fontId="9" fillId="0" borderId="0" xfId="8" applyNumberFormat="1" applyFont="1" applyBorder="1" applyAlignment="1">
      <alignment horizontal="right"/>
    </xf>
    <xf numFmtId="10" fontId="9" fillId="0" borderId="0" xfId="14" applyNumberFormat="1" applyFont="1" applyBorder="1" applyAlignment="1">
      <alignment horizontal="right"/>
    </xf>
    <xf numFmtId="10" fontId="9" fillId="0" borderId="0" xfId="8" applyNumberFormat="1" applyFont="1" applyBorder="1" applyAlignment="1">
      <alignment horizontal="right"/>
    </xf>
    <xf numFmtId="186" fontId="9" fillId="0" borderId="0" xfId="8" applyNumberFormat="1" applyFont="1" applyBorder="1" applyAlignment="1">
      <alignment horizontal="center"/>
    </xf>
    <xf numFmtId="0" fontId="10" fillId="3" borderId="0" xfId="16" applyFont="1" applyFill="1" applyBorder="1" applyAlignment="1">
      <alignment horizontal="left" vertical="center"/>
    </xf>
    <xf numFmtId="0" fontId="1" fillId="0" borderId="0" xfId="16" applyBorder="1" applyAlignment="1"/>
    <xf numFmtId="15" fontId="10" fillId="0" borderId="0" xfId="7" applyNumberFormat="1" applyFont="1" applyBorder="1" applyAlignment="1">
      <alignment horizontal="right"/>
    </xf>
    <xf numFmtId="185" fontId="9" fillId="0" borderId="0" xfId="10" applyNumberFormat="1" applyFont="1" applyBorder="1" applyAlignment="1">
      <alignment horizontal="right"/>
    </xf>
    <xf numFmtId="4" fontId="10" fillId="0" borderId="0" xfId="10" applyNumberFormat="1" applyFont="1" applyFill="1" applyBorder="1" applyAlignment="1">
      <alignment horizontal="right"/>
    </xf>
    <xf numFmtId="38" fontId="9" fillId="0" borderId="0" xfId="8" applyNumberFormat="1" applyFont="1" applyBorder="1" applyAlignment="1">
      <alignment horizontal="right"/>
    </xf>
    <xf numFmtId="0" fontId="9" fillId="0" borderId="0" xfId="8" applyFont="1" applyBorder="1" applyAlignment="1">
      <alignment horizontal="right"/>
    </xf>
    <xf numFmtId="4" fontId="8" fillId="0" borderId="3" xfId="10" applyNumberFormat="1" applyFont="1" applyFill="1" applyBorder="1" applyAlignment="1">
      <alignment horizontal="right"/>
    </xf>
    <xf numFmtId="10" fontId="14" fillId="0" borderId="3" xfId="1" applyNumberFormat="1" applyFont="1" applyBorder="1" applyAlignment="1">
      <alignment horizontal="right"/>
    </xf>
    <xf numFmtId="3" fontId="14" fillId="0" borderId="3" xfId="8" applyNumberFormat="1" applyFont="1" applyBorder="1" applyAlignment="1">
      <alignment horizontal="right"/>
    </xf>
    <xf numFmtId="10" fontId="9" fillId="0" borderId="13" xfId="14" applyNumberFormat="1" applyFont="1" applyBorder="1" applyAlignment="1">
      <alignment horizontal="right"/>
    </xf>
    <xf numFmtId="38" fontId="9" fillId="0" borderId="13" xfId="8" applyNumberFormat="1" applyFont="1" applyBorder="1" applyAlignment="1">
      <alignment horizontal="right"/>
    </xf>
    <xf numFmtId="0" fontId="9" fillId="0" borderId="13" xfId="8" applyFont="1" applyBorder="1" applyAlignment="1">
      <alignment horizontal="right"/>
    </xf>
    <xf numFmtId="0" fontId="5" fillId="0" borderId="0" xfId="3" applyFont="1" applyFill="1" applyBorder="1" applyAlignment="1">
      <alignment horizontal="center"/>
    </xf>
    <xf numFmtId="164" fontId="6" fillId="0" borderId="1" xfId="4" applyNumberFormat="1" applyFill="1" applyBorder="1" applyAlignment="1">
      <alignment horizontal="right"/>
    </xf>
    <xf numFmtId="0" fontId="7" fillId="4" borderId="0" xfId="3" applyFont="1" applyFill="1" applyBorder="1" applyAlignment="1">
      <alignment horizontal="center"/>
    </xf>
    <xf numFmtId="14" fontId="10" fillId="0" borderId="0" xfId="7" applyNumberFormat="1" applyFont="1" applyBorder="1" applyAlignment="1" applyProtection="1">
      <alignment horizontal="left"/>
    </xf>
    <xf numFmtId="0" fontId="10" fillId="0" borderId="0" xfId="7" applyNumberFormat="1" applyFont="1" applyBorder="1" applyAlignment="1" applyProtection="1">
      <alignment horizontal="left"/>
    </xf>
    <xf numFmtId="0" fontId="14" fillId="0" borderId="12" xfId="8" applyFont="1" applyBorder="1" applyAlignment="1">
      <alignment horizontal="right"/>
    </xf>
    <xf numFmtId="0" fontId="0" fillId="0" borderId="12" xfId="0" applyBorder="1" applyAlignment="1">
      <alignment horizontal="right"/>
    </xf>
    <xf numFmtId="0" fontId="4" fillId="0" borderId="0" xfId="3" applyFont="1" applyFill="1" applyBorder="1" applyAlignment="1">
      <alignment horizontal="center"/>
    </xf>
    <xf numFmtId="10" fontId="14" fillId="0" borderId="3" xfId="14" applyNumberFormat="1" applyFont="1" applyBorder="1" applyAlignment="1">
      <alignment horizontal="right"/>
    </xf>
    <xf numFmtId="38" fontId="14" fillId="0" borderId="3" xfId="8" applyNumberFormat="1" applyFont="1" applyBorder="1" applyAlignment="1">
      <alignment horizontal="right"/>
    </xf>
    <xf numFmtId="0" fontId="14" fillId="0" borderId="3" xfId="8" applyFont="1" applyBorder="1" applyAlignment="1">
      <alignment horizontal="right"/>
    </xf>
    <xf numFmtId="14" fontId="10" fillId="0" borderId="0" xfId="7" applyNumberFormat="1" applyFont="1" applyBorder="1" applyAlignment="1">
      <alignment horizontal="left"/>
    </xf>
    <xf numFmtId="10" fontId="14" fillId="0" borderId="3" xfId="8" applyNumberFormat="1" applyFont="1" applyBorder="1" applyAlignment="1">
      <alignment horizontal="right"/>
    </xf>
    <xf numFmtId="10" fontId="9" fillId="0" borderId="0" xfId="14" applyNumberFormat="1" applyFont="1" applyAlignment="1">
      <alignment horizontal="right"/>
    </xf>
    <xf numFmtId="38" fontId="9" fillId="0" borderId="0" xfId="8" applyNumberFormat="1" applyFont="1" applyAlignment="1">
      <alignment horizontal="right"/>
    </xf>
    <xf numFmtId="0" fontId="9" fillId="0" borderId="0" xfId="8" applyFont="1" applyAlignment="1">
      <alignment horizontal="right"/>
    </xf>
    <xf numFmtId="0" fontId="10" fillId="0" borderId="0" xfId="16" applyFont="1" applyAlignment="1">
      <alignment wrapText="1"/>
    </xf>
    <xf numFmtId="0" fontId="8" fillId="0" borderId="12" xfId="3" applyFont="1" applyFill="1" applyBorder="1" applyAlignment="1">
      <alignment wrapText="1"/>
    </xf>
    <xf numFmtId="0" fontId="1" fillId="0" borderId="12" xfId="16" applyBorder="1" applyAlignment="1"/>
    <xf numFmtId="4" fontId="10" fillId="0" borderId="13" xfId="10" applyNumberFormat="1" applyFont="1" applyFill="1" applyBorder="1" applyAlignment="1">
      <alignment horizontal="right"/>
    </xf>
    <xf numFmtId="10" fontId="9" fillId="0" borderId="0" xfId="14" applyNumberFormat="1" applyFont="1" applyFill="1" applyBorder="1" applyAlignment="1">
      <alignment horizontal="right"/>
    </xf>
    <xf numFmtId="10" fontId="14" fillId="0" borderId="3" xfId="14" applyNumberFormat="1" applyFont="1" applyFill="1" applyBorder="1" applyAlignment="1">
      <alignment horizontal="right"/>
    </xf>
    <xf numFmtId="38" fontId="14" fillId="0" borderId="3" xfId="8" applyNumberFormat="1" applyFont="1" applyFill="1" applyBorder="1" applyAlignment="1">
      <alignment horizontal="right"/>
    </xf>
    <xf numFmtId="0" fontId="14" fillId="0" borderId="3" xfId="8" applyFont="1" applyFill="1" applyBorder="1" applyAlignment="1">
      <alignment horizontal="right"/>
    </xf>
    <xf numFmtId="0" fontId="9" fillId="3" borderId="0" xfId="15" applyFont="1" applyFill="1" applyBorder="1" applyAlignment="1">
      <alignment horizontal="left" vertical="center"/>
    </xf>
    <xf numFmtId="38" fontId="9" fillId="0" borderId="0" xfId="8" applyNumberFormat="1" applyFont="1" applyFill="1" applyBorder="1" applyAlignment="1">
      <alignment horizontal="right"/>
    </xf>
    <xf numFmtId="0" fontId="9" fillId="3" borderId="13" xfId="15" applyFont="1" applyFill="1" applyBorder="1" applyAlignment="1">
      <alignment horizontal="left" vertical="center"/>
    </xf>
    <xf numFmtId="38" fontId="9" fillId="0" borderId="13" xfId="8" applyNumberFormat="1" applyFont="1" applyFill="1" applyBorder="1" applyAlignment="1">
      <alignment horizontal="right"/>
    </xf>
    <xf numFmtId="10" fontId="9" fillId="0" borderId="13" xfId="14" applyNumberFormat="1" applyFont="1" applyFill="1" applyBorder="1" applyAlignment="1">
      <alignment horizontal="right"/>
    </xf>
    <xf numFmtId="0" fontId="8" fillId="0" borderId="12" xfId="3" applyFont="1" applyFill="1" applyBorder="1" applyAlignment="1">
      <alignment horizontal="right"/>
    </xf>
    <xf numFmtId="38" fontId="14" fillId="0" borderId="0" xfId="8" applyNumberFormat="1" applyFont="1" applyBorder="1" applyAlignment="1">
      <alignment horizontal="right"/>
    </xf>
    <xf numFmtId="0" fontId="14" fillId="0" borderId="0" xfId="8" applyFont="1" applyBorder="1" applyAlignment="1">
      <alignment horizontal="right"/>
    </xf>
    <xf numFmtId="38" fontId="9" fillId="0" borderId="8" xfId="8" applyNumberFormat="1" applyFont="1" applyBorder="1" applyAlignment="1">
      <alignment horizontal="right"/>
    </xf>
    <xf numFmtId="0" fontId="9" fillId="0" borderId="8" xfId="8" applyFont="1" applyBorder="1" applyAlignment="1">
      <alignment horizontal="right"/>
    </xf>
    <xf numFmtId="4" fontId="10" fillId="0" borderId="0" xfId="10" applyNumberFormat="1" applyFont="1" applyFill="1" applyBorder="1" applyAlignment="1" applyProtection="1">
      <alignment horizontal="right"/>
    </xf>
    <xf numFmtId="10" fontId="8" fillId="0" borderId="3" xfId="3" applyNumberFormat="1" applyFont="1" applyFill="1" applyBorder="1" applyAlignment="1">
      <alignment horizontal="right"/>
    </xf>
    <xf numFmtId="10" fontId="20" fillId="0" borderId="3" xfId="8" applyNumberFormat="1" applyFont="1" applyFill="1" applyBorder="1" applyAlignment="1">
      <alignment horizontal="right"/>
    </xf>
    <xf numFmtId="10" fontId="10" fillId="0" borderId="0" xfId="3" applyNumberFormat="1" applyFont="1" applyFill="1" applyAlignment="1">
      <alignment horizontal="right"/>
    </xf>
    <xf numFmtId="10" fontId="6" fillId="0" borderId="0" xfId="8" applyNumberFormat="1" applyFont="1" applyFill="1" applyAlignment="1">
      <alignment horizontal="right"/>
    </xf>
    <xf numFmtId="165" fontId="8" fillId="0" borderId="0" xfId="3" applyNumberFormat="1" applyFont="1" applyFill="1" applyBorder="1" applyAlignment="1">
      <alignment horizontal="right" wrapText="1"/>
    </xf>
    <xf numFmtId="4" fontId="10" fillId="0" borderId="0" xfId="3" applyNumberFormat="1" applyFont="1" applyFill="1" applyAlignment="1">
      <alignment horizontal="right"/>
    </xf>
    <xf numFmtId="0" fontId="10" fillId="0" borderId="0" xfId="3" applyFont="1" applyFill="1" applyAlignment="1">
      <alignment wrapText="1"/>
    </xf>
    <xf numFmtId="0" fontId="8" fillId="0" borderId="0" xfId="3" applyFont="1" applyFill="1" applyAlignment="1">
      <alignment wrapText="1"/>
    </xf>
    <xf numFmtId="4" fontId="6" fillId="0" borderId="0" xfId="8" applyNumberFormat="1" applyFont="1" applyFill="1" applyAlignment="1">
      <alignment horizontal="right"/>
    </xf>
    <xf numFmtId="165" fontId="10" fillId="3" borderId="0" xfId="3" applyNumberFormat="1" applyFont="1" applyFill="1" applyBorder="1" applyAlignment="1">
      <alignment horizontal="right"/>
    </xf>
    <xf numFmtId="4" fontId="10" fillId="3" borderId="0" xfId="3" applyNumberFormat="1" applyFont="1" applyFill="1" applyAlignment="1">
      <alignment horizontal="right"/>
    </xf>
    <xf numFmtId="4" fontId="10" fillId="3" borderId="0" xfId="3" applyNumberFormat="1" applyFont="1" applyFill="1" applyBorder="1" applyAlignment="1">
      <alignment horizontal="right"/>
    </xf>
    <xf numFmtId="4" fontId="6" fillId="3" borderId="0" xfId="8" applyNumberFormat="1" applyFill="1" applyAlignment="1">
      <alignment horizontal="right"/>
    </xf>
    <xf numFmtId="0" fontId="10" fillId="0" borderId="0" xfId="3" applyFont="1" applyFill="1" applyAlignment="1">
      <alignment horizontal="left" wrapText="1"/>
    </xf>
    <xf numFmtId="4" fontId="10" fillId="0" borderId="0" xfId="3" applyNumberFormat="1" applyFont="1" applyFill="1" applyBorder="1" applyAlignment="1">
      <alignment horizontal="right"/>
    </xf>
    <xf numFmtId="165" fontId="8" fillId="0" borderId="0" xfId="3" applyNumberFormat="1" applyFont="1" applyFill="1" applyBorder="1" applyAlignment="1">
      <alignment horizontal="center" wrapText="1"/>
    </xf>
    <xf numFmtId="10" fontId="10" fillId="0" borderId="0" xfId="3" applyNumberFormat="1" applyFont="1" applyFill="1" applyAlignment="1">
      <alignment horizontal="right" wrapText="1"/>
    </xf>
    <xf numFmtId="4" fontId="10" fillId="0" borderId="0" xfId="3" applyNumberFormat="1" applyFont="1" applyFill="1" applyAlignment="1">
      <alignment horizontal="right" wrapText="1"/>
    </xf>
    <xf numFmtId="0" fontId="10" fillId="3" borderId="0" xfId="3" applyFont="1" applyFill="1" applyAlignment="1">
      <alignment horizontal="center"/>
    </xf>
    <xf numFmtId="0" fontId="10" fillId="0" borderId="0" xfId="7" applyFont="1" applyAlignment="1">
      <alignment horizontal="left" vertical="top" wrapText="1"/>
    </xf>
    <xf numFmtId="10" fontId="10" fillId="3" borderId="0" xfId="7" applyNumberFormat="1" applyFont="1" applyFill="1" applyBorder="1" applyAlignment="1">
      <alignment horizontal="center"/>
    </xf>
    <xf numFmtId="0" fontId="10" fillId="3" borderId="0" xfId="7" applyFont="1" applyFill="1" applyBorder="1" applyAlignment="1">
      <alignment horizontal="center"/>
    </xf>
    <xf numFmtId="10" fontId="10" fillId="3" borderId="0" xfId="14" applyNumberFormat="1" applyFont="1" applyFill="1" applyBorder="1" applyAlignment="1">
      <alignment horizontal="center"/>
    </xf>
    <xf numFmtId="164" fontId="8" fillId="0" borderId="8" xfId="14" applyNumberFormat="1" applyFont="1" applyBorder="1" applyAlignment="1">
      <alignment horizontal="center"/>
    </xf>
    <xf numFmtId="10" fontId="8" fillId="0" borderId="8" xfId="14" applyNumberFormat="1" applyFont="1" applyBorder="1" applyAlignment="1">
      <alignment horizontal="center"/>
    </xf>
    <xf numFmtId="164" fontId="8" fillId="0" borderId="8" xfId="14" applyNumberFormat="1" applyFont="1" applyBorder="1" applyAlignment="1" applyProtection="1">
      <alignment horizontal="center"/>
    </xf>
    <xf numFmtId="10" fontId="8" fillId="0" borderId="8" xfId="14" applyNumberFormat="1" applyFont="1" applyBorder="1" applyAlignment="1" applyProtection="1">
      <alignment horizontal="center"/>
    </xf>
    <xf numFmtId="0" fontId="10" fillId="0" borderId="0" xfId="7" applyFont="1" applyAlignment="1">
      <alignment horizontal="left" wrapText="1"/>
    </xf>
    <xf numFmtId="10" fontId="10" fillId="0" borderId="0" xfId="7" applyNumberFormat="1" applyFont="1" applyAlignment="1">
      <alignment horizontal="center"/>
    </xf>
    <xf numFmtId="0" fontId="10" fillId="0" borderId="0" xfId="7" applyFont="1" applyAlignment="1">
      <alignment horizontal="center"/>
    </xf>
    <xf numFmtId="0" fontId="10" fillId="0" borderId="0" xfId="7" applyFont="1" applyBorder="1" applyAlignment="1">
      <alignment horizontal="center"/>
    </xf>
    <xf numFmtId="40" fontId="10" fillId="0" borderId="0" xfId="3" applyNumberFormat="1" applyFont="1" applyFill="1" applyAlignment="1">
      <alignment horizontal="right"/>
    </xf>
    <xf numFmtId="38" fontId="10" fillId="0" borderId="0" xfId="3" applyNumberFormat="1" applyFont="1" applyFill="1" applyAlignment="1">
      <alignment horizontal="right"/>
    </xf>
    <xf numFmtId="10" fontId="10" fillId="3" borderId="0" xfId="1" applyNumberFormat="1" applyFont="1" applyFill="1" applyAlignment="1" applyProtection="1">
      <alignment horizontal="right"/>
    </xf>
    <xf numFmtId="4" fontId="10" fillId="0" borderId="0" xfId="3" applyNumberFormat="1" applyFont="1" applyFill="1" applyAlignment="1" applyProtection="1">
      <alignment horizontal="right"/>
    </xf>
    <xf numFmtId="1" fontId="10" fillId="0" borderId="0" xfId="3" applyNumberFormat="1" applyFont="1" applyFill="1" applyAlignment="1">
      <alignment horizontal="right"/>
    </xf>
    <xf numFmtId="1" fontId="10" fillId="0" borderId="3" xfId="3" applyNumberFormat="1" applyFont="1" applyFill="1" applyBorder="1" applyAlignment="1">
      <alignment horizontal="right"/>
    </xf>
    <xf numFmtId="4" fontId="10" fillId="3" borderId="0" xfId="10" applyNumberFormat="1" applyFont="1" applyFill="1" applyAlignment="1">
      <alignment horizontal="right"/>
    </xf>
    <xf numFmtId="0" fontId="21" fillId="0" borderId="0" xfId="3" applyFont="1" applyFill="1" applyAlignment="1">
      <alignment horizontal="center"/>
    </xf>
    <xf numFmtId="3" fontId="10" fillId="0" borderId="8" xfId="3" applyNumberFormat="1" applyFont="1" applyFill="1" applyBorder="1" applyAlignment="1">
      <alignment horizontal="center"/>
    </xf>
    <xf numFmtId="10" fontId="10" fillId="3" borderId="0" xfId="1" applyNumberFormat="1" applyFont="1" applyFill="1" applyAlignment="1">
      <alignment horizontal="right"/>
    </xf>
    <xf numFmtId="10" fontId="10" fillId="0" borderId="0" xfId="3" applyNumberFormat="1" applyFont="1" applyFill="1" applyAlignment="1"/>
    <xf numFmtId="184" fontId="10" fillId="0" borderId="0" xfId="3" applyNumberFormat="1" applyFont="1" applyFill="1" applyBorder="1" applyAlignment="1"/>
    <xf numFmtId="40" fontId="10" fillId="0" borderId="0" xfId="3" applyNumberFormat="1" applyFont="1" applyFill="1" applyAlignment="1"/>
    <xf numFmtId="37" fontId="10" fillId="3" borderId="0" xfId="10" applyNumberFormat="1" applyFont="1" applyFill="1" applyAlignment="1">
      <alignment horizontal="right"/>
    </xf>
    <xf numFmtId="3" fontId="10" fillId="0" borderId="0" xfId="3" applyNumberFormat="1" applyFont="1" applyFill="1" applyBorder="1" applyAlignment="1">
      <alignment horizontal="center"/>
    </xf>
    <xf numFmtId="0" fontId="8" fillId="0" borderId="8" xfId="3" applyFont="1" applyFill="1" applyBorder="1" applyAlignment="1">
      <alignment horizontal="center"/>
    </xf>
    <xf numFmtId="0" fontId="10" fillId="0" borderId="0" xfId="3" applyFont="1" applyFill="1" applyBorder="1" applyAlignment="1">
      <alignment horizontal="center"/>
    </xf>
    <xf numFmtId="0" fontId="10" fillId="0" borderId="0" xfId="3" applyFont="1" applyFill="1" applyBorder="1" applyAlignment="1"/>
    <xf numFmtId="10" fontId="10" fillId="0" borderId="0" xfId="1" applyNumberFormat="1" applyFont="1" applyFill="1" applyAlignment="1">
      <alignment horizontal="right"/>
    </xf>
    <xf numFmtId="40" fontId="10" fillId="3" borderId="0" xfId="3" applyNumberFormat="1" applyFont="1" applyFill="1" applyAlignment="1">
      <alignment horizontal="right"/>
    </xf>
    <xf numFmtId="38" fontId="10" fillId="3" borderId="0" xfId="3" applyNumberFormat="1" applyFont="1" applyFill="1" applyAlignment="1">
      <alignment horizontal="right"/>
    </xf>
    <xf numFmtId="3" fontId="10" fillId="3" borderId="0" xfId="10" applyNumberFormat="1" applyFont="1" applyFill="1" applyAlignment="1">
      <alignment horizontal="right"/>
    </xf>
    <xf numFmtId="164" fontId="8" fillId="0" borderId="8" xfId="3" applyNumberFormat="1" applyFont="1" applyFill="1" applyBorder="1" applyAlignment="1">
      <alignment horizontal="center"/>
    </xf>
    <xf numFmtId="164" fontId="14" fillId="0" borderId="8" xfId="4" applyNumberFormat="1" applyFont="1" applyFill="1" applyBorder="1" applyAlignment="1" applyProtection="1">
      <alignment horizontal="center"/>
    </xf>
    <xf numFmtId="40" fontId="10" fillId="0" borderId="0" xfId="7" applyNumberFormat="1" applyFont="1" applyFill="1" applyBorder="1" applyAlignment="1">
      <alignment horizontal="right"/>
    </xf>
    <xf numFmtId="38" fontId="10" fillId="0" borderId="0" xfId="7" applyNumberFormat="1" applyFont="1" applyFill="1" applyBorder="1" applyAlignment="1">
      <alignment horizontal="right"/>
    </xf>
    <xf numFmtId="170" fontId="10" fillId="0" borderId="0" xfId="3" applyNumberFormat="1" applyFont="1" applyFill="1" applyBorder="1" applyAlignment="1">
      <alignment horizontal="center"/>
    </xf>
    <xf numFmtId="40" fontId="10" fillId="0" borderId="0" xfId="7" applyNumberFormat="1" applyFont="1" applyBorder="1" applyAlignment="1">
      <alignment horizontal="center"/>
    </xf>
    <xf numFmtId="164" fontId="8" fillId="0" borderId="8" xfId="7" applyNumberFormat="1" applyFont="1" applyBorder="1" applyAlignment="1">
      <alignment horizontal="center"/>
    </xf>
    <xf numFmtId="0" fontId="8" fillId="0" borderId="8" xfId="7" applyFont="1" applyBorder="1" applyAlignment="1">
      <alignment horizontal="center"/>
    </xf>
    <xf numFmtId="4" fontId="10" fillId="0" borderId="3" xfId="3" applyNumberFormat="1" applyFont="1" applyFill="1" applyBorder="1" applyAlignment="1">
      <alignment horizontal="right"/>
    </xf>
    <xf numFmtId="10" fontId="8" fillId="0" borderId="0" xfId="14" applyNumberFormat="1" applyFont="1" applyBorder="1" applyAlignment="1">
      <alignment horizontal="center"/>
    </xf>
    <xf numFmtId="10" fontId="10" fillId="0" borderId="0" xfId="14" applyNumberFormat="1" applyFont="1" applyBorder="1" applyAlignment="1">
      <alignment horizontal="right"/>
    </xf>
    <xf numFmtId="0" fontId="10" fillId="0" borderId="0" xfId="7" applyNumberFormat="1" applyFont="1" applyBorder="1" applyAlignment="1">
      <alignment horizontal="center"/>
    </xf>
    <xf numFmtId="10" fontId="10" fillId="0" borderId="0" xfId="14" applyNumberFormat="1" applyFont="1" applyBorder="1" applyAlignment="1">
      <alignment horizontal="center"/>
    </xf>
    <xf numFmtId="40" fontId="10" fillId="3" borderId="0" xfId="7" applyNumberFormat="1" applyFont="1" applyFill="1" applyBorder="1" applyAlignment="1">
      <alignment horizontal="right"/>
    </xf>
    <xf numFmtId="10" fontId="10" fillId="3" borderId="0" xfId="14" applyNumberFormat="1" applyFont="1" applyFill="1" applyBorder="1" applyAlignment="1">
      <alignment horizontal="right"/>
    </xf>
    <xf numFmtId="3" fontId="10" fillId="3" borderId="0" xfId="7" applyNumberFormat="1" applyFont="1" applyFill="1" applyBorder="1" applyAlignment="1">
      <alignment horizontal="right"/>
    </xf>
    <xf numFmtId="0" fontId="10" fillId="3" borderId="0" xfId="7" applyNumberFormat="1" applyFont="1" applyFill="1" applyBorder="1" applyAlignment="1">
      <alignment horizontal="right"/>
    </xf>
    <xf numFmtId="40" fontId="10" fillId="0" borderId="10" xfId="7" applyNumberFormat="1" applyFont="1" applyBorder="1" applyAlignment="1">
      <alignment horizontal="center" wrapText="1"/>
    </xf>
    <xf numFmtId="0" fontId="10" fillId="0" borderId="0" xfId="7" applyNumberFormat="1" applyFont="1" applyBorder="1" applyAlignment="1">
      <alignment horizontal="right"/>
    </xf>
    <xf numFmtId="164" fontId="14" fillId="0" borderId="8" xfId="4" applyNumberFormat="1" applyFont="1" applyFill="1" applyBorder="1" applyAlignment="1">
      <alignment horizontal="center"/>
    </xf>
    <xf numFmtId="8" fontId="10" fillId="3" borderId="0" xfId="14" applyNumberFormat="1" applyFont="1" applyFill="1" applyBorder="1" applyAlignment="1">
      <alignment horizontal="right"/>
    </xf>
    <xf numFmtId="10" fontId="10" fillId="3" borderId="0" xfId="1" applyNumberFormat="1" applyFont="1" applyFill="1" applyBorder="1" applyAlignment="1">
      <alignment horizontal="right"/>
    </xf>
    <xf numFmtId="15" fontId="10" fillId="0" borderId="0" xfId="7" applyNumberFormat="1" applyFont="1" applyFill="1" applyBorder="1" applyAlignment="1">
      <alignment horizontal="left"/>
    </xf>
    <xf numFmtId="4" fontId="10" fillId="0" borderId="0" xfId="3" applyNumberFormat="1" applyFont="1" applyFill="1" applyAlignment="1">
      <alignment horizontal="left" vertical="top"/>
    </xf>
    <xf numFmtId="0" fontId="10" fillId="0" borderId="0" xfId="3" applyFont="1" applyFill="1" applyAlignment="1">
      <alignment horizontal="justify" vertical="top" wrapText="1"/>
    </xf>
    <xf numFmtId="10" fontId="10" fillId="3" borderId="0" xfId="13" applyNumberFormat="1" applyFont="1" applyFill="1" applyBorder="1" applyAlignment="1">
      <alignment horizontal="center"/>
    </xf>
    <xf numFmtId="9" fontId="10" fillId="0" borderId="0" xfId="13" applyNumberFormat="1" applyFont="1" applyFill="1" applyAlignment="1">
      <alignment horizontal="right"/>
    </xf>
    <xf numFmtId="9" fontId="10" fillId="0" borderId="0" xfId="3" applyNumberFormat="1" applyFont="1" applyFill="1" applyAlignment="1">
      <alignment horizontal="right"/>
    </xf>
    <xf numFmtId="0" fontId="10" fillId="0" borderId="0" xfId="3" applyFont="1" applyFill="1" applyAlignment="1">
      <alignment horizontal="right"/>
    </xf>
    <xf numFmtId="0" fontId="8" fillId="0" borderId="0" xfId="3" applyFont="1" applyFill="1" applyAlignment="1">
      <alignment horizontal="center"/>
    </xf>
    <xf numFmtId="9" fontId="10" fillId="0" borderId="0" xfId="3" applyNumberFormat="1" applyFont="1" applyFill="1" applyBorder="1" applyAlignment="1">
      <alignment horizontal="center"/>
    </xf>
    <xf numFmtId="171" fontId="10" fillId="0" borderId="0" xfId="3" applyNumberFormat="1" applyFont="1" applyFill="1" applyAlignment="1">
      <alignment horizontal="center"/>
    </xf>
    <xf numFmtId="0" fontId="8" fillId="0" borderId="0" xfId="3" applyFont="1" applyFill="1" applyBorder="1" applyAlignment="1">
      <alignment horizontal="center"/>
    </xf>
    <xf numFmtId="0" fontId="10" fillId="0" borderId="0" xfId="3" applyFont="1" applyFill="1" applyAlignment="1">
      <alignment horizontal="justify" vertical="top"/>
    </xf>
    <xf numFmtId="4" fontId="8" fillId="0" borderId="0" xfId="10" applyNumberFormat="1" applyFont="1" applyFill="1" applyBorder="1" applyAlignment="1">
      <alignment horizontal="center"/>
    </xf>
    <xf numFmtId="40" fontId="25" fillId="0" borderId="0" xfId="3" applyNumberFormat="1" applyFont="1" applyFill="1" applyBorder="1" applyAlignment="1">
      <alignment horizontal="center"/>
    </xf>
    <xf numFmtId="10" fontId="10" fillId="0" borderId="0" xfId="3" applyNumberFormat="1" applyFont="1" applyFill="1" applyBorder="1" applyAlignment="1">
      <alignment horizontal="center"/>
    </xf>
    <xf numFmtId="10" fontId="8" fillId="0" borderId="0" xfId="13" applyNumberFormat="1" applyFont="1" applyFill="1" applyBorder="1" applyAlignment="1">
      <alignment horizontal="center"/>
    </xf>
    <xf numFmtId="39" fontId="10" fillId="0" borderId="0" xfId="3" applyNumberFormat="1" applyFont="1" applyFill="1" applyBorder="1" applyAlignment="1">
      <alignment horizontal="right"/>
    </xf>
    <xf numFmtId="4" fontId="10" fillId="0" borderId="0" xfId="3" applyNumberFormat="1" applyFont="1" applyFill="1" applyBorder="1" applyAlignment="1">
      <alignment horizontal="right" wrapText="1"/>
    </xf>
    <xf numFmtId="179" fontId="10" fillId="0" borderId="0" xfId="3" applyNumberFormat="1" applyFont="1" applyFill="1" applyBorder="1" applyAlignment="1">
      <alignment horizontal="right" wrapText="1"/>
    </xf>
    <xf numFmtId="165" fontId="10" fillId="0" borderId="0" xfId="3" applyNumberFormat="1" applyFont="1" applyFill="1" applyBorder="1" applyAlignment="1">
      <alignment horizontal="right" wrapText="1"/>
    </xf>
    <xf numFmtId="181" fontId="10" fillId="0" borderId="0" xfId="3" applyNumberFormat="1" applyFont="1" applyFill="1" applyBorder="1" applyAlignment="1">
      <alignment horizontal="right" wrapText="1"/>
    </xf>
    <xf numFmtId="179" fontId="9" fillId="0" borderId="0" xfId="1" applyNumberFormat="1" applyFont="1" applyFill="1" applyBorder="1" applyAlignment="1">
      <alignment horizontal="right"/>
    </xf>
    <xf numFmtId="0" fontId="10" fillId="0" borderId="0" xfId="3" applyFont="1" applyFill="1" applyBorder="1" applyAlignment="1">
      <alignment horizontal="left"/>
    </xf>
    <xf numFmtId="4" fontId="10" fillId="0" borderId="0" xfId="3" applyNumberFormat="1" applyFont="1" applyFill="1" applyBorder="1" applyAlignment="1">
      <alignment horizontal="center"/>
    </xf>
    <xf numFmtId="0" fontId="8" fillId="0" borderId="0" xfId="3" applyFont="1" applyFill="1" applyBorder="1" applyAlignment="1">
      <alignment horizontal="left"/>
    </xf>
    <xf numFmtId="0" fontId="9" fillId="0" borderId="0" xfId="0" applyFont="1" applyAlignment="1">
      <alignment horizontal="center"/>
    </xf>
    <xf numFmtId="0" fontId="21" fillId="0" borderId="0" xfId="3" applyFont="1" applyFill="1" applyBorder="1" applyAlignment="1">
      <alignment horizontal="left"/>
    </xf>
    <xf numFmtId="0" fontId="0" fillId="0" borderId="0" xfId="0" applyAlignment="1">
      <alignment horizontal="center"/>
    </xf>
    <xf numFmtId="0" fontId="10" fillId="0" borderId="0" xfId="3" applyFont="1" applyFill="1" applyBorder="1" applyAlignment="1">
      <alignment horizontal="left" vertical="top" wrapText="1"/>
    </xf>
    <xf numFmtId="0" fontId="9" fillId="0" borderId="0" xfId="0" applyFont="1" applyFill="1" applyAlignment="1">
      <alignment horizontal="center" vertical="top"/>
    </xf>
    <xf numFmtId="0" fontId="10" fillId="0" borderId="0" xfId="0" applyFont="1" applyAlignment="1">
      <alignment horizontal="left" vertical="top" wrapText="1"/>
    </xf>
    <xf numFmtId="4" fontId="9" fillId="0" borderId="0" xfId="0" applyNumberFormat="1" applyFont="1" applyAlignment="1">
      <alignment horizontal="center"/>
    </xf>
    <xf numFmtId="0" fontId="24" fillId="3" borderId="0" xfId="3" applyFont="1" applyFill="1" applyAlignment="1">
      <alignment horizontal="left" wrapText="1"/>
    </xf>
    <xf numFmtId="170" fontId="10" fillId="3" borderId="0" xfId="3" applyNumberFormat="1" applyFont="1" applyFill="1" applyBorder="1" applyAlignment="1">
      <alignment horizontal="center"/>
    </xf>
    <xf numFmtId="0" fontId="22" fillId="0" borderId="0" xfId="0" applyFont="1" applyAlignment="1">
      <alignment horizontal="left" vertical="center" wrapText="1"/>
    </xf>
    <xf numFmtId="0" fontId="10" fillId="0" borderId="0" xfId="0" applyFont="1" applyAlignment="1">
      <alignment horizontal="center"/>
    </xf>
    <xf numFmtId="170" fontId="10" fillId="3" borderId="0" xfId="3" applyNumberFormat="1" applyFont="1" applyFill="1" applyBorder="1" applyAlignment="1">
      <alignment horizontal="right"/>
    </xf>
    <xf numFmtId="4" fontId="10" fillId="0" borderId="11" xfId="3" applyNumberFormat="1" applyFont="1" applyFill="1" applyBorder="1" applyAlignment="1">
      <alignment horizontal="right" vertical="center" wrapText="1"/>
    </xf>
    <xf numFmtId="0" fontId="8" fillId="0" borderId="0" xfId="0" applyFont="1" applyAlignment="1">
      <alignment horizontal="center"/>
    </xf>
    <xf numFmtId="170" fontId="10" fillId="3" borderId="0" xfId="3" applyNumberFormat="1" applyFont="1" applyFill="1" applyAlignment="1">
      <alignment horizontal="right"/>
    </xf>
    <xf numFmtId="170" fontId="10" fillId="0" borderId="0" xfId="3" applyNumberFormat="1" applyFont="1" applyFill="1" applyAlignment="1">
      <alignment horizontal="right"/>
    </xf>
    <xf numFmtId="0" fontId="8" fillId="3" borderId="0" xfId="3" applyFont="1" applyFill="1" applyAlignment="1"/>
    <xf numFmtId="170" fontId="10" fillId="0" borderId="0" xfId="3" applyNumberFormat="1" applyFont="1" applyFill="1" applyBorder="1" applyAlignment="1">
      <alignment horizontal="right"/>
    </xf>
    <xf numFmtId="0" fontId="6" fillId="0" borderId="0" xfId="8" applyFill="1" applyAlignment="1">
      <alignment wrapText="1"/>
    </xf>
    <xf numFmtId="0" fontId="6" fillId="0" borderId="0" xfId="8" applyFill="1" applyAlignment="1"/>
    <xf numFmtId="170" fontId="10" fillId="0" borderId="0" xfId="3" applyNumberFormat="1" applyFont="1" applyFill="1" applyBorder="1" applyAlignment="1"/>
    <xf numFmtId="39" fontId="10" fillId="0" borderId="0" xfId="3" applyNumberFormat="1" applyFont="1" applyFill="1" applyAlignment="1"/>
    <xf numFmtId="0" fontId="10" fillId="0" borderId="0" xfId="3" applyFont="1" applyFill="1" applyAlignment="1"/>
    <xf numFmtId="0" fontId="10" fillId="0" borderId="8" xfId="3" applyFont="1" applyFill="1" applyBorder="1" applyAlignment="1">
      <alignment horizontal="center"/>
    </xf>
    <xf numFmtId="4" fontId="10" fillId="0" borderId="0" xfId="3" applyNumberFormat="1" applyFont="1" applyFill="1" applyBorder="1" applyAlignment="1">
      <alignment horizontal="center" wrapText="1"/>
    </xf>
    <xf numFmtId="4" fontId="10" fillId="0" borderId="11" xfId="3" applyNumberFormat="1" applyFont="1" applyFill="1" applyBorder="1" applyAlignment="1">
      <alignment horizontal="center" wrapText="1"/>
    </xf>
    <xf numFmtId="0" fontId="8" fillId="0" borderId="0" xfId="8" applyFont="1" applyFill="1" applyAlignment="1">
      <alignment wrapText="1"/>
    </xf>
    <xf numFmtId="0" fontId="12" fillId="0" borderId="0" xfId="3" applyFont="1" applyFill="1" applyAlignment="1">
      <alignment wrapText="1"/>
    </xf>
    <xf numFmtId="170" fontId="8" fillId="0" borderId="0" xfId="8" applyNumberFormat="1" applyFont="1" applyFill="1" applyAlignment="1">
      <alignment wrapText="1"/>
    </xf>
    <xf numFmtId="0" fontId="10" fillId="0" borderId="0" xfId="8" applyFont="1" applyFill="1" applyBorder="1" applyAlignment="1">
      <alignment horizontal="center" wrapText="1"/>
    </xf>
    <xf numFmtId="0" fontId="10" fillId="0" borderId="8" xfId="8" applyFont="1" applyFill="1" applyBorder="1" applyAlignment="1">
      <alignment horizontal="center" wrapText="1"/>
    </xf>
    <xf numFmtId="4" fontId="10" fillId="3" borderId="0" xfId="3" applyNumberFormat="1" applyFont="1" applyFill="1" applyBorder="1" applyAlignment="1">
      <alignment horizontal="right" wrapText="1"/>
    </xf>
    <xf numFmtId="4" fontId="10" fillId="3" borderId="11" xfId="3" applyNumberFormat="1" applyFont="1" applyFill="1" applyBorder="1" applyAlignment="1">
      <alignment horizontal="right" wrapText="1"/>
    </xf>
    <xf numFmtId="4" fontId="10" fillId="3" borderId="11" xfId="3" applyNumberFormat="1" applyFont="1" applyFill="1" applyBorder="1" applyAlignment="1">
      <alignment horizontal="right"/>
    </xf>
    <xf numFmtId="40" fontId="10" fillId="3" borderId="0" xfId="3" applyNumberFormat="1" applyFont="1" applyFill="1" applyBorder="1" applyAlignment="1">
      <alignment wrapText="1"/>
    </xf>
    <xf numFmtId="0" fontId="6" fillId="3" borderId="0" xfId="8" applyFill="1" applyAlignment="1">
      <alignment wrapText="1"/>
    </xf>
    <xf numFmtId="40" fontId="10" fillId="0" borderId="0" xfId="3" applyNumberFormat="1" applyFont="1" applyFill="1" applyBorder="1" applyAlignment="1">
      <alignment wrapText="1"/>
    </xf>
    <xf numFmtId="40" fontId="8" fillId="0" borderId="0" xfId="3" applyNumberFormat="1" applyFont="1" applyFill="1" applyBorder="1" applyAlignment="1">
      <alignment wrapText="1"/>
    </xf>
    <xf numFmtId="0" fontId="20" fillId="0" borderId="0" xfId="8" applyFont="1" applyFill="1" applyAlignment="1">
      <alignment wrapText="1"/>
    </xf>
    <xf numFmtId="4" fontId="10" fillId="0" borderId="11" xfId="3" applyNumberFormat="1" applyFont="1" applyFill="1" applyBorder="1" applyAlignment="1">
      <alignment horizontal="right" wrapText="1"/>
    </xf>
    <xf numFmtId="0" fontId="8" fillId="0" borderId="0" xfId="3" applyFont="1" applyFill="1" applyBorder="1" applyAlignment="1">
      <alignment horizontal="center" wrapText="1"/>
    </xf>
    <xf numFmtId="0" fontId="6" fillId="3" borderId="0" xfId="8" applyFill="1" applyAlignment="1">
      <alignment horizontal="left" wrapText="1"/>
    </xf>
    <xf numFmtId="0" fontId="13" fillId="0" borderId="1" xfId="3" applyFont="1" applyFill="1" applyBorder="1" applyAlignment="1">
      <alignment horizontal="left" wrapText="1"/>
    </xf>
    <xf numFmtId="0" fontId="9" fillId="3" borderId="0" xfId="8" applyFont="1" applyFill="1" applyAlignment="1">
      <alignment horizontal="left" wrapText="1"/>
    </xf>
    <xf numFmtId="39" fontId="14" fillId="0" borderId="0" xfId="11" applyNumberFormat="1" applyFont="1" applyFill="1" applyBorder="1" applyAlignment="1">
      <alignment wrapText="1"/>
    </xf>
    <xf numFmtId="4" fontId="10" fillId="0" borderId="11" xfId="3" applyNumberFormat="1" applyFont="1" applyFill="1" applyBorder="1" applyAlignment="1">
      <alignment horizontal="right"/>
    </xf>
    <xf numFmtId="170" fontId="2" fillId="0" borderId="0" xfId="3" applyNumberFormat="1" applyFill="1" applyBorder="1" applyAlignment="1">
      <alignment horizontal="center"/>
    </xf>
    <xf numFmtId="40" fontId="10" fillId="0" borderId="0" xfId="3" applyNumberFormat="1" applyFont="1" applyFill="1" applyBorder="1" applyAlignment="1">
      <alignment horizontal="right" wrapText="1"/>
    </xf>
    <xf numFmtId="4" fontId="9" fillId="3" borderId="0" xfId="10" applyNumberFormat="1" applyFont="1" applyFill="1" applyBorder="1" applyAlignment="1">
      <alignment horizontal="right"/>
    </xf>
    <xf numFmtId="170" fontId="9" fillId="3" borderId="0" xfId="11" applyNumberFormat="1" applyFont="1" applyFill="1" applyBorder="1" applyAlignment="1">
      <alignment horizontal="right"/>
    </xf>
    <xf numFmtId="4" fontId="9" fillId="3" borderId="11" xfId="10" applyNumberFormat="1" applyFont="1" applyFill="1" applyBorder="1" applyAlignment="1">
      <alignment horizontal="right"/>
    </xf>
    <xf numFmtId="4" fontId="9" fillId="0" borderId="0" xfId="11" applyNumberFormat="1" applyFont="1" applyFill="1" applyBorder="1" applyAlignment="1">
      <alignment horizontal="right"/>
    </xf>
    <xf numFmtId="4" fontId="9" fillId="3" borderId="3" xfId="10" applyNumberFormat="1" applyFont="1" applyFill="1" applyBorder="1" applyAlignment="1">
      <alignment horizontal="right"/>
    </xf>
    <xf numFmtId="4" fontId="9" fillId="0" borderId="8" xfId="11" applyNumberFormat="1" applyFont="1" applyFill="1" applyBorder="1" applyAlignment="1">
      <alignment horizontal="right"/>
    </xf>
    <xf numFmtId="4" fontId="9" fillId="0" borderId="3" xfId="11" applyNumberFormat="1" applyFont="1" applyFill="1" applyBorder="1" applyAlignment="1">
      <alignment horizontal="right"/>
    </xf>
    <xf numFmtId="39" fontId="18" fillId="3" borderId="0" xfId="11" applyNumberFormat="1" applyFont="1" applyFill="1" applyBorder="1" applyAlignment="1">
      <alignment horizontal="left"/>
    </xf>
    <xf numFmtId="0" fontId="9" fillId="0" borderId="0" xfId="11" applyNumberFormat="1" applyFont="1" applyFill="1" applyBorder="1" applyAlignment="1">
      <alignment horizontal="left" wrapText="1"/>
    </xf>
    <xf numFmtId="0" fontId="2" fillId="0" borderId="0" xfId="3" applyFill="1" applyAlignment="1">
      <alignment wrapText="1"/>
    </xf>
    <xf numFmtId="0" fontId="2" fillId="0" borderId="1" xfId="3" applyFill="1" applyBorder="1" applyAlignment="1">
      <alignment wrapText="1"/>
    </xf>
    <xf numFmtId="40" fontId="10" fillId="0" borderId="0" xfId="3" applyNumberFormat="1" applyFont="1" applyFill="1" applyBorder="1" applyAlignment="1">
      <alignment horizontal="center"/>
    </xf>
    <xf numFmtId="15" fontId="10" fillId="0" borderId="0" xfId="3" applyNumberFormat="1" applyFont="1" applyFill="1" applyBorder="1" applyAlignment="1">
      <alignment horizontal="center"/>
    </xf>
    <xf numFmtId="0" fontId="10" fillId="0" borderId="0" xfId="3" applyFont="1" applyFill="1" applyBorder="1" applyAlignment="1">
      <alignment horizontal="center" vertical="center"/>
    </xf>
    <xf numFmtId="0" fontId="10" fillId="0" borderId="0" xfId="3" applyFont="1" applyFill="1" applyBorder="1" applyAlignment="1">
      <alignment horizontal="center" wrapText="1"/>
    </xf>
    <xf numFmtId="14" fontId="10" fillId="0" borderId="3" xfId="3" applyNumberFormat="1" applyFont="1" applyFill="1" applyBorder="1" applyAlignment="1">
      <alignment horizontal="center" vertical="center"/>
    </xf>
    <xf numFmtId="14" fontId="10" fillId="0" borderId="8" xfId="3" applyNumberFormat="1" applyFont="1" applyFill="1" applyBorder="1" applyAlignment="1">
      <alignment horizontal="center" vertical="center"/>
    </xf>
    <xf numFmtId="0" fontId="10" fillId="0" borderId="3" xfId="3" applyFont="1" applyFill="1" applyBorder="1" applyAlignment="1">
      <alignment horizontal="center" vertical="center"/>
    </xf>
    <xf numFmtId="0" fontId="10" fillId="0" borderId="8" xfId="3" applyFont="1" applyFill="1" applyBorder="1" applyAlignment="1">
      <alignment horizontal="center" vertical="center"/>
    </xf>
    <xf numFmtId="0" fontId="10" fillId="0" borderId="3" xfId="3" applyFont="1" applyFill="1" applyBorder="1" applyAlignment="1">
      <alignment horizontal="center" vertical="center" wrapText="1"/>
    </xf>
    <xf numFmtId="0" fontId="10" fillId="0" borderId="8" xfId="3" applyFont="1" applyFill="1" applyBorder="1" applyAlignment="1">
      <alignment horizontal="center" vertical="center" wrapText="1"/>
    </xf>
    <xf numFmtId="15" fontId="10" fillId="0" borderId="3" xfId="3" applyNumberFormat="1" applyFont="1" applyFill="1" applyBorder="1" applyAlignment="1">
      <alignment horizontal="center"/>
    </xf>
    <xf numFmtId="15" fontId="10" fillId="0" borderId="8" xfId="3" applyNumberFormat="1" applyFont="1" applyFill="1" applyBorder="1" applyAlignment="1">
      <alignment horizontal="center"/>
    </xf>
    <xf numFmtId="40" fontId="10" fillId="0" borderId="3" xfId="3" applyNumberFormat="1" applyFont="1" applyFill="1" applyBorder="1" applyAlignment="1">
      <alignment horizontal="center" vertical="center"/>
    </xf>
    <xf numFmtId="40" fontId="10" fillId="0" borderId="8" xfId="3" applyNumberFormat="1" applyFont="1" applyFill="1" applyBorder="1" applyAlignment="1">
      <alignment horizontal="center" vertical="center"/>
    </xf>
    <xf numFmtId="40" fontId="10" fillId="3" borderId="3" xfId="3" applyNumberFormat="1" applyFont="1" applyFill="1" applyBorder="1" applyAlignment="1">
      <alignment horizontal="center" vertical="center"/>
    </xf>
    <xf numFmtId="40" fontId="10" fillId="3" borderId="8" xfId="3" applyNumberFormat="1" applyFont="1" applyFill="1" applyBorder="1" applyAlignment="1">
      <alignment horizontal="center" vertical="center"/>
    </xf>
    <xf numFmtId="40" fontId="10" fillId="3" borderId="8" xfId="3" applyNumberFormat="1" applyFont="1" applyFill="1" applyBorder="1" applyAlignment="1">
      <alignment horizontal="center"/>
    </xf>
    <xf numFmtId="40" fontId="10" fillId="0" borderId="0" xfId="3" quotePrefix="1" applyNumberFormat="1" applyFont="1" applyFill="1" applyBorder="1" applyAlignment="1">
      <alignment horizontal="center"/>
    </xf>
    <xf numFmtId="40" fontId="10" fillId="3" borderId="0" xfId="3" quotePrefix="1" applyNumberFormat="1" applyFont="1" applyFill="1" applyBorder="1" applyAlignment="1">
      <alignment horizontal="center"/>
    </xf>
    <xf numFmtId="0" fontId="10" fillId="0" borderId="0" xfId="3" applyFont="1" applyFill="1" applyAlignment="1">
      <alignment horizontal="center" wrapText="1"/>
    </xf>
    <xf numFmtId="0" fontId="10" fillId="0" borderId="8" xfId="3" applyFont="1" applyFill="1" applyBorder="1" applyAlignment="1">
      <alignment horizontal="center" wrapText="1"/>
    </xf>
    <xf numFmtId="40" fontId="10" fillId="0" borderId="0" xfId="3" applyNumberFormat="1" applyFont="1" applyFill="1" applyBorder="1" applyAlignment="1">
      <alignment horizontal="center" wrapText="1"/>
    </xf>
    <xf numFmtId="0" fontId="2" fillId="0" borderId="0" xfId="3" applyFill="1" applyBorder="1" applyAlignment="1">
      <alignment wrapText="1"/>
    </xf>
    <xf numFmtId="171" fontId="10" fillId="0" borderId="0" xfId="3" applyNumberFormat="1" applyFont="1" applyFill="1" applyBorder="1" applyAlignment="1"/>
    <xf numFmtId="171" fontId="2" fillId="0" borderId="0" xfId="3" applyNumberFormat="1" applyFill="1" applyBorder="1" applyAlignment="1"/>
    <xf numFmtId="10" fontId="10" fillId="0" borderId="0" xfId="5" applyNumberFormat="1" applyFont="1" applyFill="1" applyBorder="1" applyAlignment="1"/>
    <xf numFmtId="10" fontId="2" fillId="0" borderId="0" xfId="5" applyNumberFormat="1" applyFont="1" applyFill="1" applyBorder="1" applyAlignment="1"/>
    <xf numFmtId="10" fontId="10" fillId="0" borderId="0" xfId="5" applyNumberFormat="1" applyFont="1" applyFill="1" applyBorder="1" applyAlignment="1">
      <alignment horizontal="right"/>
    </xf>
    <xf numFmtId="10" fontId="2" fillId="0" borderId="0" xfId="5" applyNumberFormat="1" applyFont="1" applyFill="1" applyBorder="1" applyAlignment="1">
      <alignment horizontal="right"/>
    </xf>
    <xf numFmtId="177" fontId="10" fillId="0" borderId="0" xfId="3" applyNumberFormat="1" applyFont="1" applyFill="1" applyBorder="1" applyAlignment="1"/>
    <xf numFmtId="177" fontId="2" fillId="0" borderId="0" xfId="3" applyNumberFormat="1" applyFill="1" applyBorder="1" applyAlignment="1"/>
    <xf numFmtId="4" fontId="2" fillId="0" borderId="0" xfId="3" applyNumberFormat="1" applyFill="1" applyBorder="1" applyAlignment="1">
      <alignment horizontal="center"/>
    </xf>
    <xf numFmtId="4" fontId="10" fillId="0" borderId="3" xfId="3" applyNumberFormat="1" applyFont="1" applyFill="1" applyBorder="1" applyAlignment="1">
      <alignment horizontal="center" vertical="center"/>
    </xf>
    <xf numFmtId="4" fontId="2" fillId="0" borderId="3" xfId="3" applyNumberFormat="1" applyFill="1" applyBorder="1" applyAlignment="1">
      <alignment horizontal="center" vertical="center"/>
    </xf>
    <xf numFmtId="4" fontId="2" fillId="0" borderId="8" xfId="3" applyNumberFormat="1" applyFill="1" applyBorder="1" applyAlignment="1">
      <alignment horizontal="center" vertical="center"/>
    </xf>
    <xf numFmtId="10" fontId="10" fillId="0" borderId="3" xfId="5" applyNumberFormat="1" applyFont="1" applyFill="1" applyBorder="1" applyAlignment="1">
      <alignment horizontal="center" vertical="center"/>
    </xf>
    <xf numFmtId="10" fontId="2" fillId="0" borderId="3" xfId="5" applyNumberFormat="1" applyFont="1" applyFill="1" applyBorder="1" applyAlignment="1">
      <alignment horizontal="center" vertical="center"/>
    </xf>
    <xf numFmtId="10" fontId="2" fillId="0" borderId="8" xfId="5" applyNumberFormat="1" applyFont="1" applyFill="1" applyBorder="1" applyAlignment="1">
      <alignment horizontal="center" vertical="center"/>
    </xf>
    <xf numFmtId="10" fontId="10" fillId="3" borderId="3" xfId="5" applyNumberFormat="1" applyFont="1" applyFill="1" applyBorder="1" applyAlignment="1">
      <alignment horizontal="center" vertical="center"/>
    </xf>
    <xf numFmtId="10" fontId="2" fillId="3" borderId="3" xfId="5" applyNumberFormat="1" applyFont="1" applyFill="1" applyBorder="1" applyAlignment="1">
      <alignment horizontal="center" vertical="center"/>
    </xf>
    <xf numFmtId="10" fontId="2" fillId="3" borderId="8" xfId="5" applyNumberFormat="1" applyFont="1" applyFill="1" applyBorder="1" applyAlignment="1">
      <alignment horizontal="center" vertical="center"/>
    </xf>
    <xf numFmtId="0" fontId="6" fillId="0" borderId="0" xfId="8" applyFill="1" applyAlignment="1">
      <alignment horizontal="center"/>
    </xf>
    <xf numFmtId="0" fontId="6" fillId="0" borderId="0" xfId="8" applyFill="1" applyAlignment="1">
      <alignment horizontal="center" wrapText="1"/>
    </xf>
    <xf numFmtId="0" fontId="10" fillId="0" borderId="0" xfId="3" quotePrefix="1" applyFont="1" applyFill="1" applyAlignment="1">
      <alignment horizontal="center"/>
    </xf>
    <xf numFmtId="4" fontId="10" fillId="0" borderId="0" xfId="3" applyNumberFormat="1" applyFont="1" applyFill="1" applyBorder="1" applyAlignment="1">
      <alignment horizontal="center" vertical="center"/>
    </xf>
    <xf numFmtId="0" fontId="8" fillId="0" borderId="0" xfId="3" applyFont="1" applyFill="1" applyBorder="1" applyAlignment="1">
      <alignment horizontal="center" vertical="center" wrapText="1"/>
    </xf>
    <xf numFmtId="4" fontId="10" fillId="0" borderId="8" xfId="3" applyNumberFormat="1" applyFont="1" applyFill="1" applyBorder="1" applyAlignment="1">
      <alignment horizontal="center" vertical="center"/>
    </xf>
    <xf numFmtId="40" fontId="10" fillId="0" borderId="0" xfId="3" applyNumberFormat="1" applyFont="1" applyFill="1" applyBorder="1" applyAlignment="1"/>
    <xf numFmtId="0" fontId="8" fillId="0" borderId="0" xfId="3" applyFont="1" applyFill="1" applyBorder="1" applyAlignment="1">
      <alignment horizontal="right" wrapText="1"/>
    </xf>
    <xf numFmtId="38" fontId="10" fillId="0" borderId="0" xfId="3" applyNumberFormat="1" applyFont="1" applyFill="1" applyBorder="1" applyAlignment="1">
      <alignment horizontal="center"/>
    </xf>
    <xf numFmtId="179" fontId="10" fillId="0" borderId="0" xfId="3" applyNumberFormat="1" applyFont="1" applyFill="1" applyBorder="1" applyAlignment="1">
      <alignment horizontal="center"/>
    </xf>
    <xf numFmtId="166" fontId="10" fillId="0" borderId="0" xfId="5" applyNumberFormat="1" applyFont="1" applyFill="1" applyBorder="1" applyAlignment="1"/>
    <xf numFmtId="166" fontId="2" fillId="0" borderId="0" xfId="3" applyNumberFormat="1" applyFill="1" applyBorder="1" applyAlignment="1"/>
    <xf numFmtId="0" fontId="2" fillId="0" borderId="0" xfId="3" applyFill="1" applyBorder="1" applyAlignment="1"/>
    <xf numFmtId="180" fontId="10" fillId="0" borderId="0" xfId="5" applyNumberFormat="1" applyFont="1" applyFill="1" applyBorder="1" applyAlignment="1">
      <alignment horizontal="center"/>
    </xf>
    <xf numFmtId="180" fontId="2" fillId="0" borderId="0" xfId="3" applyNumberFormat="1" applyFill="1" applyBorder="1" applyAlignment="1">
      <alignment horizontal="center"/>
    </xf>
    <xf numFmtId="40" fontId="10" fillId="0" borderId="3" xfId="3" applyNumberFormat="1" applyFont="1" applyFill="1" applyBorder="1" applyAlignment="1">
      <alignment horizontal="center" vertical="center" wrapText="1"/>
    </xf>
    <xf numFmtId="40" fontId="10" fillId="0" borderId="8" xfId="3" applyNumberFormat="1" applyFont="1" applyFill="1" applyBorder="1" applyAlignment="1">
      <alignment horizontal="center" vertical="center" wrapText="1"/>
    </xf>
    <xf numFmtId="38" fontId="10" fillId="0" borderId="3" xfId="3" applyNumberFormat="1" applyFont="1" applyFill="1" applyBorder="1" applyAlignment="1">
      <alignment horizontal="center" vertical="center"/>
    </xf>
    <xf numFmtId="38" fontId="10" fillId="0" borderId="8" xfId="3" applyNumberFormat="1" applyFont="1" applyFill="1" applyBorder="1" applyAlignment="1">
      <alignment horizontal="center" vertical="center"/>
    </xf>
    <xf numFmtId="179" fontId="10" fillId="0" borderId="3" xfId="5" applyNumberFormat="1" applyFont="1" applyFill="1" applyBorder="1" applyAlignment="1">
      <alignment horizontal="center" vertical="center"/>
    </xf>
    <xf numFmtId="179" fontId="2" fillId="0" borderId="3" xfId="3" applyNumberFormat="1" applyFill="1" applyBorder="1" applyAlignment="1">
      <alignment horizontal="center" vertical="center"/>
    </xf>
    <xf numFmtId="179" fontId="2" fillId="0" borderId="8" xfId="3" applyNumberFormat="1" applyFill="1" applyBorder="1" applyAlignment="1">
      <alignment horizontal="center" vertical="center"/>
    </xf>
    <xf numFmtId="40" fontId="10" fillId="0" borderId="8" xfId="3" applyNumberFormat="1" applyFont="1" applyFill="1" applyBorder="1" applyAlignment="1">
      <alignment horizontal="center"/>
    </xf>
    <xf numFmtId="40" fontId="10" fillId="0" borderId="8" xfId="3" applyNumberFormat="1" applyFont="1" applyFill="1" applyBorder="1" applyAlignment="1">
      <alignment horizontal="center" wrapText="1"/>
    </xf>
    <xf numFmtId="173" fontId="10" fillId="3" borderId="0" xfId="9" applyNumberFormat="1" applyFont="1" applyFill="1" applyBorder="1" applyAlignment="1">
      <alignment horizontal="right"/>
    </xf>
    <xf numFmtId="4" fontId="10" fillId="3" borderId="0" xfId="9" applyNumberFormat="1" applyFont="1" applyFill="1" applyBorder="1" applyAlignment="1">
      <alignment horizontal="center" vertical="center"/>
    </xf>
    <xf numFmtId="4" fontId="10" fillId="3" borderId="0" xfId="9" applyNumberFormat="1" applyFont="1" applyFill="1" applyBorder="1" applyAlignment="1">
      <alignment horizontal="right"/>
    </xf>
    <xf numFmtId="4" fontId="10" fillId="0" borderId="0" xfId="9" applyNumberFormat="1" applyFont="1" applyBorder="1" applyAlignment="1">
      <alignment horizontal="center" vertical="center"/>
    </xf>
    <xf numFmtId="4" fontId="10" fillId="3" borderId="0" xfId="9" applyNumberFormat="1" applyFont="1" applyFill="1" applyBorder="1" applyAlignment="1">
      <alignment horizontal="center"/>
    </xf>
    <xf numFmtId="0" fontId="8" fillId="3" borderId="0" xfId="3" applyFont="1" applyFill="1" applyBorder="1" applyAlignment="1">
      <alignment horizontal="center" wrapText="1"/>
    </xf>
    <xf numFmtId="4" fontId="10" fillId="3" borderId="0" xfId="10" applyNumberFormat="1" applyFont="1" applyFill="1" applyBorder="1" applyAlignment="1">
      <alignment horizontal="center"/>
    </xf>
    <xf numFmtId="4" fontId="10" fillId="0" borderId="3" xfId="9" applyNumberFormat="1" applyFont="1" applyBorder="1" applyAlignment="1">
      <alignment horizontal="center" vertical="center"/>
    </xf>
    <xf numFmtId="4" fontId="10" fillId="0" borderId="8" xfId="9" applyNumberFormat="1" applyFont="1" applyBorder="1" applyAlignment="1">
      <alignment horizontal="center" vertical="center"/>
    </xf>
    <xf numFmtId="4" fontId="10" fillId="0" borderId="3" xfId="9" applyNumberFormat="1" applyFont="1" applyFill="1" applyBorder="1" applyAlignment="1">
      <alignment horizontal="center" vertical="center"/>
    </xf>
    <xf numFmtId="4" fontId="10" fillId="0" borderId="8" xfId="9" applyNumberFormat="1" applyFont="1" applyFill="1" applyBorder="1" applyAlignment="1">
      <alignment horizontal="center" vertical="center"/>
    </xf>
    <xf numFmtId="0" fontId="10" fillId="3" borderId="3" xfId="3" applyFont="1" applyFill="1" applyBorder="1" applyAlignment="1">
      <alignment horizontal="center" vertical="center" wrapText="1"/>
    </xf>
    <xf numFmtId="0" fontId="10" fillId="3" borderId="8" xfId="3" applyFont="1" applyFill="1" applyBorder="1" applyAlignment="1">
      <alignment horizontal="center" vertical="center" wrapText="1"/>
    </xf>
    <xf numFmtId="3" fontId="10" fillId="0" borderId="3" xfId="10" applyNumberFormat="1" applyFont="1" applyFill="1" applyBorder="1" applyAlignment="1">
      <alignment horizontal="center" vertical="center"/>
    </xf>
    <xf numFmtId="3" fontId="10" fillId="0" borderId="8" xfId="10" applyNumberFormat="1" applyFont="1" applyFill="1" applyBorder="1" applyAlignment="1">
      <alignment horizontal="center" vertical="center"/>
    </xf>
    <xf numFmtId="172" fontId="10" fillId="0" borderId="3" xfId="9" applyNumberFormat="1" applyFont="1" applyBorder="1" applyAlignment="1">
      <alignment horizontal="center" vertical="center"/>
    </xf>
    <xf numFmtId="172" fontId="10" fillId="0" borderId="8" xfId="9" applyNumberFormat="1" applyFont="1" applyBorder="1" applyAlignment="1">
      <alignment horizontal="center" vertical="center"/>
    </xf>
    <xf numFmtId="0" fontId="10" fillId="0" borderId="10" xfId="3" applyFont="1" applyFill="1" applyBorder="1" applyAlignment="1">
      <alignment horizontal="center" vertical="center"/>
    </xf>
    <xf numFmtId="0" fontId="9" fillId="0" borderId="0" xfId="8" applyFont="1" applyFill="1" applyAlignment="1">
      <alignment horizontal="center" vertical="center" wrapText="1"/>
    </xf>
    <xf numFmtId="0" fontId="9" fillId="0" borderId="8" xfId="8" applyFont="1" applyFill="1" applyBorder="1" applyAlignment="1">
      <alignment horizontal="center" vertical="center" wrapText="1"/>
    </xf>
    <xf numFmtId="0" fontId="9" fillId="0" borderId="0" xfId="8" applyFont="1" applyFill="1" applyAlignment="1">
      <alignment horizontal="right"/>
    </xf>
    <xf numFmtId="0" fontId="9" fillId="0" borderId="8" xfId="8" applyFont="1" applyFill="1" applyBorder="1" applyAlignment="1">
      <alignment horizontal="right"/>
    </xf>
    <xf numFmtId="0" fontId="9" fillId="0" borderId="0" xfId="8" applyFont="1" applyFill="1" applyAlignment="1">
      <alignment horizontal="center" wrapText="1"/>
    </xf>
    <xf numFmtId="0" fontId="9" fillId="0" borderId="8" xfId="8" applyFont="1" applyFill="1" applyBorder="1" applyAlignment="1">
      <alignment horizontal="center" wrapText="1"/>
    </xf>
    <xf numFmtId="0" fontId="9" fillId="0" borderId="0" xfId="8" applyFont="1" applyFill="1" applyAlignment="1">
      <alignment horizontal="center" vertical="top" wrapText="1"/>
    </xf>
    <xf numFmtId="0" fontId="9" fillId="0" borderId="8" xfId="8" applyFont="1" applyFill="1" applyBorder="1" applyAlignment="1">
      <alignment horizontal="center" vertical="top" wrapText="1"/>
    </xf>
    <xf numFmtId="0" fontId="10" fillId="3" borderId="0" xfId="3" applyFont="1" applyFill="1" applyBorder="1" applyAlignment="1">
      <alignment horizontal="center"/>
    </xf>
    <xf numFmtId="0" fontId="10" fillId="0" borderId="0" xfId="3" applyFont="1" applyFill="1" applyBorder="1" applyAlignment="1">
      <alignment horizontal="left" wrapText="1"/>
    </xf>
    <xf numFmtId="0" fontId="10" fillId="0" borderId="8" xfId="3" applyFont="1" applyFill="1" applyBorder="1" applyAlignment="1">
      <alignment horizontal="left" wrapText="1"/>
    </xf>
    <xf numFmtId="165" fontId="10" fillId="0" borderId="3" xfId="3" quotePrefix="1" applyNumberFormat="1" applyFont="1" applyFill="1" applyBorder="1" applyAlignment="1">
      <alignment horizontal="left" wrapText="1"/>
    </xf>
    <xf numFmtId="0" fontId="6" fillId="0" borderId="0" xfId="4" applyAlignment="1">
      <alignment horizontal="left" wrapText="1"/>
    </xf>
    <xf numFmtId="0" fontId="6" fillId="0" borderId="8" xfId="4" applyBorder="1" applyAlignment="1">
      <alignment horizontal="left" wrapText="1"/>
    </xf>
    <xf numFmtId="4" fontId="10" fillId="0" borderId="10" xfId="3" applyNumberFormat="1" applyFont="1" applyFill="1" applyBorder="1" applyAlignment="1">
      <alignment horizontal="right"/>
    </xf>
    <xf numFmtId="10" fontId="10" fillId="0" borderId="10" xfId="3" applyNumberFormat="1" applyFont="1" applyFill="1" applyBorder="1" applyAlignment="1">
      <alignment horizontal="right"/>
    </xf>
    <xf numFmtId="4" fontId="10" fillId="0" borderId="10" xfId="3" applyNumberFormat="1" applyFont="1" applyFill="1" applyBorder="1" applyAlignment="1"/>
    <xf numFmtId="0" fontId="10" fillId="0" borderId="10" xfId="3" applyFont="1" applyFill="1" applyBorder="1" applyAlignment="1">
      <alignment horizontal="center"/>
    </xf>
    <xf numFmtId="169" fontId="10" fillId="0" borderId="10" xfId="3" applyNumberFormat="1" applyFont="1" applyFill="1" applyBorder="1" applyAlignment="1"/>
    <xf numFmtId="10" fontId="10" fillId="3" borderId="10" xfId="3" applyNumberFormat="1" applyFont="1" applyFill="1" applyBorder="1" applyAlignment="1">
      <alignment horizontal="right"/>
    </xf>
    <xf numFmtId="10" fontId="10" fillId="0" borderId="10" xfId="3" applyNumberFormat="1" applyFont="1" applyFill="1" applyBorder="1" applyAlignment="1"/>
    <xf numFmtId="10" fontId="10" fillId="3" borderId="10" xfId="3" applyNumberFormat="1" applyFont="1" applyFill="1" applyBorder="1" applyAlignment="1"/>
    <xf numFmtId="0" fontId="8" fillId="3" borderId="0" xfId="3" applyFont="1" applyFill="1" applyBorder="1" applyAlignment="1">
      <alignment horizontal="right"/>
    </xf>
    <xf numFmtId="0" fontId="8" fillId="3" borderId="0" xfId="3" applyFont="1" applyFill="1" applyAlignment="1">
      <alignment horizontal="center"/>
    </xf>
    <xf numFmtId="0" fontId="10" fillId="2" borderId="0" xfId="3" applyFont="1" applyFill="1" applyBorder="1" applyAlignment="1">
      <alignment horizontal="center"/>
    </xf>
    <xf numFmtId="40" fontId="10" fillId="2" borderId="0" xfId="3" applyNumberFormat="1" applyFont="1" applyFill="1" applyBorder="1" applyAlignment="1"/>
    <xf numFmtId="0" fontId="2" fillId="2" borderId="0" xfId="3" applyFill="1" applyBorder="1" applyAlignment="1"/>
    <xf numFmtId="167" fontId="10" fillId="2" borderId="0" xfId="3" applyNumberFormat="1" applyFont="1" applyFill="1" applyBorder="1" applyAlignment="1"/>
    <xf numFmtId="167" fontId="2" fillId="2" borderId="0" xfId="3" applyNumberFormat="1" applyFill="1" applyBorder="1" applyAlignment="1"/>
    <xf numFmtId="0" fontId="10" fillId="2" borderId="0" xfId="3" applyFont="1" applyFill="1" applyBorder="1" applyAlignment="1">
      <alignment horizontal="center" vertical="center"/>
    </xf>
    <xf numFmtId="0" fontId="10" fillId="2" borderId="0" xfId="3" applyFont="1" applyFill="1" applyBorder="1" applyAlignment="1">
      <alignment horizontal="center" wrapText="1"/>
    </xf>
    <xf numFmtId="166" fontId="10" fillId="2" borderId="0" xfId="5" applyNumberFormat="1" applyFont="1" applyFill="1" applyBorder="1" applyAlignment="1"/>
    <xf numFmtId="166" fontId="2" fillId="2" borderId="0" xfId="3" applyNumberFormat="1" applyFill="1" applyBorder="1" applyAlignment="1"/>
    <xf numFmtId="165" fontId="10" fillId="0" borderId="0" xfId="3" applyNumberFormat="1" applyFont="1" applyFill="1" applyBorder="1" applyAlignment="1">
      <alignment horizontal="left"/>
    </xf>
    <xf numFmtId="40" fontId="10" fillId="2" borderId="0" xfId="3" applyNumberFormat="1" applyFont="1" applyFill="1" applyBorder="1" applyAlignment="1">
      <alignment horizontal="center" wrapText="1"/>
    </xf>
    <xf numFmtId="0" fontId="2" fillId="2" borderId="0" xfId="3" applyFill="1" applyBorder="1" applyAlignment="1">
      <alignment horizontal="center" wrapText="1"/>
    </xf>
    <xf numFmtId="15" fontId="10" fillId="2" borderId="0" xfId="3" applyNumberFormat="1" applyFont="1" applyFill="1" applyBorder="1" applyAlignment="1"/>
    <xf numFmtId="15" fontId="2" fillId="2" borderId="0" xfId="3" applyNumberFormat="1" applyFill="1" applyBorder="1" applyAlignment="1"/>
    <xf numFmtId="3" fontId="10" fillId="2" borderId="0" xfId="3" applyNumberFormat="1" applyFont="1" applyFill="1" applyBorder="1" applyAlignment="1"/>
    <xf numFmtId="3" fontId="2" fillId="2" borderId="0" xfId="3" applyNumberFormat="1" applyFill="1" applyBorder="1" applyAlignment="1"/>
    <xf numFmtId="0" fontId="10" fillId="2" borderId="0" xfId="3" applyFont="1" applyFill="1" applyBorder="1" applyAlignment="1">
      <alignment horizontal="right"/>
    </xf>
    <xf numFmtId="0" fontId="2" fillId="2" borderId="0" xfId="3" applyFill="1" applyBorder="1" applyAlignment="1">
      <alignment horizontal="right"/>
    </xf>
    <xf numFmtId="166" fontId="8" fillId="2" borderId="0" xfId="5" applyNumberFormat="1" applyFont="1" applyFill="1" applyBorder="1" applyAlignment="1"/>
    <xf numFmtId="166" fontId="12" fillId="2" borderId="0" xfId="5" applyNumberFormat="1" applyFont="1" applyFill="1" applyBorder="1" applyAlignment="1"/>
    <xf numFmtId="38" fontId="10" fillId="0" borderId="0" xfId="3" applyNumberFormat="1" applyFont="1" applyFill="1" applyBorder="1" applyAlignment="1">
      <alignment horizontal="left"/>
    </xf>
    <xf numFmtId="0" fontId="10" fillId="0" borderId="0" xfId="3" applyNumberFormat="1" applyFont="1" applyFill="1" applyBorder="1" applyAlignment="1">
      <alignment horizontal="left"/>
    </xf>
    <xf numFmtId="0" fontId="8" fillId="0" borderId="2" xfId="3" applyFont="1" applyFill="1" applyBorder="1" applyAlignment="1">
      <alignment horizontal="center"/>
    </xf>
    <xf numFmtId="0" fontId="8" fillId="0" borderId="3" xfId="3" applyFont="1" applyFill="1" applyBorder="1" applyAlignment="1">
      <alignment horizontal="center"/>
    </xf>
    <xf numFmtId="0" fontId="8" fillId="0" borderId="4" xfId="3" applyFont="1" applyFill="1" applyBorder="1" applyAlignment="1">
      <alignment horizontal="center"/>
    </xf>
    <xf numFmtId="0" fontId="7" fillId="2" borderId="0" xfId="3" applyFont="1" applyFill="1" applyBorder="1" applyAlignment="1">
      <alignment horizontal="center"/>
    </xf>
    <xf numFmtId="0" fontId="31" fillId="3" borderId="0" xfId="0" applyFont="1" applyFill="1" applyBorder="1" applyAlignment="1">
      <alignment horizontal="left"/>
    </xf>
    <xf numFmtId="0" fontId="32" fillId="3" borderId="0" xfId="0" applyFont="1" applyFill="1" applyBorder="1"/>
    <xf numFmtId="0" fontId="0" fillId="3" borderId="0" xfId="0" applyFont="1" applyFill="1" applyBorder="1" applyAlignment="1">
      <alignment horizontal="left"/>
    </xf>
    <xf numFmtId="0" fontId="35" fillId="3" borderId="0" xfId="0" applyFont="1" applyFill="1" applyBorder="1" applyAlignment="1">
      <alignment horizontal="left"/>
    </xf>
    <xf numFmtId="0" fontId="32" fillId="3" borderId="0" xfId="0" applyFont="1" applyFill="1" applyBorder="1" applyAlignment="1">
      <alignment horizontal="left"/>
    </xf>
  </cellXfs>
  <cellStyles count="17">
    <cellStyle name="Comma 2 10" xfId="10"/>
    <cellStyle name="Comma 5 3" xfId="9"/>
    <cellStyle name="Hyperlink" xfId="2" builtinId="8"/>
    <cellStyle name="Normal" xfId="0" builtinId="0"/>
    <cellStyle name="Normal 101 3" xfId="16"/>
    <cellStyle name="Normal 102 3" xfId="12"/>
    <cellStyle name="Normal 11 2" xfId="15"/>
    <cellStyle name="Normal 15" xfId="8"/>
    <cellStyle name="Normal 3" xfId="6"/>
    <cellStyle name="Normal 37" xfId="4"/>
    <cellStyle name="Normal 6 10" xfId="7"/>
    <cellStyle name="Normal 6 17" xfId="3"/>
    <cellStyle name="Normal_STMT_Page" xfId="11"/>
    <cellStyle name="Percent" xfId="1" builtinId="5"/>
    <cellStyle name="Percent 2 2" xfId="14"/>
    <cellStyle name="Percent 2 4" xfId="5"/>
    <cellStyle name="Percent 3 3"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Mortgage Margin &amp; Excess Spread</a:t>
            </a:r>
          </a:p>
        </c:rich>
      </c:tx>
      <c:overlay val="0"/>
    </c:title>
    <c:autoTitleDeleted val="0"/>
    <c:plotArea>
      <c:layout/>
      <c:lineChart>
        <c:grouping val="standard"/>
        <c:varyColors val="0"/>
        <c:ser>
          <c:idx val="0"/>
          <c:order val="0"/>
          <c:tx>
            <c:strRef>
              <c:f>[1]GraphData!$C$1</c:f>
              <c:strCache>
                <c:ptCount val="1"/>
                <c:pt idx="0">
                  <c:v>Mortgage Margin</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[2]!SeriesMM</c:f>
              <c:numCache>
                <c:formatCode>0.00%</c:formatCode>
                <c:ptCount val="6"/>
                <c:pt idx="0">
                  <c:v>3.531618616133371E-2</c:v>
                </c:pt>
                <c:pt idx="1">
                  <c:v>3.5014565764850056E-2</c:v>
                </c:pt>
                <c:pt idx="2" formatCode="0.0%">
                  <c:v>3.5367927221314474E-2</c:v>
                </c:pt>
                <c:pt idx="3" formatCode="0.0%">
                  <c:v>3.5735437968540312E-2</c:v>
                </c:pt>
                <c:pt idx="4" formatCode="0.0%">
                  <c:v>3.6173441668857505E-2</c:v>
                </c:pt>
                <c:pt idx="5" formatCode="0.0%">
                  <c:v>3.6008490463713523E-2</c:v>
                </c:pt>
              </c:numCache>
            </c:numRef>
          </c:val>
          <c:smooth val="0"/>
          <c:extLst xmlns:c16r2="http://schemas.microsoft.com/office/drawing/2015/06/chart">
            <c:ext xmlns:c16="http://schemas.microsoft.com/office/drawing/2014/chart" uri="{C3380CC4-5D6E-409C-BE32-E72D297353CC}">
              <c16:uniqueId val="{00000000-AA99-499E-A563-85EB732712C5}"/>
            </c:ext>
          </c:extLst>
        </c:ser>
        <c:ser>
          <c:idx val="1"/>
          <c:order val="1"/>
          <c:tx>
            <c:strRef>
              <c:f>[1]GraphData!$D$1</c:f>
              <c:strCache>
                <c:ptCount val="1"/>
                <c:pt idx="0">
                  <c:v>Excess Spread</c:v>
                </c:pt>
              </c:strCache>
            </c:strRef>
          </c:tx>
          <c:spPr>
            <a:ln w="12700"/>
          </c:spPr>
          <c:val>
            <c:numRef>
              <c:f>[2]!SeriesES</c:f>
              <c:numCache>
                <c:formatCode>0.00%</c:formatCode>
                <c:ptCount val="6"/>
                <c:pt idx="0">
                  <c:v>0</c:v>
                </c:pt>
                <c:pt idx="1">
                  <c:v>0</c:v>
                </c:pt>
                <c:pt idx="2" formatCode="0.0%">
                  <c:v>0</c:v>
                </c:pt>
                <c:pt idx="3" formatCode="0.0%">
                  <c:v>0</c:v>
                </c:pt>
                <c:pt idx="4" formatCode="0.0%">
                  <c:v>0</c:v>
                </c:pt>
                <c:pt idx="5" formatCode="0.0%">
                  <c:v>0</c:v>
                </c:pt>
              </c:numCache>
            </c:numRef>
          </c:val>
          <c:smooth val="0"/>
          <c:extLst xmlns:c16r2="http://schemas.microsoft.com/office/drawing/2015/06/chart">
            <c:ext xmlns:c16="http://schemas.microsoft.com/office/drawing/2014/chart" uri="{C3380CC4-5D6E-409C-BE32-E72D297353CC}">
              <c16:uniqueId val="{00000001-AA99-499E-A563-85EB732712C5}"/>
            </c:ext>
          </c:extLst>
        </c:ser>
        <c:dLbls>
          <c:showLegendKey val="0"/>
          <c:showVal val="0"/>
          <c:showCatName val="0"/>
          <c:showSerName val="0"/>
          <c:showPercent val="0"/>
          <c:showBubbleSize val="0"/>
        </c:dLbls>
        <c:marker val="1"/>
        <c:smooth val="0"/>
        <c:axId val="1421515344"/>
        <c:axId val="1421518144"/>
      </c:lineChart>
      <c:catAx>
        <c:axId val="142151534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421518144"/>
        <c:crosses val="autoZero"/>
        <c:auto val="1"/>
        <c:lblAlgn val="ctr"/>
        <c:lblOffset val="100"/>
        <c:noMultiLvlLbl val="0"/>
      </c:catAx>
      <c:valAx>
        <c:axId val="1421518144"/>
        <c:scaling>
          <c:orientation val="minMax"/>
          <c:max val="4.0000000000000008E-2"/>
          <c:min val="0"/>
        </c:scaling>
        <c:delete val="0"/>
        <c:axPos val="l"/>
        <c:majorGridlines/>
        <c:numFmt formatCode="0.00%" sourceLinked="1"/>
        <c:majorTickMark val="out"/>
        <c:minorTickMark val="none"/>
        <c:tickLblPos val="nextTo"/>
        <c:crossAx val="1421515344"/>
        <c:crosses val="autoZero"/>
        <c:crossBetween val="between"/>
        <c:majorUnit val="1.0000000000000002E-2"/>
        <c:minorUnit val="4.000000000000001E-3"/>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egendEntry>
        <c:idx val="1"/>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Credit Enhancement</a:t>
            </a:r>
          </a:p>
        </c:rich>
      </c:tx>
      <c:overlay val="0"/>
    </c:title>
    <c:autoTitleDeleted val="0"/>
    <c:plotArea>
      <c:layout>
        <c:manualLayout>
          <c:layoutTarget val="inner"/>
          <c:xMode val="edge"/>
          <c:yMode val="edge"/>
          <c:x val="0.1204766404199475"/>
          <c:y val="0.185653947102766"/>
          <c:w val="0.84693076698745995"/>
          <c:h val="0.4814100545124167"/>
        </c:manualLayout>
      </c:layout>
      <c:lineChart>
        <c:grouping val="standard"/>
        <c:varyColors val="0"/>
        <c:ser>
          <c:idx val="0"/>
          <c:order val="0"/>
          <c:tx>
            <c:v>Class A</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[2]!SeriesCEA</c:f>
              <c:numCache>
                <c:formatCode>0.00%</c:formatCode>
                <c:ptCount val="6"/>
                <c:pt idx="0">
                  <c:v>0.12559987615460033</c:v>
                </c:pt>
                <c:pt idx="1">
                  <c:v>0.12399404558464232</c:v>
                </c:pt>
                <c:pt idx="2">
                  <c:v>0.12245755377932659</c:v>
                </c:pt>
                <c:pt idx="3">
                  <c:v>0.12341723600000466</c:v>
                </c:pt>
                <c:pt idx="4">
                  <c:v>0.12661291963233626</c:v>
                </c:pt>
                <c:pt idx="5">
                  <c:v>0.13001079772208604</c:v>
                </c:pt>
              </c:numCache>
            </c:numRef>
          </c:val>
          <c:smooth val="0"/>
          <c:extLst xmlns:c16r2="http://schemas.microsoft.com/office/drawing/2015/06/chart">
            <c:ext xmlns:c16="http://schemas.microsoft.com/office/drawing/2014/chart" uri="{C3380CC4-5D6E-409C-BE32-E72D297353CC}">
              <c16:uniqueId val="{00000000-6D69-4510-B35E-BB08C6C79DF7}"/>
            </c:ext>
          </c:extLst>
        </c:ser>
        <c:ser>
          <c:idx val="1"/>
          <c:order val="1"/>
          <c:tx>
            <c:v>Class B</c:v>
          </c:tx>
          <c:spPr>
            <a:ln w="12700"/>
          </c:spPr>
          <c:val>
            <c:numRef>
              <c:f>[2]!SeriesCEB</c:f>
              <c:numCache>
                <c:formatCode>0.00%</c:formatCode>
                <c:ptCount val="6"/>
                <c:pt idx="0">
                  <c:v>9.6625212859280663E-2</c:v>
                </c:pt>
                <c:pt idx="1">
                  <c:v>9.4380764544163123E-2</c:v>
                </c:pt>
                <c:pt idx="2">
                  <c:v>9.2195645765719245E-2</c:v>
                </c:pt>
                <c:pt idx="3">
                  <c:v>9.1812126231372276E-2</c:v>
                </c:pt>
                <c:pt idx="4">
                  <c:v>9.2874379176196176E-2</c:v>
                </c:pt>
                <c:pt idx="5">
                  <c:v>9.3888549244606614E-2</c:v>
                </c:pt>
              </c:numCache>
            </c:numRef>
          </c:val>
          <c:smooth val="0"/>
          <c:extLst xmlns:c16r2="http://schemas.microsoft.com/office/drawing/2015/06/chart">
            <c:ext xmlns:c16="http://schemas.microsoft.com/office/drawing/2014/chart" uri="{C3380CC4-5D6E-409C-BE32-E72D297353CC}">
              <c16:uniqueId val="{00000001-6D69-4510-B35E-BB08C6C79DF7}"/>
            </c:ext>
          </c:extLst>
        </c:ser>
        <c:ser>
          <c:idx val="2"/>
          <c:order val="2"/>
          <c:tx>
            <c:v>Class C</c:v>
          </c:tx>
          <c:spPr>
            <a:ln w="12700"/>
          </c:spPr>
          <c:val>
            <c:numRef>
              <c:f>[2]!SeriesCEC</c:f>
              <c:numCache>
                <c:formatCode>0.00%</c:formatCode>
                <c:ptCount val="6"/>
                <c:pt idx="0">
                  <c:v>6.7650549563960993E-2</c:v>
                </c:pt>
                <c:pt idx="1">
                  <c:v>6.4767483503683929E-2</c:v>
                </c:pt>
                <c:pt idx="2">
                  <c:v>6.1933737752111903E-2</c:v>
                </c:pt>
                <c:pt idx="3">
                  <c:v>6.0207016462739869E-2</c:v>
                </c:pt>
                <c:pt idx="4">
                  <c:v>5.9135838720056073E-2</c:v>
                </c:pt>
                <c:pt idx="5">
                  <c:v>5.7766300767127195E-2</c:v>
                </c:pt>
              </c:numCache>
            </c:numRef>
          </c:val>
          <c:smooth val="0"/>
          <c:extLst xmlns:c16r2="http://schemas.microsoft.com/office/drawing/2015/06/chart">
            <c:ext xmlns:c16="http://schemas.microsoft.com/office/drawing/2014/chart" uri="{C3380CC4-5D6E-409C-BE32-E72D297353CC}">
              <c16:uniqueId val="{00000002-6D69-4510-B35E-BB08C6C79DF7}"/>
            </c:ext>
          </c:extLst>
        </c:ser>
        <c:ser>
          <c:idx val="3"/>
          <c:order val="3"/>
          <c:tx>
            <c:v>Class D</c:v>
          </c:tx>
          <c:spPr>
            <a:ln w="12700"/>
          </c:spPr>
          <c:val>
            <c:numRef>
              <c:f>[2]!SeriesCED</c:f>
              <c:numCache>
                <c:formatCode>0.00%</c:formatCode>
                <c:ptCount val="6"/>
                <c:pt idx="0">
                  <c:v>4.8325506992104854E-2</c:v>
                </c:pt>
                <c:pt idx="1">
                  <c:v>4.5016506211325143E-2</c:v>
                </c:pt>
                <c:pt idx="2">
                  <c:v>4.1750149949625795E-2</c:v>
                </c:pt>
                <c:pt idx="3">
                  <c:v>3.9127562129074984E-2</c:v>
                </c:pt>
                <c:pt idx="4">
                  <c:v>3.6633464007991133E-2</c:v>
                </c:pt>
                <c:pt idx="5">
                  <c:v>3.3674079832459264E-2</c:v>
                </c:pt>
              </c:numCache>
            </c:numRef>
          </c:val>
          <c:smooth val="0"/>
          <c:extLst xmlns:c16r2="http://schemas.microsoft.com/office/drawing/2015/06/chart">
            <c:ext xmlns:c16="http://schemas.microsoft.com/office/drawing/2014/chart" uri="{C3380CC4-5D6E-409C-BE32-E72D297353CC}">
              <c16:uniqueId val="{00000003-6D69-4510-B35E-BB08C6C79DF7}"/>
            </c:ext>
          </c:extLst>
        </c:ser>
        <c:ser>
          <c:idx val="4"/>
          <c:order val="4"/>
          <c:tx>
            <c:v>Class E</c:v>
          </c:tx>
          <c:val>
            <c:numRef>
              <c:f>[2]!SeriesCEE</c:f>
              <c:numCache>
                <c:formatCode>0.00%</c:formatCode>
                <c:ptCount val="6"/>
                <c:pt idx="0">
                  <c:v>3.3825274781980497E-2</c:v>
                </c:pt>
                <c:pt idx="1">
                  <c:v>3.0196680793026568E-2</c:v>
                </c:pt>
                <c:pt idx="2">
                  <c:v>2.6605722252700307E-2</c:v>
                </c:pt>
                <c:pt idx="3">
                  <c:v>2.3310935512893847E-2</c:v>
                </c:pt>
                <c:pt idx="4">
                  <c:v>1.9749172167963763E-2</c:v>
                </c:pt>
                <c:pt idx="5">
                  <c:v>1.5596872669197077E-2</c:v>
                </c:pt>
              </c:numCache>
            </c:numRef>
          </c:val>
          <c:smooth val="0"/>
          <c:extLst xmlns:c16r2="http://schemas.microsoft.com/office/drawing/2015/06/chart">
            <c:ext xmlns:c16="http://schemas.microsoft.com/office/drawing/2014/chart" uri="{C3380CC4-5D6E-409C-BE32-E72D297353CC}">
              <c16:uniqueId val="{00000004-6D69-4510-B35E-BB08C6C79DF7}"/>
            </c:ext>
          </c:extLst>
        </c:ser>
        <c:dLbls>
          <c:showLegendKey val="0"/>
          <c:showVal val="0"/>
          <c:showCatName val="0"/>
          <c:showSerName val="0"/>
          <c:showPercent val="0"/>
          <c:showBubbleSize val="0"/>
        </c:dLbls>
        <c:marker val="1"/>
        <c:smooth val="0"/>
        <c:axId val="1565372560"/>
        <c:axId val="1552686608"/>
      </c:lineChart>
      <c:catAx>
        <c:axId val="156537256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552686608"/>
        <c:crosses val="autoZero"/>
        <c:auto val="1"/>
        <c:lblAlgn val="ctr"/>
        <c:lblOffset val="100"/>
        <c:noMultiLvlLbl val="0"/>
      </c:catAx>
      <c:valAx>
        <c:axId val="1552686608"/>
        <c:scaling>
          <c:orientation val="minMax"/>
        </c:scaling>
        <c:delete val="0"/>
        <c:axPos val="l"/>
        <c:majorGridlines/>
        <c:numFmt formatCode="0.00%" sourceLinked="1"/>
        <c:majorTickMark val="out"/>
        <c:minorTickMark val="none"/>
        <c:tickLblPos val="nextTo"/>
        <c:crossAx val="1565372560"/>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layout>
        <c:manualLayout>
          <c:xMode val="edge"/>
          <c:yMode val="edge"/>
          <c:x val="2.6022047244094487E-2"/>
          <c:y val="0.87863678578639204"/>
          <c:w val="0.9"/>
          <c:h val="9.1448329083852226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(30 &lt; Days &lt;= 60)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[2]!SeriesDel3060</c:f>
              <c:numCache>
                <c:formatCode>0.00%</c:formatCode>
                <c:ptCount val="6"/>
                <c:pt idx="0">
                  <c:v>0</c:v>
                </c:pt>
                <c:pt idx="1">
                  <c:v>0</c:v>
                </c:pt>
                <c:pt idx="2" formatCode="0.0%">
                  <c:v>1.9837937688981378E-4</c:v>
                </c:pt>
                <c:pt idx="3" formatCode="0.0%">
                  <c:v>0</c:v>
                </c:pt>
                <c:pt idx="4" formatCode="0.0%">
                  <c:v>0</c:v>
                </c:pt>
                <c:pt idx="5" formatCode="0.0%">
                  <c:v>1.1066330587961191E-3</c:v>
                </c:pt>
              </c:numCache>
            </c:numRef>
          </c:val>
          <c:smooth val="0"/>
          <c:extLst xmlns:c16r2="http://schemas.microsoft.com/office/drawing/2015/06/chart">
            <c:ext xmlns:c16="http://schemas.microsoft.com/office/drawing/2014/chart" uri="{C3380CC4-5D6E-409C-BE32-E72D297353CC}">
              <c16:uniqueId val="{00000000-9B56-40AA-8891-8510C4F1B7D3}"/>
            </c:ext>
          </c:extLst>
        </c:ser>
        <c:dLbls>
          <c:showLegendKey val="0"/>
          <c:showVal val="0"/>
          <c:showCatName val="0"/>
          <c:showSerName val="0"/>
          <c:showPercent val="0"/>
          <c:showBubbleSize val="0"/>
        </c:dLbls>
        <c:marker val="1"/>
        <c:smooth val="0"/>
        <c:axId val="251590752"/>
        <c:axId val="1406257136"/>
      </c:lineChart>
      <c:catAx>
        <c:axId val="251590752"/>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406257136"/>
        <c:crosses val="autoZero"/>
        <c:auto val="1"/>
        <c:lblAlgn val="ctr"/>
        <c:lblOffset val="100"/>
        <c:noMultiLvlLbl val="0"/>
      </c:catAx>
      <c:valAx>
        <c:axId val="1406257136"/>
        <c:scaling>
          <c:orientation val="minMax"/>
          <c:max val="2.0000000000000004E-2"/>
          <c:min val="0"/>
        </c:scaling>
        <c:delete val="0"/>
        <c:axPos val="l"/>
        <c:majorGridlines/>
        <c:numFmt formatCode="0.00%" sourceLinked="1"/>
        <c:majorTickMark val="out"/>
        <c:minorTickMark val="none"/>
        <c:tickLblPos val="nextTo"/>
        <c:crossAx val="25159075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(60 &lt; Days &lt;= 90)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[2]!SeriesDel6090</c:f>
              <c:numCache>
                <c:formatCode>0.00%</c:formatCode>
                <c:ptCount val="6"/>
                <c:pt idx="0">
                  <c:v>0</c:v>
                </c:pt>
                <c:pt idx="1">
                  <c:v>0</c:v>
                </c:pt>
                <c:pt idx="2" formatCode="0.0%">
                  <c:v>0</c:v>
                </c:pt>
                <c:pt idx="3" formatCode="0.0%">
                  <c:v>0</c:v>
                </c:pt>
                <c:pt idx="4" formatCode="0.0%">
                  <c:v>8.667513447883549E-4</c:v>
                </c:pt>
                <c:pt idx="5" formatCode="0.0%">
                  <c:v>0</c:v>
                </c:pt>
              </c:numCache>
            </c:numRef>
          </c:val>
          <c:smooth val="0"/>
          <c:extLst xmlns:c16r2="http://schemas.microsoft.com/office/drawing/2015/06/chart">
            <c:ext xmlns:c16="http://schemas.microsoft.com/office/drawing/2014/chart" uri="{C3380CC4-5D6E-409C-BE32-E72D297353CC}">
              <c16:uniqueId val="{00000000-8487-45FA-8ED0-ED0C5D4C740C}"/>
            </c:ext>
          </c:extLst>
        </c:ser>
        <c:dLbls>
          <c:showLegendKey val="0"/>
          <c:showVal val="0"/>
          <c:showCatName val="0"/>
          <c:showSerName val="0"/>
          <c:showPercent val="0"/>
          <c:showBubbleSize val="0"/>
        </c:dLbls>
        <c:marker val="1"/>
        <c:smooth val="0"/>
        <c:axId val="1552855200"/>
        <c:axId val="1552855760"/>
      </c:lineChart>
      <c:catAx>
        <c:axId val="155285520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552855760"/>
        <c:crosses val="autoZero"/>
        <c:auto val="1"/>
        <c:lblAlgn val="ctr"/>
        <c:lblOffset val="100"/>
        <c:noMultiLvlLbl val="0"/>
      </c:catAx>
      <c:valAx>
        <c:axId val="1552855760"/>
        <c:scaling>
          <c:orientation val="minMax"/>
          <c:max val="2.0000000000000004E-2"/>
          <c:min val="0"/>
        </c:scaling>
        <c:delete val="0"/>
        <c:axPos val="l"/>
        <c:majorGridlines/>
        <c:numFmt formatCode="0.00%" sourceLinked="1"/>
        <c:majorTickMark val="out"/>
        <c:minorTickMark val="none"/>
        <c:tickLblPos val="nextTo"/>
        <c:crossAx val="155285520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(90 &lt; Days &lt;=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[2]!SeriesDel90120</c:f>
              <c:numCache>
                <c:formatCode>0.00%</c:formatCode>
                <c:ptCount val="6"/>
                <c:pt idx="0">
                  <c:v>0</c:v>
                </c:pt>
                <c:pt idx="1">
                  <c:v>0</c:v>
                </c:pt>
                <c:pt idx="2" formatCode="0.0%">
                  <c:v>0</c:v>
                </c:pt>
                <c:pt idx="3" formatCode="0.0%">
                  <c:v>1.9837937688981378E-4</c:v>
                </c:pt>
                <c:pt idx="4" formatCode="0.0%">
                  <c:v>0</c:v>
                </c:pt>
                <c:pt idx="5" formatCode="0.0%">
                  <c:v>0</c:v>
                </c:pt>
              </c:numCache>
            </c:numRef>
          </c:val>
          <c:smooth val="0"/>
          <c:extLst xmlns:c16r2="http://schemas.microsoft.com/office/drawing/2015/06/chart">
            <c:ext xmlns:c16="http://schemas.microsoft.com/office/drawing/2014/chart" uri="{C3380CC4-5D6E-409C-BE32-E72D297353CC}">
              <c16:uniqueId val="{00000000-7B60-4503-8AA6-32BAD08F2B20}"/>
            </c:ext>
          </c:extLst>
        </c:ser>
        <c:dLbls>
          <c:showLegendKey val="0"/>
          <c:showVal val="0"/>
          <c:showCatName val="0"/>
          <c:showSerName val="0"/>
          <c:showPercent val="0"/>
          <c:showBubbleSize val="0"/>
        </c:dLbls>
        <c:marker val="1"/>
        <c:smooth val="0"/>
        <c:axId val="1552858000"/>
        <c:axId val="1552858560"/>
      </c:lineChart>
      <c:catAx>
        <c:axId val="1552858000"/>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552858560"/>
        <c:crosses val="autoZero"/>
        <c:auto val="1"/>
        <c:lblAlgn val="ctr"/>
        <c:lblOffset val="100"/>
        <c:noMultiLvlLbl val="0"/>
      </c:catAx>
      <c:valAx>
        <c:axId val="1552858560"/>
        <c:scaling>
          <c:orientation val="minMax"/>
          <c:max val="2.0000000000000004E-2"/>
          <c:min val="0"/>
        </c:scaling>
        <c:delete val="0"/>
        <c:axPos val="l"/>
        <c:majorGridlines/>
        <c:numFmt formatCode="0.00%" sourceLinked="1"/>
        <c:majorTickMark val="out"/>
        <c:minorTickMark val="none"/>
        <c:tickLblPos val="nextTo"/>
        <c:crossAx val="155285800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Delinquencies (Days &gt; 120)</a:t>
            </a:r>
          </a:p>
        </c:rich>
      </c:tx>
      <c:overlay val="0"/>
    </c:title>
    <c:autoTitleDeleted val="0"/>
    <c:plotArea>
      <c:layout/>
      <c:lineChart>
        <c:grouping val="standard"/>
        <c:varyColors val="0"/>
        <c:ser>
          <c:idx val="0"/>
          <c:order val="0"/>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[2]!SeriesDel120</c:f>
              <c:numCache>
                <c:formatCode>0.00%</c:formatCode>
                <c:ptCount val="6"/>
                <c:pt idx="0">
                  <c:v>0</c:v>
                </c:pt>
                <c:pt idx="1">
                  <c:v>0</c:v>
                </c:pt>
                <c:pt idx="2" formatCode="0.0%">
                  <c:v>0</c:v>
                </c:pt>
                <c:pt idx="3" formatCode="0.0%">
                  <c:v>0</c:v>
                </c:pt>
                <c:pt idx="4" formatCode="0.0%">
                  <c:v>0</c:v>
                </c:pt>
                <c:pt idx="5" formatCode="0.0%">
                  <c:v>0</c:v>
                </c:pt>
              </c:numCache>
            </c:numRef>
          </c:val>
          <c:smooth val="0"/>
          <c:extLst xmlns:c16r2="http://schemas.microsoft.com/office/drawing/2015/06/chart">
            <c:ext xmlns:c16="http://schemas.microsoft.com/office/drawing/2014/chart" uri="{C3380CC4-5D6E-409C-BE32-E72D297353CC}">
              <c16:uniqueId val="{00000000-E5E5-4BED-9CE5-2348FE003390}"/>
            </c:ext>
          </c:extLst>
        </c:ser>
        <c:dLbls>
          <c:showLegendKey val="0"/>
          <c:showVal val="0"/>
          <c:showCatName val="0"/>
          <c:showSerName val="0"/>
          <c:showPercent val="0"/>
          <c:showBubbleSize val="0"/>
        </c:dLbls>
        <c:marker val="1"/>
        <c:smooth val="0"/>
        <c:axId val="252747984"/>
        <c:axId val="252748544"/>
      </c:lineChart>
      <c:catAx>
        <c:axId val="252747984"/>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252748544"/>
        <c:crosses val="autoZero"/>
        <c:auto val="1"/>
        <c:lblAlgn val="ctr"/>
        <c:lblOffset val="100"/>
        <c:noMultiLvlLbl val="0"/>
      </c:catAx>
      <c:valAx>
        <c:axId val="252748544"/>
        <c:scaling>
          <c:orientation val="minMax"/>
          <c:max val="2.0000000000000004E-2"/>
          <c:min val="0"/>
        </c:scaling>
        <c:delete val="0"/>
        <c:axPos val="l"/>
        <c:majorGridlines/>
        <c:numFmt formatCode="0.00%" sourceLinked="1"/>
        <c:majorTickMark val="out"/>
        <c:minorTickMark val="none"/>
        <c:tickLblPos val="nextTo"/>
        <c:crossAx val="25274798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CPR</a:t>
            </a:r>
          </a:p>
        </c:rich>
      </c:tx>
      <c:overlay val="0"/>
    </c:title>
    <c:autoTitleDeleted val="0"/>
    <c:plotArea>
      <c:layout/>
      <c:lineChart>
        <c:grouping val="standard"/>
        <c:varyColors val="0"/>
        <c:ser>
          <c:idx val="0"/>
          <c:order val="0"/>
          <c:tx>
            <c:strRef>
              <c:f>[1]GraphData!$E$1</c:f>
              <c:strCache>
                <c:ptCount val="1"/>
                <c:pt idx="0">
                  <c:v>CPR</c:v>
                </c:pt>
              </c:strCache>
            </c:strRef>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[2]!SeriesCPR</c:f>
              <c:numCache>
                <c:formatCode>0.00%</c:formatCode>
                <c:ptCount val="6"/>
                <c:pt idx="0">
                  <c:v>0</c:v>
                </c:pt>
                <c:pt idx="1">
                  <c:v>6.6650826717244427E-2</c:v>
                </c:pt>
                <c:pt idx="2" formatCode="0.0%">
                  <c:v>6.6355980596430997E-2</c:v>
                </c:pt>
                <c:pt idx="3" formatCode="0.0%">
                  <c:v>0.14528509112791954</c:v>
                </c:pt>
                <c:pt idx="4" formatCode="0.0%">
                  <c:v>0.21587285204923279</c:v>
                </c:pt>
                <c:pt idx="5" formatCode="0.0%">
                  <c:v>0.22312822987720216</c:v>
                </c:pt>
              </c:numCache>
            </c:numRef>
          </c:val>
          <c:smooth val="0"/>
          <c:extLst xmlns:c16r2="http://schemas.microsoft.com/office/drawing/2015/06/chart">
            <c:ext xmlns:c16="http://schemas.microsoft.com/office/drawing/2014/chart" uri="{C3380CC4-5D6E-409C-BE32-E72D297353CC}">
              <c16:uniqueId val="{00000000-65DF-4830-8FDB-5A0507B3DF47}"/>
            </c:ext>
          </c:extLst>
        </c:ser>
        <c:dLbls>
          <c:showLegendKey val="0"/>
          <c:showVal val="0"/>
          <c:showCatName val="0"/>
          <c:showSerName val="0"/>
          <c:showPercent val="0"/>
          <c:showBubbleSize val="0"/>
        </c:dLbls>
        <c:marker val="1"/>
        <c:smooth val="0"/>
        <c:axId val="1548645568"/>
        <c:axId val="1548646128"/>
      </c:lineChart>
      <c:catAx>
        <c:axId val="15486455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1548646128"/>
        <c:crosses val="autoZero"/>
        <c:auto val="1"/>
        <c:lblAlgn val="ctr"/>
        <c:lblOffset val="100"/>
        <c:noMultiLvlLbl val="0"/>
      </c:catAx>
      <c:valAx>
        <c:axId val="1548646128"/>
        <c:scaling>
          <c:orientation val="minMax"/>
        </c:scaling>
        <c:delete val="0"/>
        <c:axPos val="l"/>
        <c:majorGridlines/>
        <c:numFmt formatCode="0.00%" sourceLinked="1"/>
        <c:majorTickMark val="out"/>
        <c:minorTickMark val="none"/>
        <c:tickLblPos val="nextTo"/>
        <c:crossAx val="154864556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400">
                <a:latin typeface="Arial" panose="020B0604020202020204" pitchFamily="34" charset="0"/>
                <a:cs typeface="Arial" panose="020B0604020202020204" pitchFamily="34" charset="0"/>
              </a:rPr>
              <a:t>Cumulative Loss</a:t>
            </a:r>
          </a:p>
        </c:rich>
      </c:tx>
      <c:overlay val="0"/>
    </c:title>
    <c:autoTitleDeleted val="0"/>
    <c:plotArea>
      <c:layout/>
      <c:lineChart>
        <c:grouping val="standard"/>
        <c:varyColors val="0"/>
        <c:ser>
          <c:idx val="0"/>
          <c:order val="0"/>
          <c:tx>
            <c:v>Cumulative Loss</c:v>
          </c:tx>
          <c:spPr>
            <a:ln w="12700"/>
          </c:spPr>
          <c:cat>
            <c:strRef>
              <c:f>[2]!SeriesRange</c:f>
              <c:strCache>
                <c:ptCount val="1315"/>
                <c:pt idx="0">
                  <c:v>Closing</c:v>
                </c:pt>
                <c:pt idx="1">
                  <c:v>Q1</c:v>
                </c:pt>
                <c:pt idx="2">
                  <c:v>Q2</c:v>
                </c:pt>
                <c:pt idx="3">
                  <c:v>Q3</c:v>
                </c:pt>
                <c:pt idx="4">
                  <c:v>Q4</c:v>
                </c:pt>
                <c:pt idx="5">
                  <c:v>Q5</c:v>
                </c:pt>
                <c:pt idx="6">
                  <c:v>Q6</c:v>
                </c:pt>
                <c:pt idx="7">
                  <c:v>Q7</c:v>
                </c:pt>
                <c:pt idx="8">
                  <c:v>Q8</c:v>
                </c:pt>
                <c:pt idx="9">
                  <c:v>Q9</c:v>
                </c:pt>
                <c:pt idx="10">
                  <c:v>Q10</c:v>
                </c:pt>
                <c:pt idx="11">
                  <c:v>Q11</c:v>
                </c:pt>
                <c:pt idx="12">
                  <c:v>Q12</c:v>
                </c:pt>
                <c:pt idx="13">
                  <c:v>Q13</c:v>
                </c:pt>
                <c:pt idx="14">
                  <c:v>Q14</c:v>
                </c:pt>
                <c:pt idx="15">
                  <c:v>Q15</c:v>
                </c:pt>
                <c:pt idx="16">
                  <c:v>Q16</c:v>
                </c:pt>
                <c:pt idx="17">
                  <c:v>Q17</c:v>
                </c:pt>
                <c:pt idx="18">
                  <c:v>Q18</c:v>
                </c:pt>
                <c:pt idx="19">
                  <c:v>Q19</c:v>
                </c:pt>
                <c:pt idx="20">
                  <c:v>Q20</c:v>
                </c:pt>
                <c:pt idx="21">
                  <c:v>Q21</c:v>
                </c:pt>
                <c:pt idx="22">
                  <c:v>Q22</c:v>
                </c:pt>
                <c:pt idx="23">
                  <c:v>Q23</c:v>
                </c:pt>
                <c:pt idx="24">
                  <c:v>Q24</c:v>
                </c:pt>
                <c:pt idx="25">
                  <c:v>Q25</c:v>
                </c:pt>
                <c:pt idx="26">
                  <c:v>Q26</c:v>
                </c:pt>
                <c:pt idx="27">
                  <c:v>Q27</c:v>
                </c:pt>
                <c:pt idx="28">
                  <c:v>Q28</c:v>
                </c:pt>
                <c:pt idx="29">
                  <c:v>Q29</c:v>
                </c:pt>
                <c:pt idx="30">
                  <c:v>Q30</c:v>
                </c:pt>
                <c:pt idx="31">
                  <c:v>Q31</c:v>
                </c:pt>
                <c:pt idx="32">
                  <c:v>Q32</c:v>
                </c:pt>
                <c:pt idx="33">
                  <c:v>Q33</c:v>
                </c:pt>
                <c:pt idx="34">
                  <c:v>Q34</c:v>
                </c:pt>
                <c:pt idx="35">
                  <c:v>Q35</c:v>
                </c:pt>
                <c:pt idx="36">
                  <c:v>Q36</c:v>
                </c:pt>
                <c:pt idx="37">
                  <c:v>Q37</c:v>
                </c:pt>
                <c:pt idx="38">
                  <c:v>Q38</c:v>
                </c:pt>
                <c:pt idx="39">
                  <c:v>Q39</c:v>
                </c:pt>
                <c:pt idx="40">
                  <c:v>Q40</c:v>
                </c:pt>
                <c:pt idx="41">
                  <c:v>Q41</c:v>
                </c:pt>
                <c:pt idx="42">
                  <c:v>Q42</c:v>
                </c:pt>
                <c:pt idx="43">
                  <c:v>Q43</c:v>
                </c:pt>
                <c:pt idx="44">
                  <c:v>Q44</c:v>
                </c:pt>
                <c:pt idx="45">
                  <c:v>Q45</c:v>
                </c:pt>
                <c:pt idx="46">
                  <c:v>Q46</c:v>
                </c:pt>
                <c:pt idx="47">
                  <c:v>Q47</c:v>
                </c:pt>
                <c:pt idx="48">
                  <c:v>Q48</c:v>
                </c:pt>
                <c:pt idx="49">
                  <c:v>Q49</c:v>
                </c:pt>
                <c:pt idx="50">
                  <c:v>Q50</c:v>
                </c:pt>
                <c:pt idx="51">
                  <c:v>Q51</c:v>
                </c:pt>
                <c:pt idx="52">
                  <c:v>Q52</c:v>
                </c:pt>
                <c:pt idx="53">
                  <c:v>Q53</c:v>
                </c:pt>
                <c:pt idx="54">
                  <c:v>Q54</c:v>
                </c:pt>
                <c:pt idx="55">
                  <c:v>Q55</c:v>
                </c:pt>
                <c:pt idx="56">
                  <c:v>Q56</c:v>
                </c:pt>
                <c:pt idx="57">
                  <c:v>Q57</c:v>
                </c:pt>
                <c:pt idx="58">
                  <c:v>Q58</c:v>
                </c:pt>
                <c:pt idx="59">
                  <c:v>Q59</c:v>
                </c:pt>
                <c:pt idx="60">
                  <c:v>Q60</c:v>
                </c:pt>
                <c:pt idx="61">
                  <c:v>Q61</c:v>
                </c:pt>
                <c:pt idx="62">
                  <c:v>Q62</c:v>
                </c:pt>
                <c:pt idx="63">
                  <c:v>Q63</c:v>
                </c:pt>
                <c:pt idx="64">
                  <c:v>Q64</c:v>
                </c:pt>
                <c:pt idx="65">
                  <c:v>Q65</c:v>
                </c:pt>
                <c:pt idx="66">
                  <c:v>Q66</c:v>
                </c:pt>
                <c:pt idx="67">
                  <c:v>Q67</c:v>
                </c:pt>
                <c:pt idx="68">
                  <c:v>Q68</c:v>
                </c:pt>
                <c:pt idx="69">
                  <c:v>Q69</c:v>
                </c:pt>
                <c:pt idx="70">
                  <c:v>Q70</c:v>
                </c:pt>
                <c:pt idx="71">
                  <c:v>Q71</c:v>
                </c:pt>
                <c:pt idx="72">
                  <c:v>Q72</c:v>
                </c:pt>
                <c:pt idx="73">
                  <c:v>Q73</c:v>
                </c:pt>
                <c:pt idx="74">
                  <c:v>Q74</c:v>
                </c:pt>
                <c:pt idx="75">
                  <c:v>Q75</c:v>
                </c:pt>
                <c:pt idx="76">
                  <c:v>Q76</c:v>
                </c:pt>
                <c:pt idx="77">
                  <c:v>Q77</c:v>
                </c:pt>
                <c:pt idx="78">
                  <c:v>Q78</c:v>
                </c:pt>
                <c:pt idx="79">
                  <c:v>Q79</c:v>
                </c:pt>
                <c:pt idx="80">
                  <c:v>Q80</c:v>
                </c:pt>
                <c:pt idx="81">
                  <c:v>Q81</c:v>
                </c:pt>
                <c:pt idx="82">
                  <c:v>Q82</c:v>
                </c:pt>
                <c:pt idx="83">
                  <c:v>Q83</c:v>
                </c:pt>
                <c:pt idx="84">
                  <c:v>Q84</c:v>
                </c:pt>
                <c:pt idx="85">
                  <c:v>Q85</c:v>
                </c:pt>
                <c:pt idx="86">
                  <c:v>Q86</c:v>
                </c:pt>
                <c:pt idx="87">
                  <c:v>Q87</c:v>
                </c:pt>
                <c:pt idx="88">
                  <c:v>Q88</c:v>
                </c:pt>
                <c:pt idx="89">
                  <c:v>Q89</c:v>
                </c:pt>
                <c:pt idx="90">
                  <c:v>Q90</c:v>
                </c:pt>
                <c:pt idx="91">
                  <c:v>Q91</c:v>
                </c:pt>
                <c:pt idx="92">
                  <c:v>Q92</c:v>
                </c:pt>
                <c:pt idx="93">
                  <c:v>Q93</c:v>
                </c:pt>
                <c:pt idx="94">
                  <c:v>Q94</c:v>
                </c:pt>
                <c:pt idx="95">
                  <c:v>Q95</c:v>
                </c:pt>
                <c:pt idx="96">
                  <c:v>Q96</c:v>
                </c:pt>
                <c:pt idx="97">
                  <c:v>Q97</c:v>
                </c:pt>
                <c:pt idx="98">
                  <c:v>Q98</c:v>
                </c:pt>
                <c:pt idx="99">
                  <c:v>Q99</c:v>
                </c:pt>
                <c:pt idx="100">
                  <c:v>Q100</c:v>
                </c:pt>
                <c:pt idx="101">
                  <c:v>Q101</c:v>
                </c:pt>
                <c:pt idx="102">
                  <c:v>Q102</c:v>
                </c:pt>
                <c:pt idx="103">
                  <c:v>Q103</c:v>
                </c:pt>
                <c:pt idx="104">
                  <c:v>Q104</c:v>
                </c:pt>
                <c:pt idx="105">
                  <c:v>Q105</c:v>
                </c:pt>
                <c:pt idx="106">
                  <c:v>Q106</c:v>
                </c:pt>
                <c:pt idx="107">
                  <c:v>Q107</c:v>
                </c:pt>
                <c:pt idx="108">
                  <c:v>Q108</c:v>
                </c:pt>
                <c:pt idx="109">
                  <c:v>Q109</c:v>
                </c:pt>
                <c:pt idx="110">
                  <c:v>Q110</c:v>
                </c:pt>
                <c:pt idx="111">
                  <c:v>Q111</c:v>
                </c:pt>
                <c:pt idx="112">
                  <c:v>Q112</c:v>
                </c:pt>
                <c:pt idx="113">
                  <c:v>Q113</c:v>
                </c:pt>
                <c:pt idx="114">
                  <c:v>Q114</c:v>
                </c:pt>
                <c:pt idx="115">
                  <c:v>Q115</c:v>
                </c:pt>
                <c:pt idx="116">
                  <c:v>Q116</c:v>
                </c:pt>
                <c:pt idx="117">
                  <c:v>Q117</c:v>
                </c:pt>
                <c:pt idx="118">
                  <c:v>Q118</c:v>
                </c:pt>
                <c:pt idx="119">
                  <c:v>Q119</c:v>
                </c:pt>
                <c:pt idx="120">
                  <c:v>Q120</c:v>
                </c:pt>
                <c:pt idx="121">
                  <c:v>Q121</c:v>
                </c:pt>
                <c:pt idx="122">
                  <c:v>Q122</c:v>
                </c:pt>
                <c:pt idx="123">
                  <c:v>Q123</c:v>
                </c:pt>
                <c:pt idx="124">
                  <c:v>Q124</c:v>
                </c:pt>
                <c:pt idx="125">
                  <c:v>Q125</c:v>
                </c:pt>
                <c:pt idx="126">
                  <c:v>Q126</c:v>
                </c:pt>
                <c:pt idx="127">
                  <c:v>Q127</c:v>
                </c:pt>
                <c:pt idx="128">
                  <c:v>Q128</c:v>
                </c:pt>
                <c:pt idx="129">
                  <c:v>Q129</c:v>
                </c:pt>
                <c:pt idx="130">
                  <c:v>Q130</c:v>
                </c:pt>
                <c:pt idx="131">
                  <c:v>Q131</c:v>
                </c:pt>
                <c:pt idx="132">
                  <c:v>Q132</c:v>
                </c:pt>
                <c:pt idx="133">
                  <c:v>Q133</c:v>
                </c:pt>
                <c:pt idx="134">
                  <c:v>Q134</c:v>
                </c:pt>
                <c:pt idx="135">
                  <c:v>Q135</c:v>
                </c:pt>
                <c:pt idx="136">
                  <c:v>Q136</c:v>
                </c:pt>
                <c:pt idx="137">
                  <c:v>Q137</c:v>
                </c:pt>
                <c:pt idx="138">
                  <c:v>Q138</c:v>
                </c:pt>
                <c:pt idx="139">
                  <c:v>Q139</c:v>
                </c:pt>
                <c:pt idx="140">
                  <c:v>Q140</c:v>
                </c:pt>
                <c:pt idx="141">
                  <c:v>Q141</c:v>
                </c:pt>
                <c:pt idx="142">
                  <c:v>Q142</c:v>
                </c:pt>
                <c:pt idx="143">
                  <c:v>Q143</c:v>
                </c:pt>
                <c:pt idx="144">
                  <c:v>Q144</c:v>
                </c:pt>
                <c:pt idx="145">
                  <c:v>Q145</c:v>
                </c:pt>
                <c:pt idx="146">
                  <c:v>Q146</c:v>
                </c:pt>
                <c:pt idx="147">
                  <c:v>Q147</c:v>
                </c:pt>
                <c:pt idx="148">
                  <c:v>Q148</c:v>
                </c:pt>
                <c:pt idx="149">
                  <c:v>Q149</c:v>
                </c:pt>
                <c:pt idx="150">
                  <c:v>Q150</c:v>
                </c:pt>
                <c:pt idx="151">
                  <c:v>Q151</c:v>
                </c:pt>
                <c:pt idx="152">
                  <c:v>Q152</c:v>
                </c:pt>
                <c:pt idx="153">
                  <c:v>Q153</c:v>
                </c:pt>
                <c:pt idx="154">
                  <c:v>Q154</c:v>
                </c:pt>
                <c:pt idx="155">
                  <c:v>Q155</c:v>
                </c:pt>
                <c:pt idx="156">
                  <c:v>Q156</c:v>
                </c:pt>
                <c:pt idx="157">
                  <c:v>Q157</c:v>
                </c:pt>
                <c:pt idx="158">
                  <c:v>Q158</c:v>
                </c:pt>
                <c:pt idx="159">
                  <c:v>Q159</c:v>
                </c:pt>
                <c:pt idx="160">
                  <c:v>Q160</c:v>
                </c:pt>
                <c:pt idx="161">
                  <c:v>Q161</c:v>
                </c:pt>
                <c:pt idx="162">
                  <c:v>Q162</c:v>
                </c:pt>
                <c:pt idx="163">
                  <c:v>Q163</c:v>
                </c:pt>
                <c:pt idx="164">
                  <c:v>Q164</c:v>
                </c:pt>
                <c:pt idx="165">
                  <c:v>Q165</c:v>
                </c:pt>
                <c:pt idx="166">
                  <c:v>Q166</c:v>
                </c:pt>
                <c:pt idx="167">
                  <c:v>Q167</c:v>
                </c:pt>
                <c:pt idx="168">
                  <c:v>Q168</c:v>
                </c:pt>
                <c:pt idx="169">
                  <c:v>Q169</c:v>
                </c:pt>
                <c:pt idx="170">
                  <c:v>Q170</c:v>
                </c:pt>
                <c:pt idx="171">
                  <c:v>Q171</c:v>
                </c:pt>
                <c:pt idx="172">
                  <c:v>Q172</c:v>
                </c:pt>
                <c:pt idx="173">
                  <c:v>Q173</c:v>
                </c:pt>
                <c:pt idx="174">
                  <c:v>Q174</c:v>
                </c:pt>
                <c:pt idx="175">
                  <c:v>Q175</c:v>
                </c:pt>
                <c:pt idx="176">
                  <c:v>Q176</c:v>
                </c:pt>
                <c:pt idx="177">
                  <c:v>Q177</c:v>
                </c:pt>
                <c:pt idx="178">
                  <c:v>Q178</c:v>
                </c:pt>
                <c:pt idx="179">
                  <c:v>Q179</c:v>
                </c:pt>
                <c:pt idx="180">
                  <c:v>Q180</c:v>
                </c:pt>
                <c:pt idx="181">
                  <c:v>Q181</c:v>
                </c:pt>
                <c:pt idx="182">
                  <c:v>Q182</c:v>
                </c:pt>
                <c:pt idx="183">
                  <c:v>Q183</c:v>
                </c:pt>
                <c:pt idx="184">
                  <c:v>Q184</c:v>
                </c:pt>
                <c:pt idx="185">
                  <c:v>Q185</c:v>
                </c:pt>
                <c:pt idx="186">
                  <c:v>Q186</c:v>
                </c:pt>
                <c:pt idx="187">
                  <c:v>Q187</c:v>
                </c:pt>
                <c:pt idx="188">
                  <c:v>Q188</c:v>
                </c:pt>
                <c:pt idx="189">
                  <c:v>Q189</c:v>
                </c:pt>
                <c:pt idx="190">
                  <c:v>Q190</c:v>
                </c:pt>
                <c:pt idx="191">
                  <c:v>Q191</c:v>
                </c:pt>
                <c:pt idx="192">
                  <c:v>Q192</c:v>
                </c:pt>
                <c:pt idx="193">
                  <c:v>Q193</c:v>
                </c:pt>
                <c:pt idx="194">
                  <c:v>Q194</c:v>
                </c:pt>
                <c:pt idx="195">
                  <c:v>Q195</c:v>
                </c:pt>
                <c:pt idx="196">
                  <c:v>Q196</c:v>
                </c:pt>
                <c:pt idx="197">
                  <c:v>Q197</c:v>
                </c:pt>
                <c:pt idx="198">
                  <c:v>Q198</c:v>
                </c:pt>
                <c:pt idx="199">
                  <c:v>Q199</c:v>
                </c:pt>
                <c:pt idx="200">
                  <c:v>Q200</c:v>
                </c:pt>
                <c:pt idx="201">
                  <c:v>Q201</c:v>
                </c:pt>
                <c:pt idx="202">
                  <c:v>Q202</c:v>
                </c:pt>
                <c:pt idx="203">
                  <c:v>Q203</c:v>
                </c:pt>
                <c:pt idx="204">
                  <c:v>Q204</c:v>
                </c:pt>
                <c:pt idx="205">
                  <c:v>Q205</c:v>
                </c:pt>
                <c:pt idx="206">
                  <c:v>Q206</c:v>
                </c:pt>
                <c:pt idx="207">
                  <c:v>Q207</c:v>
                </c:pt>
                <c:pt idx="208">
                  <c:v>Q208</c:v>
                </c:pt>
                <c:pt idx="209">
                  <c:v>Q209</c:v>
                </c:pt>
                <c:pt idx="210">
                  <c:v>Q210</c:v>
                </c:pt>
                <c:pt idx="211">
                  <c:v>Q211</c:v>
                </c:pt>
                <c:pt idx="212">
                  <c:v>Q212</c:v>
                </c:pt>
                <c:pt idx="213">
                  <c:v>Q213</c:v>
                </c:pt>
                <c:pt idx="214">
                  <c:v>Q214</c:v>
                </c:pt>
                <c:pt idx="215">
                  <c:v>Q215</c:v>
                </c:pt>
                <c:pt idx="216">
                  <c:v>Q216</c:v>
                </c:pt>
                <c:pt idx="217">
                  <c:v>Q217</c:v>
                </c:pt>
                <c:pt idx="218">
                  <c:v>Q218</c:v>
                </c:pt>
                <c:pt idx="219">
                  <c:v>Q219</c:v>
                </c:pt>
                <c:pt idx="220">
                  <c:v>Q220</c:v>
                </c:pt>
                <c:pt idx="221">
                  <c:v>Q221</c:v>
                </c:pt>
                <c:pt idx="222">
                  <c:v>Q222</c:v>
                </c:pt>
                <c:pt idx="223">
                  <c:v>Q223</c:v>
                </c:pt>
                <c:pt idx="224">
                  <c:v>Q224</c:v>
                </c:pt>
                <c:pt idx="225">
                  <c:v>Q225</c:v>
                </c:pt>
                <c:pt idx="226">
                  <c:v>Q226</c:v>
                </c:pt>
                <c:pt idx="227">
                  <c:v>Q227</c:v>
                </c:pt>
                <c:pt idx="228">
                  <c:v>Q228</c:v>
                </c:pt>
                <c:pt idx="229">
                  <c:v>Q229</c:v>
                </c:pt>
                <c:pt idx="230">
                  <c:v>Q230</c:v>
                </c:pt>
                <c:pt idx="231">
                  <c:v>Q231</c:v>
                </c:pt>
                <c:pt idx="232">
                  <c:v>Q232</c:v>
                </c:pt>
                <c:pt idx="233">
                  <c:v>Q233</c:v>
                </c:pt>
                <c:pt idx="234">
                  <c:v>Q234</c:v>
                </c:pt>
                <c:pt idx="235">
                  <c:v>Q235</c:v>
                </c:pt>
                <c:pt idx="236">
                  <c:v>Q236</c:v>
                </c:pt>
                <c:pt idx="237">
                  <c:v>Q237</c:v>
                </c:pt>
                <c:pt idx="238">
                  <c:v>Q238</c:v>
                </c:pt>
                <c:pt idx="239">
                  <c:v>Q239</c:v>
                </c:pt>
                <c:pt idx="240">
                  <c:v>Q240</c:v>
                </c:pt>
                <c:pt idx="241">
                  <c:v>Q241</c:v>
                </c:pt>
                <c:pt idx="242">
                  <c:v>Q242</c:v>
                </c:pt>
                <c:pt idx="243">
                  <c:v>Q243</c:v>
                </c:pt>
                <c:pt idx="244">
                  <c:v>Q244</c:v>
                </c:pt>
                <c:pt idx="245">
                  <c:v>Q245</c:v>
                </c:pt>
                <c:pt idx="246">
                  <c:v>Q246</c:v>
                </c:pt>
                <c:pt idx="247">
                  <c:v>Q247</c:v>
                </c:pt>
                <c:pt idx="248">
                  <c:v>Q248</c:v>
                </c:pt>
                <c:pt idx="249">
                  <c:v>Q249</c:v>
                </c:pt>
                <c:pt idx="250">
                  <c:v>Q250</c:v>
                </c:pt>
                <c:pt idx="251">
                  <c:v>Q251</c:v>
                </c:pt>
                <c:pt idx="252">
                  <c:v>Q252</c:v>
                </c:pt>
                <c:pt idx="253">
                  <c:v>Q253</c:v>
                </c:pt>
                <c:pt idx="254">
                  <c:v>Q254</c:v>
                </c:pt>
                <c:pt idx="255">
                  <c:v>Q255</c:v>
                </c:pt>
                <c:pt idx="256">
                  <c:v>Q256</c:v>
                </c:pt>
                <c:pt idx="257">
                  <c:v>Q257</c:v>
                </c:pt>
                <c:pt idx="258">
                  <c:v>Q258</c:v>
                </c:pt>
                <c:pt idx="259">
                  <c:v>Q259</c:v>
                </c:pt>
                <c:pt idx="260">
                  <c:v>Q260</c:v>
                </c:pt>
                <c:pt idx="261">
                  <c:v>Q261</c:v>
                </c:pt>
                <c:pt idx="262">
                  <c:v>Q262</c:v>
                </c:pt>
                <c:pt idx="263">
                  <c:v>Q263</c:v>
                </c:pt>
                <c:pt idx="264">
                  <c:v>Q264</c:v>
                </c:pt>
                <c:pt idx="265">
                  <c:v>Q265</c:v>
                </c:pt>
                <c:pt idx="266">
                  <c:v>Q266</c:v>
                </c:pt>
                <c:pt idx="267">
                  <c:v>Q267</c:v>
                </c:pt>
                <c:pt idx="268">
                  <c:v>Q268</c:v>
                </c:pt>
                <c:pt idx="269">
                  <c:v>Q269</c:v>
                </c:pt>
                <c:pt idx="270">
                  <c:v>Q270</c:v>
                </c:pt>
                <c:pt idx="271">
                  <c:v>Q271</c:v>
                </c:pt>
                <c:pt idx="272">
                  <c:v>Q272</c:v>
                </c:pt>
                <c:pt idx="273">
                  <c:v>Q273</c:v>
                </c:pt>
                <c:pt idx="274">
                  <c:v>Q274</c:v>
                </c:pt>
                <c:pt idx="275">
                  <c:v>Q275</c:v>
                </c:pt>
                <c:pt idx="276">
                  <c:v>Q276</c:v>
                </c:pt>
                <c:pt idx="277">
                  <c:v>Q277</c:v>
                </c:pt>
                <c:pt idx="278">
                  <c:v>Q278</c:v>
                </c:pt>
                <c:pt idx="279">
                  <c:v>Q279</c:v>
                </c:pt>
                <c:pt idx="280">
                  <c:v>Q280</c:v>
                </c:pt>
                <c:pt idx="281">
                  <c:v>Q281</c:v>
                </c:pt>
                <c:pt idx="282">
                  <c:v>Q282</c:v>
                </c:pt>
                <c:pt idx="283">
                  <c:v>Q283</c:v>
                </c:pt>
                <c:pt idx="284">
                  <c:v>Q284</c:v>
                </c:pt>
                <c:pt idx="285">
                  <c:v>Q285</c:v>
                </c:pt>
                <c:pt idx="286">
                  <c:v>Q286</c:v>
                </c:pt>
                <c:pt idx="287">
                  <c:v>Q287</c:v>
                </c:pt>
                <c:pt idx="288">
                  <c:v>Q288</c:v>
                </c:pt>
                <c:pt idx="289">
                  <c:v>Q289</c:v>
                </c:pt>
                <c:pt idx="290">
                  <c:v>Q290</c:v>
                </c:pt>
                <c:pt idx="291">
                  <c:v>Q291</c:v>
                </c:pt>
                <c:pt idx="292">
                  <c:v>Q292</c:v>
                </c:pt>
                <c:pt idx="293">
                  <c:v>Q293</c:v>
                </c:pt>
                <c:pt idx="294">
                  <c:v>Q294</c:v>
                </c:pt>
                <c:pt idx="295">
                  <c:v>Q295</c:v>
                </c:pt>
                <c:pt idx="296">
                  <c:v>Q296</c:v>
                </c:pt>
                <c:pt idx="297">
                  <c:v>Q297</c:v>
                </c:pt>
                <c:pt idx="298">
                  <c:v>Q298</c:v>
                </c:pt>
                <c:pt idx="299">
                  <c:v>Q299</c:v>
                </c:pt>
                <c:pt idx="300">
                  <c:v>Q300</c:v>
                </c:pt>
                <c:pt idx="301">
                  <c:v>Q301</c:v>
                </c:pt>
                <c:pt idx="302">
                  <c:v>Q302</c:v>
                </c:pt>
                <c:pt idx="303">
                  <c:v>Q303</c:v>
                </c:pt>
                <c:pt idx="304">
                  <c:v>Q304</c:v>
                </c:pt>
                <c:pt idx="305">
                  <c:v>Q305</c:v>
                </c:pt>
                <c:pt idx="306">
                  <c:v>Q306</c:v>
                </c:pt>
                <c:pt idx="307">
                  <c:v>Q307</c:v>
                </c:pt>
                <c:pt idx="308">
                  <c:v>Q308</c:v>
                </c:pt>
                <c:pt idx="309">
                  <c:v>Q309</c:v>
                </c:pt>
                <c:pt idx="310">
                  <c:v>Q310</c:v>
                </c:pt>
                <c:pt idx="311">
                  <c:v>Q311</c:v>
                </c:pt>
                <c:pt idx="312">
                  <c:v>Q312</c:v>
                </c:pt>
                <c:pt idx="313">
                  <c:v>Q313</c:v>
                </c:pt>
                <c:pt idx="314">
                  <c:v>Q314</c:v>
                </c:pt>
                <c:pt idx="315">
                  <c:v>Q315</c:v>
                </c:pt>
                <c:pt idx="316">
                  <c:v>Q316</c:v>
                </c:pt>
                <c:pt idx="317">
                  <c:v>Q317</c:v>
                </c:pt>
                <c:pt idx="318">
                  <c:v>Q318</c:v>
                </c:pt>
                <c:pt idx="319">
                  <c:v>Q319</c:v>
                </c:pt>
                <c:pt idx="320">
                  <c:v>Q320</c:v>
                </c:pt>
                <c:pt idx="321">
                  <c:v>Q321</c:v>
                </c:pt>
                <c:pt idx="322">
                  <c:v>Q322</c:v>
                </c:pt>
                <c:pt idx="323">
                  <c:v>Q323</c:v>
                </c:pt>
                <c:pt idx="324">
                  <c:v>Q324</c:v>
                </c:pt>
                <c:pt idx="325">
                  <c:v>Q325</c:v>
                </c:pt>
                <c:pt idx="326">
                  <c:v>Q326</c:v>
                </c:pt>
                <c:pt idx="327">
                  <c:v>Q327</c:v>
                </c:pt>
                <c:pt idx="328">
                  <c:v>Q328</c:v>
                </c:pt>
                <c:pt idx="329">
                  <c:v>Q329</c:v>
                </c:pt>
                <c:pt idx="330">
                  <c:v>Q330</c:v>
                </c:pt>
                <c:pt idx="331">
                  <c:v>Q331</c:v>
                </c:pt>
                <c:pt idx="332">
                  <c:v>Q332</c:v>
                </c:pt>
                <c:pt idx="333">
                  <c:v>Q333</c:v>
                </c:pt>
                <c:pt idx="334">
                  <c:v>Q334</c:v>
                </c:pt>
                <c:pt idx="335">
                  <c:v>Q335</c:v>
                </c:pt>
                <c:pt idx="336">
                  <c:v>Q336</c:v>
                </c:pt>
                <c:pt idx="337">
                  <c:v>Q337</c:v>
                </c:pt>
                <c:pt idx="338">
                  <c:v>Q338</c:v>
                </c:pt>
                <c:pt idx="339">
                  <c:v>Q339</c:v>
                </c:pt>
                <c:pt idx="340">
                  <c:v>Q340</c:v>
                </c:pt>
                <c:pt idx="341">
                  <c:v>Q341</c:v>
                </c:pt>
                <c:pt idx="342">
                  <c:v>Q342</c:v>
                </c:pt>
                <c:pt idx="343">
                  <c:v>Q343</c:v>
                </c:pt>
                <c:pt idx="344">
                  <c:v>Q344</c:v>
                </c:pt>
                <c:pt idx="345">
                  <c:v>Q345</c:v>
                </c:pt>
                <c:pt idx="346">
                  <c:v>Q346</c:v>
                </c:pt>
                <c:pt idx="347">
                  <c:v>Q347</c:v>
                </c:pt>
                <c:pt idx="348">
                  <c:v>Q348</c:v>
                </c:pt>
                <c:pt idx="349">
                  <c:v>Q349</c:v>
                </c:pt>
                <c:pt idx="350">
                  <c:v>Q350</c:v>
                </c:pt>
                <c:pt idx="351">
                  <c:v>Q351</c:v>
                </c:pt>
                <c:pt idx="352">
                  <c:v>Q352</c:v>
                </c:pt>
                <c:pt idx="353">
                  <c:v>Q353</c:v>
                </c:pt>
                <c:pt idx="354">
                  <c:v>Q354</c:v>
                </c:pt>
                <c:pt idx="355">
                  <c:v>Q355</c:v>
                </c:pt>
                <c:pt idx="356">
                  <c:v>Q356</c:v>
                </c:pt>
                <c:pt idx="357">
                  <c:v>Q357</c:v>
                </c:pt>
                <c:pt idx="358">
                  <c:v>Q358</c:v>
                </c:pt>
                <c:pt idx="359">
                  <c:v>Q359</c:v>
                </c:pt>
                <c:pt idx="360">
                  <c:v>Q360</c:v>
                </c:pt>
                <c:pt idx="361">
                  <c:v>Q361</c:v>
                </c:pt>
                <c:pt idx="362">
                  <c:v>Q362</c:v>
                </c:pt>
                <c:pt idx="363">
                  <c:v>Q363</c:v>
                </c:pt>
                <c:pt idx="364">
                  <c:v>Q364</c:v>
                </c:pt>
                <c:pt idx="365">
                  <c:v>Q365</c:v>
                </c:pt>
                <c:pt idx="366">
                  <c:v>Q366</c:v>
                </c:pt>
                <c:pt idx="367">
                  <c:v>Q367</c:v>
                </c:pt>
                <c:pt idx="368">
                  <c:v>Q368</c:v>
                </c:pt>
                <c:pt idx="369">
                  <c:v>Q369</c:v>
                </c:pt>
                <c:pt idx="370">
                  <c:v>Q370</c:v>
                </c:pt>
                <c:pt idx="371">
                  <c:v>Q371</c:v>
                </c:pt>
                <c:pt idx="372">
                  <c:v>Q372</c:v>
                </c:pt>
                <c:pt idx="373">
                  <c:v>Q373</c:v>
                </c:pt>
                <c:pt idx="374">
                  <c:v>Q374</c:v>
                </c:pt>
                <c:pt idx="375">
                  <c:v>Q375</c:v>
                </c:pt>
                <c:pt idx="376">
                  <c:v>Q376</c:v>
                </c:pt>
                <c:pt idx="377">
                  <c:v>Q377</c:v>
                </c:pt>
                <c:pt idx="378">
                  <c:v>Q378</c:v>
                </c:pt>
                <c:pt idx="379">
                  <c:v>Q379</c:v>
                </c:pt>
                <c:pt idx="380">
                  <c:v>Q380</c:v>
                </c:pt>
                <c:pt idx="381">
                  <c:v>Q381</c:v>
                </c:pt>
                <c:pt idx="382">
                  <c:v>Q382</c:v>
                </c:pt>
                <c:pt idx="383">
                  <c:v>Q383</c:v>
                </c:pt>
                <c:pt idx="384">
                  <c:v>Q384</c:v>
                </c:pt>
                <c:pt idx="385">
                  <c:v>Q385</c:v>
                </c:pt>
                <c:pt idx="386">
                  <c:v>Q386</c:v>
                </c:pt>
                <c:pt idx="387">
                  <c:v>Q387</c:v>
                </c:pt>
                <c:pt idx="388">
                  <c:v>Q388</c:v>
                </c:pt>
                <c:pt idx="389">
                  <c:v>Q389</c:v>
                </c:pt>
                <c:pt idx="390">
                  <c:v>Q390</c:v>
                </c:pt>
                <c:pt idx="391">
                  <c:v>Q391</c:v>
                </c:pt>
                <c:pt idx="392">
                  <c:v>Q392</c:v>
                </c:pt>
                <c:pt idx="393">
                  <c:v>Q393</c:v>
                </c:pt>
                <c:pt idx="394">
                  <c:v>Q394</c:v>
                </c:pt>
                <c:pt idx="395">
                  <c:v>Q395</c:v>
                </c:pt>
                <c:pt idx="396">
                  <c:v>Q396</c:v>
                </c:pt>
                <c:pt idx="397">
                  <c:v>Q397</c:v>
                </c:pt>
                <c:pt idx="398">
                  <c:v>Q398</c:v>
                </c:pt>
                <c:pt idx="399">
                  <c:v>Q399</c:v>
                </c:pt>
                <c:pt idx="400">
                  <c:v>Q400</c:v>
                </c:pt>
                <c:pt idx="401">
                  <c:v>Q401</c:v>
                </c:pt>
                <c:pt idx="402">
                  <c:v>Q402</c:v>
                </c:pt>
                <c:pt idx="403">
                  <c:v>Q403</c:v>
                </c:pt>
                <c:pt idx="404">
                  <c:v>Q404</c:v>
                </c:pt>
                <c:pt idx="405">
                  <c:v>Q405</c:v>
                </c:pt>
                <c:pt idx="406">
                  <c:v>Q406</c:v>
                </c:pt>
                <c:pt idx="407">
                  <c:v>Q407</c:v>
                </c:pt>
                <c:pt idx="408">
                  <c:v>Q408</c:v>
                </c:pt>
                <c:pt idx="409">
                  <c:v>Q409</c:v>
                </c:pt>
                <c:pt idx="410">
                  <c:v>Q410</c:v>
                </c:pt>
                <c:pt idx="411">
                  <c:v>Q411</c:v>
                </c:pt>
                <c:pt idx="412">
                  <c:v>Q412</c:v>
                </c:pt>
                <c:pt idx="413">
                  <c:v>Q413</c:v>
                </c:pt>
                <c:pt idx="414">
                  <c:v>Q414</c:v>
                </c:pt>
                <c:pt idx="415">
                  <c:v>Q415</c:v>
                </c:pt>
                <c:pt idx="416">
                  <c:v>Q416</c:v>
                </c:pt>
                <c:pt idx="417">
                  <c:v>Q417</c:v>
                </c:pt>
                <c:pt idx="418">
                  <c:v>Q418</c:v>
                </c:pt>
                <c:pt idx="419">
                  <c:v>Q419</c:v>
                </c:pt>
                <c:pt idx="420">
                  <c:v>Q420</c:v>
                </c:pt>
                <c:pt idx="421">
                  <c:v>Q421</c:v>
                </c:pt>
                <c:pt idx="422">
                  <c:v>Q422</c:v>
                </c:pt>
                <c:pt idx="423">
                  <c:v>Q423</c:v>
                </c:pt>
                <c:pt idx="424">
                  <c:v>Q424</c:v>
                </c:pt>
                <c:pt idx="425">
                  <c:v>Q425</c:v>
                </c:pt>
                <c:pt idx="426">
                  <c:v>Q426</c:v>
                </c:pt>
                <c:pt idx="427">
                  <c:v>Q427</c:v>
                </c:pt>
                <c:pt idx="428">
                  <c:v>Q428</c:v>
                </c:pt>
                <c:pt idx="429">
                  <c:v>Q429</c:v>
                </c:pt>
                <c:pt idx="430">
                  <c:v>Q430</c:v>
                </c:pt>
                <c:pt idx="431">
                  <c:v>Q431</c:v>
                </c:pt>
                <c:pt idx="432">
                  <c:v>Q432</c:v>
                </c:pt>
                <c:pt idx="433">
                  <c:v>Q433</c:v>
                </c:pt>
                <c:pt idx="434">
                  <c:v>Q434</c:v>
                </c:pt>
                <c:pt idx="435">
                  <c:v>Q435</c:v>
                </c:pt>
                <c:pt idx="436">
                  <c:v>Q436</c:v>
                </c:pt>
                <c:pt idx="437">
                  <c:v>Q437</c:v>
                </c:pt>
                <c:pt idx="438">
                  <c:v>Q438</c:v>
                </c:pt>
                <c:pt idx="439">
                  <c:v>Q439</c:v>
                </c:pt>
                <c:pt idx="440">
                  <c:v>Q440</c:v>
                </c:pt>
                <c:pt idx="441">
                  <c:v>Q441</c:v>
                </c:pt>
                <c:pt idx="442">
                  <c:v>Q442</c:v>
                </c:pt>
                <c:pt idx="443">
                  <c:v>Q443</c:v>
                </c:pt>
                <c:pt idx="444">
                  <c:v>Q444</c:v>
                </c:pt>
                <c:pt idx="445">
                  <c:v>Q445</c:v>
                </c:pt>
                <c:pt idx="446">
                  <c:v>Q446</c:v>
                </c:pt>
                <c:pt idx="447">
                  <c:v>Q447</c:v>
                </c:pt>
                <c:pt idx="448">
                  <c:v>Q448</c:v>
                </c:pt>
                <c:pt idx="449">
                  <c:v>Q449</c:v>
                </c:pt>
                <c:pt idx="450">
                  <c:v>Q450</c:v>
                </c:pt>
                <c:pt idx="451">
                  <c:v>Q451</c:v>
                </c:pt>
                <c:pt idx="452">
                  <c:v>Q452</c:v>
                </c:pt>
                <c:pt idx="453">
                  <c:v>Q453</c:v>
                </c:pt>
                <c:pt idx="454">
                  <c:v>Q454</c:v>
                </c:pt>
                <c:pt idx="455">
                  <c:v>Q455</c:v>
                </c:pt>
                <c:pt idx="456">
                  <c:v>Q456</c:v>
                </c:pt>
                <c:pt idx="457">
                  <c:v>Q457</c:v>
                </c:pt>
                <c:pt idx="458">
                  <c:v>Q458</c:v>
                </c:pt>
                <c:pt idx="459">
                  <c:v>Q459</c:v>
                </c:pt>
                <c:pt idx="460">
                  <c:v>Q460</c:v>
                </c:pt>
                <c:pt idx="461">
                  <c:v>Q461</c:v>
                </c:pt>
                <c:pt idx="462">
                  <c:v>Q462</c:v>
                </c:pt>
                <c:pt idx="463">
                  <c:v>Q463</c:v>
                </c:pt>
                <c:pt idx="464">
                  <c:v>Q464</c:v>
                </c:pt>
                <c:pt idx="465">
                  <c:v>Q465</c:v>
                </c:pt>
                <c:pt idx="466">
                  <c:v>Q466</c:v>
                </c:pt>
                <c:pt idx="467">
                  <c:v>Q467</c:v>
                </c:pt>
                <c:pt idx="468">
                  <c:v>Q468</c:v>
                </c:pt>
                <c:pt idx="469">
                  <c:v>Q469</c:v>
                </c:pt>
                <c:pt idx="470">
                  <c:v>Q470</c:v>
                </c:pt>
                <c:pt idx="471">
                  <c:v>Q471</c:v>
                </c:pt>
                <c:pt idx="472">
                  <c:v>Q472</c:v>
                </c:pt>
                <c:pt idx="473">
                  <c:v>Q473</c:v>
                </c:pt>
                <c:pt idx="474">
                  <c:v>Q474</c:v>
                </c:pt>
                <c:pt idx="475">
                  <c:v>Q475</c:v>
                </c:pt>
                <c:pt idx="476">
                  <c:v>Q476</c:v>
                </c:pt>
                <c:pt idx="477">
                  <c:v>Q477</c:v>
                </c:pt>
                <c:pt idx="478">
                  <c:v>Q478</c:v>
                </c:pt>
                <c:pt idx="479">
                  <c:v>Q479</c:v>
                </c:pt>
                <c:pt idx="480">
                  <c:v>Q480</c:v>
                </c:pt>
                <c:pt idx="481">
                  <c:v>Q481</c:v>
                </c:pt>
                <c:pt idx="482">
                  <c:v>Q482</c:v>
                </c:pt>
                <c:pt idx="483">
                  <c:v>Q483</c:v>
                </c:pt>
                <c:pt idx="484">
                  <c:v>Q484</c:v>
                </c:pt>
                <c:pt idx="485">
                  <c:v>Q485</c:v>
                </c:pt>
                <c:pt idx="486">
                  <c:v>Q486</c:v>
                </c:pt>
                <c:pt idx="487">
                  <c:v>Q487</c:v>
                </c:pt>
                <c:pt idx="488">
                  <c:v>Q488</c:v>
                </c:pt>
                <c:pt idx="489">
                  <c:v>Q489</c:v>
                </c:pt>
                <c:pt idx="490">
                  <c:v>Q490</c:v>
                </c:pt>
                <c:pt idx="491">
                  <c:v>Q491</c:v>
                </c:pt>
                <c:pt idx="492">
                  <c:v>Q492</c:v>
                </c:pt>
                <c:pt idx="493">
                  <c:v>Q493</c:v>
                </c:pt>
                <c:pt idx="494">
                  <c:v>Q494</c:v>
                </c:pt>
                <c:pt idx="495">
                  <c:v>Q495</c:v>
                </c:pt>
                <c:pt idx="496">
                  <c:v>Q496</c:v>
                </c:pt>
                <c:pt idx="497">
                  <c:v>Q497</c:v>
                </c:pt>
                <c:pt idx="498">
                  <c:v>Q498</c:v>
                </c:pt>
                <c:pt idx="499">
                  <c:v>Q499</c:v>
                </c:pt>
                <c:pt idx="500">
                  <c:v>Q500</c:v>
                </c:pt>
                <c:pt idx="501">
                  <c:v>Q501</c:v>
                </c:pt>
                <c:pt idx="502">
                  <c:v>Q502</c:v>
                </c:pt>
                <c:pt idx="503">
                  <c:v>Q503</c:v>
                </c:pt>
                <c:pt idx="504">
                  <c:v>Q504</c:v>
                </c:pt>
                <c:pt idx="505">
                  <c:v>Q505</c:v>
                </c:pt>
                <c:pt idx="506">
                  <c:v>Q506</c:v>
                </c:pt>
                <c:pt idx="507">
                  <c:v>Q507</c:v>
                </c:pt>
                <c:pt idx="508">
                  <c:v>Q508</c:v>
                </c:pt>
                <c:pt idx="509">
                  <c:v>Q509</c:v>
                </c:pt>
                <c:pt idx="510">
                  <c:v>Q510</c:v>
                </c:pt>
                <c:pt idx="511">
                  <c:v>Q511</c:v>
                </c:pt>
                <c:pt idx="512">
                  <c:v>Q512</c:v>
                </c:pt>
                <c:pt idx="513">
                  <c:v>Q513</c:v>
                </c:pt>
                <c:pt idx="514">
                  <c:v>Q514</c:v>
                </c:pt>
                <c:pt idx="515">
                  <c:v>Q515</c:v>
                </c:pt>
                <c:pt idx="516">
                  <c:v>Q516</c:v>
                </c:pt>
                <c:pt idx="517">
                  <c:v>Q517</c:v>
                </c:pt>
                <c:pt idx="518">
                  <c:v>Q518</c:v>
                </c:pt>
                <c:pt idx="519">
                  <c:v>Q519</c:v>
                </c:pt>
                <c:pt idx="520">
                  <c:v>Q520</c:v>
                </c:pt>
                <c:pt idx="521">
                  <c:v>Q521</c:v>
                </c:pt>
                <c:pt idx="522">
                  <c:v>Q522</c:v>
                </c:pt>
                <c:pt idx="523">
                  <c:v>Q523</c:v>
                </c:pt>
                <c:pt idx="524">
                  <c:v>Q524</c:v>
                </c:pt>
                <c:pt idx="525">
                  <c:v>Q525</c:v>
                </c:pt>
                <c:pt idx="526">
                  <c:v>Q526</c:v>
                </c:pt>
                <c:pt idx="527">
                  <c:v>Q527</c:v>
                </c:pt>
                <c:pt idx="528">
                  <c:v>Q528</c:v>
                </c:pt>
                <c:pt idx="529">
                  <c:v>Q529</c:v>
                </c:pt>
                <c:pt idx="530">
                  <c:v>Q530</c:v>
                </c:pt>
                <c:pt idx="531">
                  <c:v>Q531</c:v>
                </c:pt>
                <c:pt idx="532">
                  <c:v>Q532</c:v>
                </c:pt>
                <c:pt idx="533">
                  <c:v>Q533</c:v>
                </c:pt>
                <c:pt idx="534">
                  <c:v>Q534</c:v>
                </c:pt>
                <c:pt idx="535">
                  <c:v>Q535</c:v>
                </c:pt>
                <c:pt idx="536">
                  <c:v>Q536</c:v>
                </c:pt>
                <c:pt idx="537">
                  <c:v>Q537</c:v>
                </c:pt>
                <c:pt idx="538">
                  <c:v>Q538</c:v>
                </c:pt>
                <c:pt idx="539">
                  <c:v>Q539</c:v>
                </c:pt>
                <c:pt idx="540">
                  <c:v>Q540</c:v>
                </c:pt>
                <c:pt idx="541">
                  <c:v>Q541</c:v>
                </c:pt>
                <c:pt idx="542">
                  <c:v>Q542</c:v>
                </c:pt>
                <c:pt idx="543">
                  <c:v>Q543</c:v>
                </c:pt>
                <c:pt idx="544">
                  <c:v>Q544</c:v>
                </c:pt>
                <c:pt idx="545">
                  <c:v>Q545</c:v>
                </c:pt>
                <c:pt idx="546">
                  <c:v>Q546</c:v>
                </c:pt>
                <c:pt idx="547">
                  <c:v>Q547</c:v>
                </c:pt>
                <c:pt idx="548">
                  <c:v>Q548</c:v>
                </c:pt>
                <c:pt idx="549">
                  <c:v>Q549</c:v>
                </c:pt>
                <c:pt idx="550">
                  <c:v>Q550</c:v>
                </c:pt>
                <c:pt idx="551">
                  <c:v>Q551</c:v>
                </c:pt>
                <c:pt idx="552">
                  <c:v>Q552</c:v>
                </c:pt>
                <c:pt idx="553">
                  <c:v>Q553</c:v>
                </c:pt>
                <c:pt idx="554">
                  <c:v>Q554</c:v>
                </c:pt>
                <c:pt idx="555">
                  <c:v>Q555</c:v>
                </c:pt>
                <c:pt idx="556">
                  <c:v>Q556</c:v>
                </c:pt>
                <c:pt idx="557">
                  <c:v>Q557</c:v>
                </c:pt>
                <c:pt idx="558">
                  <c:v>Q558</c:v>
                </c:pt>
                <c:pt idx="559">
                  <c:v>Q559</c:v>
                </c:pt>
                <c:pt idx="560">
                  <c:v>Q560</c:v>
                </c:pt>
                <c:pt idx="561">
                  <c:v>Q561</c:v>
                </c:pt>
                <c:pt idx="562">
                  <c:v>Q562</c:v>
                </c:pt>
                <c:pt idx="563">
                  <c:v>Q563</c:v>
                </c:pt>
                <c:pt idx="564">
                  <c:v>Q564</c:v>
                </c:pt>
                <c:pt idx="565">
                  <c:v>Q565</c:v>
                </c:pt>
                <c:pt idx="566">
                  <c:v>Q566</c:v>
                </c:pt>
                <c:pt idx="567">
                  <c:v>Q567</c:v>
                </c:pt>
                <c:pt idx="568">
                  <c:v>Q568</c:v>
                </c:pt>
                <c:pt idx="569">
                  <c:v>Q569</c:v>
                </c:pt>
                <c:pt idx="570">
                  <c:v>Q570</c:v>
                </c:pt>
                <c:pt idx="571">
                  <c:v>Q571</c:v>
                </c:pt>
                <c:pt idx="572">
                  <c:v>Q572</c:v>
                </c:pt>
                <c:pt idx="573">
                  <c:v>Q573</c:v>
                </c:pt>
                <c:pt idx="574">
                  <c:v>Q574</c:v>
                </c:pt>
                <c:pt idx="575">
                  <c:v>Q575</c:v>
                </c:pt>
                <c:pt idx="576">
                  <c:v>Q576</c:v>
                </c:pt>
                <c:pt idx="577">
                  <c:v>Q577</c:v>
                </c:pt>
                <c:pt idx="578">
                  <c:v>Q578</c:v>
                </c:pt>
                <c:pt idx="579">
                  <c:v>Q579</c:v>
                </c:pt>
                <c:pt idx="580">
                  <c:v>Q580</c:v>
                </c:pt>
                <c:pt idx="581">
                  <c:v>Q581</c:v>
                </c:pt>
                <c:pt idx="582">
                  <c:v>Q582</c:v>
                </c:pt>
                <c:pt idx="583">
                  <c:v>Q583</c:v>
                </c:pt>
                <c:pt idx="584">
                  <c:v>Q584</c:v>
                </c:pt>
                <c:pt idx="585">
                  <c:v>Q585</c:v>
                </c:pt>
                <c:pt idx="586">
                  <c:v>Q586</c:v>
                </c:pt>
                <c:pt idx="587">
                  <c:v>Q587</c:v>
                </c:pt>
                <c:pt idx="588">
                  <c:v>Q588</c:v>
                </c:pt>
                <c:pt idx="589">
                  <c:v>Q589</c:v>
                </c:pt>
                <c:pt idx="590">
                  <c:v>Q590</c:v>
                </c:pt>
                <c:pt idx="591">
                  <c:v>Q591</c:v>
                </c:pt>
                <c:pt idx="592">
                  <c:v>Q592</c:v>
                </c:pt>
                <c:pt idx="593">
                  <c:v>Q593</c:v>
                </c:pt>
                <c:pt idx="594">
                  <c:v>Q594</c:v>
                </c:pt>
                <c:pt idx="595">
                  <c:v>Q595</c:v>
                </c:pt>
                <c:pt idx="596">
                  <c:v>Q596</c:v>
                </c:pt>
                <c:pt idx="597">
                  <c:v>Q597</c:v>
                </c:pt>
                <c:pt idx="598">
                  <c:v>Q598</c:v>
                </c:pt>
                <c:pt idx="599">
                  <c:v>Q599</c:v>
                </c:pt>
                <c:pt idx="600">
                  <c:v>Q600</c:v>
                </c:pt>
                <c:pt idx="601">
                  <c:v>Q601</c:v>
                </c:pt>
                <c:pt idx="602">
                  <c:v>Q602</c:v>
                </c:pt>
                <c:pt idx="603">
                  <c:v>Q603</c:v>
                </c:pt>
                <c:pt idx="604">
                  <c:v>Q604</c:v>
                </c:pt>
                <c:pt idx="605">
                  <c:v>Q605</c:v>
                </c:pt>
                <c:pt idx="606">
                  <c:v>Q606</c:v>
                </c:pt>
                <c:pt idx="607">
                  <c:v>Q607</c:v>
                </c:pt>
                <c:pt idx="608">
                  <c:v>Q608</c:v>
                </c:pt>
                <c:pt idx="609">
                  <c:v>Q609</c:v>
                </c:pt>
                <c:pt idx="610">
                  <c:v>Q610</c:v>
                </c:pt>
                <c:pt idx="611">
                  <c:v>Q611</c:v>
                </c:pt>
                <c:pt idx="612">
                  <c:v>Q612</c:v>
                </c:pt>
                <c:pt idx="613">
                  <c:v>Q613</c:v>
                </c:pt>
                <c:pt idx="614">
                  <c:v>Q614</c:v>
                </c:pt>
                <c:pt idx="615">
                  <c:v>Q615</c:v>
                </c:pt>
                <c:pt idx="616">
                  <c:v>Q616</c:v>
                </c:pt>
                <c:pt idx="617">
                  <c:v>Q617</c:v>
                </c:pt>
                <c:pt idx="618">
                  <c:v>Q618</c:v>
                </c:pt>
                <c:pt idx="619">
                  <c:v>Q619</c:v>
                </c:pt>
                <c:pt idx="620">
                  <c:v>Q620</c:v>
                </c:pt>
                <c:pt idx="621">
                  <c:v>Q621</c:v>
                </c:pt>
                <c:pt idx="622">
                  <c:v>Q622</c:v>
                </c:pt>
                <c:pt idx="623">
                  <c:v>Q623</c:v>
                </c:pt>
                <c:pt idx="624">
                  <c:v>Q624</c:v>
                </c:pt>
                <c:pt idx="625">
                  <c:v>Q625</c:v>
                </c:pt>
                <c:pt idx="626">
                  <c:v>Q626</c:v>
                </c:pt>
                <c:pt idx="627">
                  <c:v>Q627</c:v>
                </c:pt>
                <c:pt idx="628">
                  <c:v>Q628</c:v>
                </c:pt>
                <c:pt idx="629">
                  <c:v>Q629</c:v>
                </c:pt>
                <c:pt idx="630">
                  <c:v>Q630</c:v>
                </c:pt>
                <c:pt idx="631">
                  <c:v>Q631</c:v>
                </c:pt>
                <c:pt idx="632">
                  <c:v>Q632</c:v>
                </c:pt>
                <c:pt idx="633">
                  <c:v>Q633</c:v>
                </c:pt>
                <c:pt idx="634">
                  <c:v>Q634</c:v>
                </c:pt>
                <c:pt idx="635">
                  <c:v>Q635</c:v>
                </c:pt>
                <c:pt idx="636">
                  <c:v>Q636</c:v>
                </c:pt>
                <c:pt idx="637">
                  <c:v>Q637</c:v>
                </c:pt>
                <c:pt idx="638">
                  <c:v>Q638</c:v>
                </c:pt>
                <c:pt idx="639">
                  <c:v>Q639</c:v>
                </c:pt>
                <c:pt idx="640">
                  <c:v>Q640</c:v>
                </c:pt>
                <c:pt idx="641">
                  <c:v>Q641</c:v>
                </c:pt>
                <c:pt idx="642">
                  <c:v>Q642</c:v>
                </c:pt>
                <c:pt idx="643">
                  <c:v>Q643</c:v>
                </c:pt>
                <c:pt idx="644">
                  <c:v>Q644</c:v>
                </c:pt>
                <c:pt idx="645">
                  <c:v>Q645</c:v>
                </c:pt>
                <c:pt idx="646">
                  <c:v>Q646</c:v>
                </c:pt>
                <c:pt idx="647">
                  <c:v>Q647</c:v>
                </c:pt>
                <c:pt idx="648">
                  <c:v>Q648</c:v>
                </c:pt>
                <c:pt idx="649">
                  <c:v>Q649</c:v>
                </c:pt>
                <c:pt idx="650">
                  <c:v>Q650</c:v>
                </c:pt>
                <c:pt idx="651">
                  <c:v>Q651</c:v>
                </c:pt>
                <c:pt idx="652">
                  <c:v>Q652</c:v>
                </c:pt>
                <c:pt idx="653">
                  <c:v>Q653</c:v>
                </c:pt>
                <c:pt idx="654">
                  <c:v>Q654</c:v>
                </c:pt>
                <c:pt idx="655">
                  <c:v>Q655</c:v>
                </c:pt>
                <c:pt idx="656">
                  <c:v>Q656</c:v>
                </c:pt>
                <c:pt idx="657">
                  <c:v>Q657</c:v>
                </c:pt>
                <c:pt idx="658">
                  <c:v>Q658</c:v>
                </c:pt>
                <c:pt idx="659">
                  <c:v>Q659</c:v>
                </c:pt>
                <c:pt idx="660">
                  <c:v>Q660</c:v>
                </c:pt>
                <c:pt idx="661">
                  <c:v>Q661</c:v>
                </c:pt>
                <c:pt idx="662">
                  <c:v>Q662</c:v>
                </c:pt>
                <c:pt idx="663">
                  <c:v>Q663</c:v>
                </c:pt>
                <c:pt idx="664">
                  <c:v>Q664</c:v>
                </c:pt>
                <c:pt idx="665">
                  <c:v>Q665</c:v>
                </c:pt>
                <c:pt idx="666">
                  <c:v>Q666</c:v>
                </c:pt>
                <c:pt idx="667">
                  <c:v>Q667</c:v>
                </c:pt>
                <c:pt idx="668">
                  <c:v>Q668</c:v>
                </c:pt>
                <c:pt idx="669">
                  <c:v>Q669</c:v>
                </c:pt>
                <c:pt idx="670">
                  <c:v>Q670</c:v>
                </c:pt>
                <c:pt idx="671">
                  <c:v>Q671</c:v>
                </c:pt>
                <c:pt idx="672">
                  <c:v>Q672</c:v>
                </c:pt>
                <c:pt idx="673">
                  <c:v>Q673</c:v>
                </c:pt>
                <c:pt idx="674">
                  <c:v>Q674</c:v>
                </c:pt>
                <c:pt idx="675">
                  <c:v>Q675</c:v>
                </c:pt>
                <c:pt idx="676">
                  <c:v>Q676</c:v>
                </c:pt>
                <c:pt idx="677">
                  <c:v>Q677</c:v>
                </c:pt>
                <c:pt idx="678">
                  <c:v>Q678</c:v>
                </c:pt>
                <c:pt idx="679">
                  <c:v>Q679</c:v>
                </c:pt>
                <c:pt idx="680">
                  <c:v>Q680</c:v>
                </c:pt>
                <c:pt idx="681">
                  <c:v>Q681</c:v>
                </c:pt>
                <c:pt idx="682">
                  <c:v>Q682</c:v>
                </c:pt>
                <c:pt idx="683">
                  <c:v>Q683</c:v>
                </c:pt>
                <c:pt idx="684">
                  <c:v>Q684</c:v>
                </c:pt>
                <c:pt idx="685">
                  <c:v>Q685</c:v>
                </c:pt>
                <c:pt idx="686">
                  <c:v>Q686</c:v>
                </c:pt>
                <c:pt idx="687">
                  <c:v>Q687</c:v>
                </c:pt>
                <c:pt idx="688">
                  <c:v>Q688</c:v>
                </c:pt>
                <c:pt idx="689">
                  <c:v>Q689</c:v>
                </c:pt>
                <c:pt idx="690">
                  <c:v>Q690</c:v>
                </c:pt>
                <c:pt idx="691">
                  <c:v>Q691</c:v>
                </c:pt>
                <c:pt idx="692">
                  <c:v>Q692</c:v>
                </c:pt>
                <c:pt idx="693">
                  <c:v>Q693</c:v>
                </c:pt>
                <c:pt idx="694">
                  <c:v>Q694</c:v>
                </c:pt>
                <c:pt idx="695">
                  <c:v>Q695</c:v>
                </c:pt>
                <c:pt idx="696">
                  <c:v>Q696</c:v>
                </c:pt>
                <c:pt idx="697">
                  <c:v>Q697</c:v>
                </c:pt>
                <c:pt idx="698">
                  <c:v>Q698</c:v>
                </c:pt>
                <c:pt idx="699">
                  <c:v>Q699</c:v>
                </c:pt>
                <c:pt idx="700">
                  <c:v>Q700</c:v>
                </c:pt>
                <c:pt idx="701">
                  <c:v>Q701</c:v>
                </c:pt>
                <c:pt idx="702">
                  <c:v>Q702</c:v>
                </c:pt>
                <c:pt idx="703">
                  <c:v>Q703</c:v>
                </c:pt>
                <c:pt idx="704">
                  <c:v>Q704</c:v>
                </c:pt>
                <c:pt idx="705">
                  <c:v>Q705</c:v>
                </c:pt>
                <c:pt idx="706">
                  <c:v>Q706</c:v>
                </c:pt>
                <c:pt idx="707">
                  <c:v>Q707</c:v>
                </c:pt>
                <c:pt idx="708">
                  <c:v>Q708</c:v>
                </c:pt>
                <c:pt idx="709">
                  <c:v>Q709</c:v>
                </c:pt>
                <c:pt idx="710">
                  <c:v>Q710</c:v>
                </c:pt>
                <c:pt idx="711">
                  <c:v>Q711</c:v>
                </c:pt>
                <c:pt idx="712">
                  <c:v>Q712</c:v>
                </c:pt>
                <c:pt idx="713">
                  <c:v>Q713</c:v>
                </c:pt>
                <c:pt idx="714">
                  <c:v>Q714</c:v>
                </c:pt>
                <c:pt idx="715">
                  <c:v>Q715</c:v>
                </c:pt>
                <c:pt idx="716">
                  <c:v>Q716</c:v>
                </c:pt>
                <c:pt idx="717">
                  <c:v>Q717</c:v>
                </c:pt>
                <c:pt idx="718">
                  <c:v>Q718</c:v>
                </c:pt>
                <c:pt idx="719">
                  <c:v>Q719</c:v>
                </c:pt>
                <c:pt idx="720">
                  <c:v>Q720</c:v>
                </c:pt>
                <c:pt idx="721">
                  <c:v>Q721</c:v>
                </c:pt>
                <c:pt idx="722">
                  <c:v>Q722</c:v>
                </c:pt>
                <c:pt idx="723">
                  <c:v>Q723</c:v>
                </c:pt>
                <c:pt idx="724">
                  <c:v>Q724</c:v>
                </c:pt>
                <c:pt idx="725">
                  <c:v>Q725</c:v>
                </c:pt>
                <c:pt idx="726">
                  <c:v>Q726</c:v>
                </c:pt>
                <c:pt idx="727">
                  <c:v>Q727</c:v>
                </c:pt>
                <c:pt idx="728">
                  <c:v>Q728</c:v>
                </c:pt>
                <c:pt idx="729">
                  <c:v>Q729</c:v>
                </c:pt>
                <c:pt idx="730">
                  <c:v>Q730</c:v>
                </c:pt>
                <c:pt idx="731">
                  <c:v>Q731</c:v>
                </c:pt>
                <c:pt idx="732">
                  <c:v>Q732</c:v>
                </c:pt>
                <c:pt idx="733">
                  <c:v>Q733</c:v>
                </c:pt>
                <c:pt idx="734">
                  <c:v>Q734</c:v>
                </c:pt>
                <c:pt idx="735">
                  <c:v>Q735</c:v>
                </c:pt>
                <c:pt idx="736">
                  <c:v>Q736</c:v>
                </c:pt>
                <c:pt idx="737">
                  <c:v>Q737</c:v>
                </c:pt>
                <c:pt idx="738">
                  <c:v>Q738</c:v>
                </c:pt>
                <c:pt idx="739">
                  <c:v>Q739</c:v>
                </c:pt>
                <c:pt idx="740">
                  <c:v>Q740</c:v>
                </c:pt>
                <c:pt idx="741">
                  <c:v>Q741</c:v>
                </c:pt>
                <c:pt idx="742">
                  <c:v>Q742</c:v>
                </c:pt>
                <c:pt idx="743">
                  <c:v>Q743</c:v>
                </c:pt>
                <c:pt idx="744">
                  <c:v>Q744</c:v>
                </c:pt>
                <c:pt idx="745">
                  <c:v>Q745</c:v>
                </c:pt>
                <c:pt idx="746">
                  <c:v>Q746</c:v>
                </c:pt>
                <c:pt idx="747">
                  <c:v>Q747</c:v>
                </c:pt>
                <c:pt idx="748">
                  <c:v>Q748</c:v>
                </c:pt>
                <c:pt idx="749">
                  <c:v>Q749</c:v>
                </c:pt>
                <c:pt idx="750">
                  <c:v>Q750</c:v>
                </c:pt>
                <c:pt idx="751">
                  <c:v>Q751</c:v>
                </c:pt>
                <c:pt idx="752">
                  <c:v>Q752</c:v>
                </c:pt>
                <c:pt idx="753">
                  <c:v>Q753</c:v>
                </c:pt>
                <c:pt idx="754">
                  <c:v>Q754</c:v>
                </c:pt>
                <c:pt idx="755">
                  <c:v>Q755</c:v>
                </c:pt>
                <c:pt idx="756">
                  <c:v>Q756</c:v>
                </c:pt>
                <c:pt idx="757">
                  <c:v>Q757</c:v>
                </c:pt>
                <c:pt idx="758">
                  <c:v>Q758</c:v>
                </c:pt>
                <c:pt idx="759">
                  <c:v>Q759</c:v>
                </c:pt>
                <c:pt idx="760">
                  <c:v>Q760</c:v>
                </c:pt>
                <c:pt idx="761">
                  <c:v>Q761</c:v>
                </c:pt>
                <c:pt idx="762">
                  <c:v>Q762</c:v>
                </c:pt>
                <c:pt idx="763">
                  <c:v>Q763</c:v>
                </c:pt>
                <c:pt idx="764">
                  <c:v>Q764</c:v>
                </c:pt>
                <c:pt idx="765">
                  <c:v>Q765</c:v>
                </c:pt>
                <c:pt idx="766">
                  <c:v>Q766</c:v>
                </c:pt>
                <c:pt idx="767">
                  <c:v>Q767</c:v>
                </c:pt>
                <c:pt idx="768">
                  <c:v>Q768</c:v>
                </c:pt>
                <c:pt idx="769">
                  <c:v>Q769</c:v>
                </c:pt>
                <c:pt idx="770">
                  <c:v>Q770</c:v>
                </c:pt>
                <c:pt idx="771">
                  <c:v>Q771</c:v>
                </c:pt>
                <c:pt idx="772">
                  <c:v>Q772</c:v>
                </c:pt>
                <c:pt idx="773">
                  <c:v>Q773</c:v>
                </c:pt>
                <c:pt idx="774">
                  <c:v>Q774</c:v>
                </c:pt>
                <c:pt idx="775">
                  <c:v>Q775</c:v>
                </c:pt>
                <c:pt idx="776">
                  <c:v>Q776</c:v>
                </c:pt>
                <c:pt idx="777">
                  <c:v>Q777</c:v>
                </c:pt>
                <c:pt idx="778">
                  <c:v>Q778</c:v>
                </c:pt>
                <c:pt idx="779">
                  <c:v>Q779</c:v>
                </c:pt>
                <c:pt idx="780">
                  <c:v>Q780</c:v>
                </c:pt>
                <c:pt idx="781">
                  <c:v>Q781</c:v>
                </c:pt>
                <c:pt idx="782">
                  <c:v>Q782</c:v>
                </c:pt>
                <c:pt idx="783">
                  <c:v>Q783</c:v>
                </c:pt>
                <c:pt idx="784">
                  <c:v>Q784</c:v>
                </c:pt>
                <c:pt idx="785">
                  <c:v>Q785</c:v>
                </c:pt>
                <c:pt idx="786">
                  <c:v>Q786</c:v>
                </c:pt>
                <c:pt idx="787">
                  <c:v>Q787</c:v>
                </c:pt>
                <c:pt idx="788">
                  <c:v>Q788</c:v>
                </c:pt>
                <c:pt idx="789">
                  <c:v>Q789</c:v>
                </c:pt>
                <c:pt idx="790">
                  <c:v>Q790</c:v>
                </c:pt>
                <c:pt idx="791">
                  <c:v>Q791</c:v>
                </c:pt>
                <c:pt idx="792">
                  <c:v>Q792</c:v>
                </c:pt>
                <c:pt idx="793">
                  <c:v>Q793</c:v>
                </c:pt>
                <c:pt idx="794">
                  <c:v>Q794</c:v>
                </c:pt>
                <c:pt idx="795">
                  <c:v>Q795</c:v>
                </c:pt>
                <c:pt idx="796">
                  <c:v>Q796</c:v>
                </c:pt>
                <c:pt idx="797">
                  <c:v>Q797</c:v>
                </c:pt>
                <c:pt idx="798">
                  <c:v>Q798</c:v>
                </c:pt>
                <c:pt idx="799">
                  <c:v>Q799</c:v>
                </c:pt>
                <c:pt idx="800">
                  <c:v>Q800</c:v>
                </c:pt>
                <c:pt idx="801">
                  <c:v>Q801</c:v>
                </c:pt>
                <c:pt idx="802">
                  <c:v>Q802</c:v>
                </c:pt>
                <c:pt idx="803">
                  <c:v>Q803</c:v>
                </c:pt>
                <c:pt idx="804">
                  <c:v>Q804</c:v>
                </c:pt>
                <c:pt idx="805">
                  <c:v>Q805</c:v>
                </c:pt>
                <c:pt idx="806">
                  <c:v>Q806</c:v>
                </c:pt>
                <c:pt idx="807">
                  <c:v>Q807</c:v>
                </c:pt>
                <c:pt idx="808">
                  <c:v>Q808</c:v>
                </c:pt>
                <c:pt idx="809">
                  <c:v>Q809</c:v>
                </c:pt>
                <c:pt idx="810">
                  <c:v>Q810</c:v>
                </c:pt>
                <c:pt idx="811">
                  <c:v>Q811</c:v>
                </c:pt>
                <c:pt idx="812">
                  <c:v>Q812</c:v>
                </c:pt>
                <c:pt idx="813">
                  <c:v>Q813</c:v>
                </c:pt>
                <c:pt idx="814">
                  <c:v>Q814</c:v>
                </c:pt>
                <c:pt idx="815">
                  <c:v>Q815</c:v>
                </c:pt>
                <c:pt idx="816">
                  <c:v>Q816</c:v>
                </c:pt>
                <c:pt idx="817">
                  <c:v>Q817</c:v>
                </c:pt>
                <c:pt idx="818">
                  <c:v>Q818</c:v>
                </c:pt>
                <c:pt idx="819">
                  <c:v>Q819</c:v>
                </c:pt>
                <c:pt idx="820">
                  <c:v>Q820</c:v>
                </c:pt>
                <c:pt idx="821">
                  <c:v>Q821</c:v>
                </c:pt>
                <c:pt idx="822">
                  <c:v>Q822</c:v>
                </c:pt>
                <c:pt idx="823">
                  <c:v>Q823</c:v>
                </c:pt>
                <c:pt idx="824">
                  <c:v>Q824</c:v>
                </c:pt>
                <c:pt idx="825">
                  <c:v>Q825</c:v>
                </c:pt>
                <c:pt idx="826">
                  <c:v>Q826</c:v>
                </c:pt>
                <c:pt idx="827">
                  <c:v>Q827</c:v>
                </c:pt>
                <c:pt idx="828">
                  <c:v>Q828</c:v>
                </c:pt>
                <c:pt idx="829">
                  <c:v>Q829</c:v>
                </c:pt>
                <c:pt idx="830">
                  <c:v>Q830</c:v>
                </c:pt>
                <c:pt idx="831">
                  <c:v>Q831</c:v>
                </c:pt>
                <c:pt idx="832">
                  <c:v>Q832</c:v>
                </c:pt>
                <c:pt idx="833">
                  <c:v>Q833</c:v>
                </c:pt>
                <c:pt idx="834">
                  <c:v>Q834</c:v>
                </c:pt>
                <c:pt idx="835">
                  <c:v>Q835</c:v>
                </c:pt>
                <c:pt idx="836">
                  <c:v>Q836</c:v>
                </c:pt>
                <c:pt idx="837">
                  <c:v>Q837</c:v>
                </c:pt>
                <c:pt idx="838">
                  <c:v>Q838</c:v>
                </c:pt>
                <c:pt idx="839">
                  <c:v>Q839</c:v>
                </c:pt>
                <c:pt idx="840">
                  <c:v>Q840</c:v>
                </c:pt>
                <c:pt idx="841">
                  <c:v>Q841</c:v>
                </c:pt>
                <c:pt idx="842">
                  <c:v>Q842</c:v>
                </c:pt>
                <c:pt idx="843">
                  <c:v>Q843</c:v>
                </c:pt>
                <c:pt idx="844">
                  <c:v>Q844</c:v>
                </c:pt>
                <c:pt idx="845">
                  <c:v>Q845</c:v>
                </c:pt>
                <c:pt idx="846">
                  <c:v>Q846</c:v>
                </c:pt>
                <c:pt idx="847">
                  <c:v>Q847</c:v>
                </c:pt>
                <c:pt idx="848">
                  <c:v>Q848</c:v>
                </c:pt>
                <c:pt idx="849">
                  <c:v>Q849</c:v>
                </c:pt>
                <c:pt idx="850">
                  <c:v>Q850</c:v>
                </c:pt>
                <c:pt idx="851">
                  <c:v>Q851</c:v>
                </c:pt>
                <c:pt idx="852">
                  <c:v>Q852</c:v>
                </c:pt>
                <c:pt idx="853">
                  <c:v>Q853</c:v>
                </c:pt>
                <c:pt idx="854">
                  <c:v>Q854</c:v>
                </c:pt>
                <c:pt idx="855">
                  <c:v>Q855</c:v>
                </c:pt>
                <c:pt idx="856">
                  <c:v>Q856</c:v>
                </c:pt>
                <c:pt idx="857">
                  <c:v>Q857</c:v>
                </c:pt>
                <c:pt idx="858">
                  <c:v>Q858</c:v>
                </c:pt>
                <c:pt idx="859">
                  <c:v>Q859</c:v>
                </c:pt>
                <c:pt idx="860">
                  <c:v>Q860</c:v>
                </c:pt>
                <c:pt idx="861">
                  <c:v>Q861</c:v>
                </c:pt>
                <c:pt idx="862">
                  <c:v>Q862</c:v>
                </c:pt>
                <c:pt idx="863">
                  <c:v>Q863</c:v>
                </c:pt>
                <c:pt idx="864">
                  <c:v>Q864</c:v>
                </c:pt>
                <c:pt idx="865">
                  <c:v>Q865</c:v>
                </c:pt>
                <c:pt idx="866">
                  <c:v>Q866</c:v>
                </c:pt>
                <c:pt idx="867">
                  <c:v>Q867</c:v>
                </c:pt>
                <c:pt idx="868">
                  <c:v>Q868</c:v>
                </c:pt>
                <c:pt idx="869">
                  <c:v>Q869</c:v>
                </c:pt>
                <c:pt idx="870">
                  <c:v>Q870</c:v>
                </c:pt>
                <c:pt idx="871">
                  <c:v>Q871</c:v>
                </c:pt>
                <c:pt idx="872">
                  <c:v>Q872</c:v>
                </c:pt>
                <c:pt idx="873">
                  <c:v>Q873</c:v>
                </c:pt>
                <c:pt idx="874">
                  <c:v>Q874</c:v>
                </c:pt>
                <c:pt idx="875">
                  <c:v>Q875</c:v>
                </c:pt>
                <c:pt idx="876">
                  <c:v>Q876</c:v>
                </c:pt>
                <c:pt idx="877">
                  <c:v>Q877</c:v>
                </c:pt>
                <c:pt idx="878">
                  <c:v>Q878</c:v>
                </c:pt>
                <c:pt idx="879">
                  <c:v>Q879</c:v>
                </c:pt>
                <c:pt idx="880">
                  <c:v>Q880</c:v>
                </c:pt>
                <c:pt idx="881">
                  <c:v>Q881</c:v>
                </c:pt>
                <c:pt idx="882">
                  <c:v>Q882</c:v>
                </c:pt>
                <c:pt idx="883">
                  <c:v>Q883</c:v>
                </c:pt>
                <c:pt idx="884">
                  <c:v>Q884</c:v>
                </c:pt>
                <c:pt idx="885">
                  <c:v>Q885</c:v>
                </c:pt>
                <c:pt idx="886">
                  <c:v>Q886</c:v>
                </c:pt>
                <c:pt idx="887">
                  <c:v>Q887</c:v>
                </c:pt>
                <c:pt idx="888">
                  <c:v>Q888</c:v>
                </c:pt>
                <c:pt idx="889">
                  <c:v>Q889</c:v>
                </c:pt>
                <c:pt idx="890">
                  <c:v>Q890</c:v>
                </c:pt>
                <c:pt idx="891">
                  <c:v>Q891</c:v>
                </c:pt>
                <c:pt idx="892">
                  <c:v>Q892</c:v>
                </c:pt>
                <c:pt idx="893">
                  <c:v>Q893</c:v>
                </c:pt>
                <c:pt idx="894">
                  <c:v>Q894</c:v>
                </c:pt>
                <c:pt idx="895">
                  <c:v>Q895</c:v>
                </c:pt>
                <c:pt idx="896">
                  <c:v>Q896</c:v>
                </c:pt>
                <c:pt idx="897">
                  <c:v>Q897</c:v>
                </c:pt>
                <c:pt idx="898">
                  <c:v>Q898</c:v>
                </c:pt>
                <c:pt idx="899">
                  <c:v>Q899</c:v>
                </c:pt>
                <c:pt idx="900">
                  <c:v>Q900</c:v>
                </c:pt>
                <c:pt idx="901">
                  <c:v>Q901</c:v>
                </c:pt>
                <c:pt idx="902">
                  <c:v>Q902</c:v>
                </c:pt>
                <c:pt idx="903">
                  <c:v>Q903</c:v>
                </c:pt>
                <c:pt idx="904">
                  <c:v>Q904</c:v>
                </c:pt>
                <c:pt idx="905">
                  <c:v>Q905</c:v>
                </c:pt>
                <c:pt idx="906">
                  <c:v>Q906</c:v>
                </c:pt>
                <c:pt idx="907">
                  <c:v>Q907</c:v>
                </c:pt>
                <c:pt idx="908">
                  <c:v>Q908</c:v>
                </c:pt>
                <c:pt idx="909">
                  <c:v>Q909</c:v>
                </c:pt>
                <c:pt idx="910">
                  <c:v>Q910</c:v>
                </c:pt>
                <c:pt idx="911">
                  <c:v>Q911</c:v>
                </c:pt>
                <c:pt idx="912">
                  <c:v>Q912</c:v>
                </c:pt>
                <c:pt idx="913">
                  <c:v>Q913</c:v>
                </c:pt>
                <c:pt idx="914">
                  <c:v>Q914</c:v>
                </c:pt>
                <c:pt idx="915">
                  <c:v>Q915</c:v>
                </c:pt>
                <c:pt idx="916">
                  <c:v>Q916</c:v>
                </c:pt>
                <c:pt idx="917">
                  <c:v>Q917</c:v>
                </c:pt>
                <c:pt idx="918">
                  <c:v>Q918</c:v>
                </c:pt>
                <c:pt idx="919">
                  <c:v>Q919</c:v>
                </c:pt>
                <c:pt idx="920">
                  <c:v>Q920</c:v>
                </c:pt>
                <c:pt idx="921">
                  <c:v>Q921</c:v>
                </c:pt>
                <c:pt idx="922">
                  <c:v>Q922</c:v>
                </c:pt>
                <c:pt idx="923">
                  <c:v>Q923</c:v>
                </c:pt>
                <c:pt idx="924">
                  <c:v>Q924</c:v>
                </c:pt>
                <c:pt idx="925">
                  <c:v>Q925</c:v>
                </c:pt>
                <c:pt idx="926">
                  <c:v>Q926</c:v>
                </c:pt>
                <c:pt idx="927">
                  <c:v>Q927</c:v>
                </c:pt>
                <c:pt idx="928">
                  <c:v>Q928</c:v>
                </c:pt>
                <c:pt idx="929">
                  <c:v>Q929</c:v>
                </c:pt>
                <c:pt idx="930">
                  <c:v>Q930</c:v>
                </c:pt>
                <c:pt idx="931">
                  <c:v>Q931</c:v>
                </c:pt>
                <c:pt idx="932">
                  <c:v>Q932</c:v>
                </c:pt>
                <c:pt idx="933">
                  <c:v>Q933</c:v>
                </c:pt>
                <c:pt idx="934">
                  <c:v>Q934</c:v>
                </c:pt>
                <c:pt idx="935">
                  <c:v>Q935</c:v>
                </c:pt>
                <c:pt idx="936">
                  <c:v>Q936</c:v>
                </c:pt>
                <c:pt idx="937">
                  <c:v>Q937</c:v>
                </c:pt>
                <c:pt idx="938">
                  <c:v>Q938</c:v>
                </c:pt>
                <c:pt idx="939">
                  <c:v>Q939</c:v>
                </c:pt>
                <c:pt idx="940">
                  <c:v>Q940</c:v>
                </c:pt>
                <c:pt idx="941">
                  <c:v>Q941</c:v>
                </c:pt>
                <c:pt idx="942">
                  <c:v>Q942</c:v>
                </c:pt>
                <c:pt idx="943">
                  <c:v>Q943</c:v>
                </c:pt>
                <c:pt idx="944">
                  <c:v>Q944</c:v>
                </c:pt>
                <c:pt idx="945">
                  <c:v>Q945</c:v>
                </c:pt>
                <c:pt idx="946">
                  <c:v>Q946</c:v>
                </c:pt>
                <c:pt idx="947">
                  <c:v>Q947</c:v>
                </c:pt>
                <c:pt idx="948">
                  <c:v>Q948</c:v>
                </c:pt>
                <c:pt idx="949">
                  <c:v>Q949</c:v>
                </c:pt>
                <c:pt idx="950">
                  <c:v>Q950</c:v>
                </c:pt>
                <c:pt idx="951">
                  <c:v>Q951</c:v>
                </c:pt>
                <c:pt idx="952">
                  <c:v>Q952</c:v>
                </c:pt>
                <c:pt idx="953">
                  <c:v>Q953</c:v>
                </c:pt>
                <c:pt idx="954">
                  <c:v>Q954</c:v>
                </c:pt>
                <c:pt idx="955">
                  <c:v>Q955</c:v>
                </c:pt>
                <c:pt idx="956">
                  <c:v>Q956</c:v>
                </c:pt>
                <c:pt idx="957">
                  <c:v>Q957</c:v>
                </c:pt>
                <c:pt idx="958">
                  <c:v>Q958</c:v>
                </c:pt>
                <c:pt idx="959">
                  <c:v>Q959</c:v>
                </c:pt>
                <c:pt idx="960">
                  <c:v>Q960</c:v>
                </c:pt>
                <c:pt idx="961">
                  <c:v>Q961</c:v>
                </c:pt>
                <c:pt idx="962">
                  <c:v>Q962</c:v>
                </c:pt>
                <c:pt idx="963">
                  <c:v>Q963</c:v>
                </c:pt>
                <c:pt idx="964">
                  <c:v>Q964</c:v>
                </c:pt>
                <c:pt idx="965">
                  <c:v>Q965</c:v>
                </c:pt>
                <c:pt idx="966">
                  <c:v>Q966</c:v>
                </c:pt>
                <c:pt idx="967">
                  <c:v>Q967</c:v>
                </c:pt>
                <c:pt idx="968">
                  <c:v>Q968</c:v>
                </c:pt>
                <c:pt idx="969">
                  <c:v>Q969</c:v>
                </c:pt>
                <c:pt idx="970">
                  <c:v>Q970</c:v>
                </c:pt>
                <c:pt idx="971">
                  <c:v>Q971</c:v>
                </c:pt>
                <c:pt idx="972">
                  <c:v>Q972</c:v>
                </c:pt>
                <c:pt idx="973">
                  <c:v>Q973</c:v>
                </c:pt>
                <c:pt idx="974">
                  <c:v>Q974</c:v>
                </c:pt>
                <c:pt idx="975">
                  <c:v>Q975</c:v>
                </c:pt>
                <c:pt idx="976">
                  <c:v>Q976</c:v>
                </c:pt>
                <c:pt idx="977">
                  <c:v>Q977</c:v>
                </c:pt>
                <c:pt idx="978">
                  <c:v>Q978</c:v>
                </c:pt>
                <c:pt idx="979">
                  <c:v>Q979</c:v>
                </c:pt>
                <c:pt idx="980">
                  <c:v>Q980</c:v>
                </c:pt>
                <c:pt idx="981">
                  <c:v>Q981</c:v>
                </c:pt>
                <c:pt idx="982">
                  <c:v>Q982</c:v>
                </c:pt>
                <c:pt idx="983">
                  <c:v>Q983</c:v>
                </c:pt>
                <c:pt idx="984">
                  <c:v>Q984</c:v>
                </c:pt>
                <c:pt idx="985">
                  <c:v>Q985</c:v>
                </c:pt>
                <c:pt idx="986">
                  <c:v>Q986</c:v>
                </c:pt>
                <c:pt idx="987">
                  <c:v>Q987</c:v>
                </c:pt>
                <c:pt idx="988">
                  <c:v>Q988</c:v>
                </c:pt>
                <c:pt idx="989">
                  <c:v>Q989</c:v>
                </c:pt>
                <c:pt idx="990">
                  <c:v>Q990</c:v>
                </c:pt>
                <c:pt idx="991">
                  <c:v>Q991</c:v>
                </c:pt>
                <c:pt idx="992">
                  <c:v>Q992</c:v>
                </c:pt>
                <c:pt idx="993">
                  <c:v>Q993</c:v>
                </c:pt>
                <c:pt idx="994">
                  <c:v>Q994</c:v>
                </c:pt>
                <c:pt idx="995">
                  <c:v>Q995</c:v>
                </c:pt>
                <c:pt idx="996">
                  <c:v>Q996</c:v>
                </c:pt>
                <c:pt idx="997">
                  <c:v>Q997</c:v>
                </c:pt>
                <c:pt idx="998">
                  <c:v>Q998</c:v>
                </c:pt>
                <c:pt idx="999">
                  <c:v>Q999</c:v>
                </c:pt>
                <c:pt idx="1000">
                  <c:v>Q1000</c:v>
                </c:pt>
                <c:pt idx="1001">
                  <c:v>Q1001</c:v>
                </c:pt>
                <c:pt idx="1002">
                  <c:v>Q1002</c:v>
                </c:pt>
                <c:pt idx="1003">
                  <c:v>Q1003</c:v>
                </c:pt>
                <c:pt idx="1004">
                  <c:v>Q1004</c:v>
                </c:pt>
                <c:pt idx="1005">
                  <c:v>Q1005</c:v>
                </c:pt>
                <c:pt idx="1006">
                  <c:v>Q1006</c:v>
                </c:pt>
                <c:pt idx="1007">
                  <c:v>Q1007</c:v>
                </c:pt>
                <c:pt idx="1008">
                  <c:v>Q1008</c:v>
                </c:pt>
                <c:pt idx="1009">
                  <c:v>Q1009</c:v>
                </c:pt>
                <c:pt idx="1010">
                  <c:v>Q1010</c:v>
                </c:pt>
                <c:pt idx="1011">
                  <c:v>Q1011</c:v>
                </c:pt>
                <c:pt idx="1012">
                  <c:v>Q1012</c:v>
                </c:pt>
                <c:pt idx="1013">
                  <c:v>Q1013</c:v>
                </c:pt>
                <c:pt idx="1014">
                  <c:v>Q1014</c:v>
                </c:pt>
                <c:pt idx="1015">
                  <c:v>Q1015</c:v>
                </c:pt>
                <c:pt idx="1016">
                  <c:v>Q1016</c:v>
                </c:pt>
                <c:pt idx="1017">
                  <c:v>Q1017</c:v>
                </c:pt>
                <c:pt idx="1018">
                  <c:v>Q1018</c:v>
                </c:pt>
                <c:pt idx="1019">
                  <c:v>Q1019</c:v>
                </c:pt>
                <c:pt idx="1020">
                  <c:v>Q1020</c:v>
                </c:pt>
                <c:pt idx="1021">
                  <c:v>Q1021</c:v>
                </c:pt>
                <c:pt idx="1022">
                  <c:v>Q1022</c:v>
                </c:pt>
                <c:pt idx="1023">
                  <c:v>Q1023</c:v>
                </c:pt>
                <c:pt idx="1024">
                  <c:v>Q1024</c:v>
                </c:pt>
                <c:pt idx="1025">
                  <c:v>Q1025</c:v>
                </c:pt>
                <c:pt idx="1026">
                  <c:v>Q1026</c:v>
                </c:pt>
                <c:pt idx="1027">
                  <c:v>Q1027</c:v>
                </c:pt>
                <c:pt idx="1028">
                  <c:v>Q1028</c:v>
                </c:pt>
                <c:pt idx="1029">
                  <c:v>Q1029</c:v>
                </c:pt>
                <c:pt idx="1030">
                  <c:v>Q1030</c:v>
                </c:pt>
                <c:pt idx="1031">
                  <c:v>Q1031</c:v>
                </c:pt>
                <c:pt idx="1032">
                  <c:v>Q1032</c:v>
                </c:pt>
                <c:pt idx="1033">
                  <c:v>Q1033</c:v>
                </c:pt>
                <c:pt idx="1034">
                  <c:v>Q1034</c:v>
                </c:pt>
                <c:pt idx="1035">
                  <c:v>Q1035</c:v>
                </c:pt>
                <c:pt idx="1036">
                  <c:v>Q1036</c:v>
                </c:pt>
                <c:pt idx="1037">
                  <c:v>Q1037</c:v>
                </c:pt>
                <c:pt idx="1038">
                  <c:v>Q1038</c:v>
                </c:pt>
                <c:pt idx="1039">
                  <c:v>Q1039</c:v>
                </c:pt>
                <c:pt idx="1040">
                  <c:v>Q1040</c:v>
                </c:pt>
                <c:pt idx="1041">
                  <c:v>Q1041</c:v>
                </c:pt>
                <c:pt idx="1042">
                  <c:v>Q1042</c:v>
                </c:pt>
                <c:pt idx="1043">
                  <c:v>Q1043</c:v>
                </c:pt>
                <c:pt idx="1044">
                  <c:v>Q1044</c:v>
                </c:pt>
                <c:pt idx="1045">
                  <c:v>Q1045</c:v>
                </c:pt>
                <c:pt idx="1046">
                  <c:v>Q1046</c:v>
                </c:pt>
                <c:pt idx="1047">
                  <c:v>Q1047</c:v>
                </c:pt>
                <c:pt idx="1048">
                  <c:v>Q1048</c:v>
                </c:pt>
                <c:pt idx="1049">
                  <c:v>Q1049</c:v>
                </c:pt>
                <c:pt idx="1050">
                  <c:v>Q1050</c:v>
                </c:pt>
                <c:pt idx="1051">
                  <c:v>Q1051</c:v>
                </c:pt>
                <c:pt idx="1052">
                  <c:v>Q1052</c:v>
                </c:pt>
                <c:pt idx="1053">
                  <c:v>Q1053</c:v>
                </c:pt>
                <c:pt idx="1054">
                  <c:v>Q1054</c:v>
                </c:pt>
                <c:pt idx="1055">
                  <c:v>Q1055</c:v>
                </c:pt>
                <c:pt idx="1056">
                  <c:v>Q1056</c:v>
                </c:pt>
                <c:pt idx="1057">
                  <c:v>Q1057</c:v>
                </c:pt>
                <c:pt idx="1058">
                  <c:v>Q1058</c:v>
                </c:pt>
                <c:pt idx="1059">
                  <c:v>Q1059</c:v>
                </c:pt>
                <c:pt idx="1060">
                  <c:v>Q1060</c:v>
                </c:pt>
                <c:pt idx="1061">
                  <c:v>Q1061</c:v>
                </c:pt>
                <c:pt idx="1062">
                  <c:v>Q1062</c:v>
                </c:pt>
                <c:pt idx="1063">
                  <c:v>Q1063</c:v>
                </c:pt>
                <c:pt idx="1064">
                  <c:v>Q1064</c:v>
                </c:pt>
                <c:pt idx="1065">
                  <c:v>Q1065</c:v>
                </c:pt>
                <c:pt idx="1066">
                  <c:v>Q1066</c:v>
                </c:pt>
                <c:pt idx="1067">
                  <c:v>Q1067</c:v>
                </c:pt>
                <c:pt idx="1068">
                  <c:v>Q1068</c:v>
                </c:pt>
                <c:pt idx="1069">
                  <c:v>Q1069</c:v>
                </c:pt>
                <c:pt idx="1070">
                  <c:v>Q1070</c:v>
                </c:pt>
                <c:pt idx="1071">
                  <c:v>Q1071</c:v>
                </c:pt>
                <c:pt idx="1072">
                  <c:v>Q1072</c:v>
                </c:pt>
                <c:pt idx="1073">
                  <c:v>Q1073</c:v>
                </c:pt>
                <c:pt idx="1074">
                  <c:v>Q1074</c:v>
                </c:pt>
                <c:pt idx="1075">
                  <c:v>Q1075</c:v>
                </c:pt>
                <c:pt idx="1076">
                  <c:v>Q1076</c:v>
                </c:pt>
                <c:pt idx="1077">
                  <c:v>Q1077</c:v>
                </c:pt>
                <c:pt idx="1078">
                  <c:v>Q1078</c:v>
                </c:pt>
                <c:pt idx="1079">
                  <c:v>Q1079</c:v>
                </c:pt>
                <c:pt idx="1080">
                  <c:v>Q1080</c:v>
                </c:pt>
                <c:pt idx="1081">
                  <c:v>Q1081</c:v>
                </c:pt>
                <c:pt idx="1082">
                  <c:v>Q1082</c:v>
                </c:pt>
                <c:pt idx="1083">
                  <c:v>Q1083</c:v>
                </c:pt>
                <c:pt idx="1084">
                  <c:v>Q1084</c:v>
                </c:pt>
                <c:pt idx="1085">
                  <c:v>Q1085</c:v>
                </c:pt>
                <c:pt idx="1086">
                  <c:v>Q1086</c:v>
                </c:pt>
                <c:pt idx="1087">
                  <c:v>Q1087</c:v>
                </c:pt>
                <c:pt idx="1088">
                  <c:v>Q1088</c:v>
                </c:pt>
                <c:pt idx="1089">
                  <c:v>Q1089</c:v>
                </c:pt>
                <c:pt idx="1090">
                  <c:v>Q1090</c:v>
                </c:pt>
                <c:pt idx="1091">
                  <c:v>Q1091</c:v>
                </c:pt>
                <c:pt idx="1092">
                  <c:v>Q1092</c:v>
                </c:pt>
                <c:pt idx="1093">
                  <c:v>Q1093</c:v>
                </c:pt>
                <c:pt idx="1094">
                  <c:v>Q1094</c:v>
                </c:pt>
                <c:pt idx="1095">
                  <c:v>Q1095</c:v>
                </c:pt>
                <c:pt idx="1096">
                  <c:v>Q1096</c:v>
                </c:pt>
                <c:pt idx="1097">
                  <c:v>Q1097</c:v>
                </c:pt>
                <c:pt idx="1098">
                  <c:v>Q1098</c:v>
                </c:pt>
                <c:pt idx="1099">
                  <c:v>Q1099</c:v>
                </c:pt>
                <c:pt idx="1100">
                  <c:v>Q1100</c:v>
                </c:pt>
                <c:pt idx="1101">
                  <c:v>Q1101</c:v>
                </c:pt>
                <c:pt idx="1102">
                  <c:v>Q1102</c:v>
                </c:pt>
                <c:pt idx="1103">
                  <c:v>Q1103</c:v>
                </c:pt>
                <c:pt idx="1104">
                  <c:v>Q1104</c:v>
                </c:pt>
                <c:pt idx="1105">
                  <c:v>Q1105</c:v>
                </c:pt>
                <c:pt idx="1106">
                  <c:v>Q1106</c:v>
                </c:pt>
                <c:pt idx="1107">
                  <c:v>Q1107</c:v>
                </c:pt>
                <c:pt idx="1108">
                  <c:v>Q1108</c:v>
                </c:pt>
                <c:pt idx="1109">
                  <c:v>Q1109</c:v>
                </c:pt>
                <c:pt idx="1110">
                  <c:v>Q1110</c:v>
                </c:pt>
                <c:pt idx="1111">
                  <c:v>Q1111</c:v>
                </c:pt>
                <c:pt idx="1112">
                  <c:v>Q1112</c:v>
                </c:pt>
                <c:pt idx="1113">
                  <c:v>Q1113</c:v>
                </c:pt>
                <c:pt idx="1114">
                  <c:v>Q1114</c:v>
                </c:pt>
                <c:pt idx="1115">
                  <c:v>Q1115</c:v>
                </c:pt>
                <c:pt idx="1116">
                  <c:v>Q1116</c:v>
                </c:pt>
                <c:pt idx="1117">
                  <c:v>Q1117</c:v>
                </c:pt>
                <c:pt idx="1118">
                  <c:v>Q1118</c:v>
                </c:pt>
                <c:pt idx="1119">
                  <c:v>Q1119</c:v>
                </c:pt>
                <c:pt idx="1120">
                  <c:v>Q1120</c:v>
                </c:pt>
                <c:pt idx="1121">
                  <c:v>Q1121</c:v>
                </c:pt>
                <c:pt idx="1122">
                  <c:v>Q1122</c:v>
                </c:pt>
                <c:pt idx="1123">
                  <c:v>Q1123</c:v>
                </c:pt>
                <c:pt idx="1124">
                  <c:v>Q1124</c:v>
                </c:pt>
                <c:pt idx="1125">
                  <c:v>Q1125</c:v>
                </c:pt>
                <c:pt idx="1126">
                  <c:v>Q1126</c:v>
                </c:pt>
                <c:pt idx="1127">
                  <c:v>Q1127</c:v>
                </c:pt>
                <c:pt idx="1128">
                  <c:v>Q1128</c:v>
                </c:pt>
                <c:pt idx="1129">
                  <c:v>Q1129</c:v>
                </c:pt>
                <c:pt idx="1130">
                  <c:v>Q1130</c:v>
                </c:pt>
                <c:pt idx="1131">
                  <c:v>Q1131</c:v>
                </c:pt>
                <c:pt idx="1132">
                  <c:v>Q1132</c:v>
                </c:pt>
                <c:pt idx="1133">
                  <c:v>Q1133</c:v>
                </c:pt>
                <c:pt idx="1134">
                  <c:v>Q1134</c:v>
                </c:pt>
                <c:pt idx="1135">
                  <c:v>Q1135</c:v>
                </c:pt>
                <c:pt idx="1136">
                  <c:v>Q1136</c:v>
                </c:pt>
                <c:pt idx="1137">
                  <c:v>Q1137</c:v>
                </c:pt>
                <c:pt idx="1138">
                  <c:v>Q1138</c:v>
                </c:pt>
                <c:pt idx="1139">
                  <c:v>Q1139</c:v>
                </c:pt>
                <c:pt idx="1140">
                  <c:v>Q1140</c:v>
                </c:pt>
                <c:pt idx="1141">
                  <c:v>Q1141</c:v>
                </c:pt>
                <c:pt idx="1142">
                  <c:v>Q1142</c:v>
                </c:pt>
                <c:pt idx="1143">
                  <c:v>Q1143</c:v>
                </c:pt>
                <c:pt idx="1144">
                  <c:v>Q1144</c:v>
                </c:pt>
                <c:pt idx="1145">
                  <c:v>Q1145</c:v>
                </c:pt>
                <c:pt idx="1146">
                  <c:v>Q1146</c:v>
                </c:pt>
                <c:pt idx="1147">
                  <c:v>Q1147</c:v>
                </c:pt>
                <c:pt idx="1148">
                  <c:v>Q1148</c:v>
                </c:pt>
                <c:pt idx="1149">
                  <c:v>Q1149</c:v>
                </c:pt>
                <c:pt idx="1150">
                  <c:v>Q1150</c:v>
                </c:pt>
                <c:pt idx="1151">
                  <c:v>Q1151</c:v>
                </c:pt>
                <c:pt idx="1152">
                  <c:v>Q1152</c:v>
                </c:pt>
                <c:pt idx="1153">
                  <c:v>Q1153</c:v>
                </c:pt>
                <c:pt idx="1154">
                  <c:v>Q1154</c:v>
                </c:pt>
                <c:pt idx="1155">
                  <c:v>Q1155</c:v>
                </c:pt>
                <c:pt idx="1156">
                  <c:v>Q1156</c:v>
                </c:pt>
                <c:pt idx="1157">
                  <c:v>Q1157</c:v>
                </c:pt>
                <c:pt idx="1158">
                  <c:v>Q1158</c:v>
                </c:pt>
                <c:pt idx="1159">
                  <c:v>Q1159</c:v>
                </c:pt>
                <c:pt idx="1160">
                  <c:v>Q1160</c:v>
                </c:pt>
                <c:pt idx="1161">
                  <c:v>Q1161</c:v>
                </c:pt>
                <c:pt idx="1162">
                  <c:v>Q1162</c:v>
                </c:pt>
                <c:pt idx="1163">
                  <c:v>Q1163</c:v>
                </c:pt>
                <c:pt idx="1164">
                  <c:v>Q1164</c:v>
                </c:pt>
                <c:pt idx="1165">
                  <c:v>Q1165</c:v>
                </c:pt>
                <c:pt idx="1166">
                  <c:v>Q1166</c:v>
                </c:pt>
                <c:pt idx="1167">
                  <c:v>Q1167</c:v>
                </c:pt>
                <c:pt idx="1168">
                  <c:v>Q1168</c:v>
                </c:pt>
                <c:pt idx="1169">
                  <c:v>Q1169</c:v>
                </c:pt>
                <c:pt idx="1170">
                  <c:v>Q1170</c:v>
                </c:pt>
                <c:pt idx="1171">
                  <c:v>Q1171</c:v>
                </c:pt>
                <c:pt idx="1172">
                  <c:v>Q1172</c:v>
                </c:pt>
                <c:pt idx="1173">
                  <c:v>Q1173</c:v>
                </c:pt>
                <c:pt idx="1174">
                  <c:v>Q1174</c:v>
                </c:pt>
                <c:pt idx="1175">
                  <c:v>Q1175</c:v>
                </c:pt>
                <c:pt idx="1176">
                  <c:v>Q1176</c:v>
                </c:pt>
                <c:pt idx="1177">
                  <c:v>Q1177</c:v>
                </c:pt>
                <c:pt idx="1178">
                  <c:v>Q1178</c:v>
                </c:pt>
                <c:pt idx="1179">
                  <c:v>Q1179</c:v>
                </c:pt>
                <c:pt idx="1180">
                  <c:v>Q1180</c:v>
                </c:pt>
                <c:pt idx="1181">
                  <c:v>Q1181</c:v>
                </c:pt>
                <c:pt idx="1182">
                  <c:v>Q1182</c:v>
                </c:pt>
                <c:pt idx="1183">
                  <c:v>Q1183</c:v>
                </c:pt>
                <c:pt idx="1184">
                  <c:v>Q1184</c:v>
                </c:pt>
                <c:pt idx="1185">
                  <c:v>Q1185</c:v>
                </c:pt>
                <c:pt idx="1186">
                  <c:v>Q1186</c:v>
                </c:pt>
                <c:pt idx="1187">
                  <c:v>Q1187</c:v>
                </c:pt>
                <c:pt idx="1188">
                  <c:v>Q1188</c:v>
                </c:pt>
                <c:pt idx="1189">
                  <c:v>Q1189</c:v>
                </c:pt>
                <c:pt idx="1190">
                  <c:v>Q1190</c:v>
                </c:pt>
                <c:pt idx="1191">
                  <c:v>Q1191</c:v>
                </c:pt>
                <c:pt idx="1192">
                  <c:v>Q1192</c:v>
                </c:pt>
                <c:pt idx="1193">
                  <c:v>Q1193</c:v>
                </c:pt>
                <c:pt idx="1194">
                  <c:v>Q1194</c:v>
                </c:pt>
                <c:pt idx="1195">
                  <c:v>Q1195</c:v>
                </c:pt>
                <c:pt idx="1196">
                  <c:v>Q1196</c:v>
                </c:pt>
                <c:pt idx="1197">
                  <c:v>Q1197</c:v>
                </c:pt>
                <c:pt idx="1198">
                  <c:v>Q1198</c:v>
                </c:pt>
                <c:pt idx="1199">
                  <c:v>Q1199</c:v>
                </c:pt>
                <c:pt idx="1200">
                  <c:v>Q1200</c:v>
                </c:pt>
                <c:pt idx="1201">
                  <c:v>Q1201</c:v>
                </c:pt>
                <c:pt idx="1202">
                  <c:v>Q1202</c:v>
                </c:pt>
                <c:pt idx="1203">
                  <c:v>Q1203</c:v>
                </c:pt>
                <c:pt idx="1204">
                  <c:v>Q1204</c:v>
                </c:pt>
                <c:pt idx="1205">
                  <c:v>Q1205</c:v>
                </c:pt>
                <c:pt idx="1206">
                  <c:v>Q1206</c:v>
                </c:pt>
                <c:pt idx="1207">
                  <c:v>Q1207</c:v>
                </c:pt>
                <c:pt idx="1208">
                  <c:v>Q1208</c:v>
                </c:pt>
                <c:pt idx="1209">
                  <c:v>Q1209</c:v>
                </c:pt>
                <c:pt idx="1210">
                  <c:v>Q1210</c:v>
                </c:pt>
                <c:pt idx="1211">
                  <c:v>Q1211</c:v>
                </c:pt>
                <c:pt idx="1212">
                  <c:v>Q1212</c:v>
                </c:pt>
                <c:pt idx="1213">
                  <c:v>Q1213</c:v>
                </c:pt>
                <c:pt idx="1214">
                  <c:v>Q1214</c:v>
                </c:pt>
                <c:pt idx="1215">
                  <c:v>Q1215</c:v>
                </c:pt>
                <c:pt idx="1216">
                  <c:v>Q1216</c:v>
                </c:pt>
                <c:pt idx="1217">
                  <c:v>Q1217</c:v>
                </c:pt>
                <c:pt idx="1218">
                  <c:v>Q1218</c:v>
                </c:pt>
                <c:pt idx="1219">
                  <c:v>Q1219</c:v>
                </c:pt>
                <c:pt idx="1220">
                  <c:v>Q1220</c:v>
                </c:pt>
                <c:pt idx="1221">
                  <c:v>Q1221</c:v>
                </c:pt>
                <c:pt idx="1222">
                  <c:v>Q1222</c:v>
                </c:pt>
                <c:pt idx="1223">
                  <c:v>Q1223</c:v>
                </c:pt>
                <c:pt idx="1224">
                  <c:v>Q1224</c:v>
                </c:pt>
                <c:pt idx="1225">
                  <c:v>Q1225</c:v>
                </c:pt>
                <c:pt idx="1226">
                  <c:v>Q1226</c:v>
                </c:pt>
                <c:pt idx="1227">
                  <c:v>Q1227</c:v>
                </c:pt>
                <c:pt idx="1228">
                  <c:v>Q1228</c:v>
                </c:pt>
                <c:pt idx="1229">
                  <c:v>Q1229</c:v>
                </c:pt>
                <c:pt idx="1230">
                  <c:v>Q1230</c:v>
                </c:pt>
                <c:pt idx="1231">
                  <c:v>Q1231</c:v>
                </c:pt>
                <c:pt idx="1232">
                  <c:v>Q1232</c:v>
                </c:pt>
                <c:pt idx="1233">
                  <c:v>Q1233</c:v>
                </c:pt>
                <c:pt idx="1234">
                  <c:v>Q1234</c:v>
                </c:pt>
                <c:pt idx="1235">
                  <c:v>Q1235</c:v>
                </c:pt>
                <c:pt idx="1236">
                  <c:v>Q1236</c:v>
                </c:pt>
                <c:pt idx="1237">
                  <c:v>Q1237</c:v>
                </c:pt>
                <c:pt idx="1238">
                  <c:v>Q1238</c:v>
                </c:pt>
                <c:pt idx="1239">
                  <c:v>Q1239</c:v>
                </c:pt>
                <c:pt idx="1240">
                  <c:v>Q1240</c:v>
                </c:pt>
                <c:pt idx="1241">
                  <c:v>Q1241</c:v>
                </c:pt>
                <c:pt idx="1242">
                  <c:v>Q1242</c:v>
                </c:pt>
                <c:pt idx="1243">
                  <c:v>Q1243</c:v>
                </c:pt>
                <c:pt idx="1244">
                  <c:v>Q1244</c:v>
                </c:pt>
                <c:pt idx="1245">
                  <c:v>Q1245</c:v>
                </c:pt>
                <c:pt idx="1246">
                  <c:v>Q1246</c:v>
                </c:pt>
                <c:pt idx="1247">
                  <c:v>Q1247</c:v>
                </c:pt>
                <c:pt idx="1248">
                  <c:v>Q1248</c:v>
                </c:pt>
                <c:pt idx="1249">
                  <c:v>Q1249</c:v>
                </c:pt>
                <c:pt idx="1250">
                  <c:v>Q1250</c:v>
                </c:pt>
                <c:pt idx="1251">
                  <c:v>Q1251</c:v>
                </c:pt>
                <c:pt idx="1252">
                  <c:v>Q1252</c:v>
                </c:pt>
                <c:pt idx="1253">
                  <c:v>Q1253</c:v>
                </c:pt>
                <c:pt idx="1254">
                  <c:v>Q1254</c:v>
                </c:pt>
                <c:pt idx="1255">
                  <c:v>Q1255</c:v>
                </c:pt>
                <c:pt idx="1256">
                  <c:v>Q1256</c:v>
                </c:pt>
                <c:pt idx="1257">
                  <c:v>Q1257</c:v>
                </c:pt>
                <c:pt idx="1258">
                  <c:v>Q1258</c:v>
                </c:pt>
                <c:pt idx="1259">
                  <c:v>Q1259</c:v>
                </c:pt>
                <c:pt idx="1260">
                  <c:v>Q1260</c:v>
                </c:pt>
                <c:pt idx="1261">
                  <c:v>Q1261</c:v>
                </c:pt>
                <c:pt idx="1262">
                  <c:v>Q1262</c:v>
                </c:pt>
                <c:pt idx="1263">
                  <c:v>Q1263</c:v>
                </c:pt>
                <c:pt idx="1264">
                  <c:v>Q1264</c:v>
                </c:pt>
                <c:pt idx="1265">
                  <c:v>Q1265</c:v>
                </c:pt>
                <c:pt idx="1266">
                  <c:v>Q1266</c:v>
                </c:pt>
                <c:pt idx="1267">
                  <c:v>Q1267</c:v>
                </c:pt>
                <c:pt idx="1268">
                  <c:v>Q1268</c:v>
                </c:pt>
                <c:pt idx="1269">
                  <c:v>Q1269</c:v>
                </c:pt>
                <c:pt idx="1270">
                  <c:v>Q1270</c:v>
                </c:pt>
                <c:pt idx="1271">
                  <c:v>Q1271</c:v>
                </c:pt>
                <c:pt idx="1272">
                  <c:v>Q1272</c:v>
                </c:pt>
                <c:pt idx="1273">
                  <c:v>Q1273</c:v>
                </c:pt>
                <c:pt idx="1274">
                  <c:v>Q1274</c:v>
                </c:pt>
                <c:pt idx="1275">
                  <c:v>Q1275</c:v>
                </c:pt>
                <c:pt idx="1276">
                  <c:v>Q1276</c:v>
                </c:pt>
                <c:pt idx="1277">
                  <c:v>Q1277</c:v>
                </c:pt>
                <c:pt idx="1278">
                  <c:v>Q1278</c:v>
                </c:pt>
                <c:pt idx="1279">
                  <c:v>Q1279</c:v>
                </c:pt>
                <c:pt idx="1280">
                  <c:v>Q1280</c:v>
                </c:pt>
                <c:pt idx="1281">
                  <c:v>Q1281</c:v>
                </c:pt>
                <c:pt idx="1282">
                  <c:v>Q1282</c:v>
                </c:pt>
                <c:pt idx="1283">
                  <c:v>Q1283</c:v>
                </c:pt>
                <c:pt idx="1284">
                  <c:v>Q1284</c:v>
                </c:pt>
                <c:pt idx="1285">
                  <c:v>Q1285</c:v>
                </c:pt>
                <c:pt idx="1286">
                  <c:v>Q1286</c:v>
                </c:pt>
                <c:pt idx="1287">
                  <c:v>Q1287</c:v>
                </c:pt>
                <c:pt idx="1288">
                  <c:v>Q1288</c:v>
                </c:pt>
                <c:pt idx="1289">
                  <c:v>Q1289</c:v>
                </c:pt>
                <c:pt idx="1290">
                  <c:v>Q1290</c:v>
                </c:pt>
                <c:pt idx="1291">
                  <c:v>Q1291</c:v>
                </c:pt>
                <c:pt idx="1292">
                  <c:v>Q1292</c:v>
                </c:pt>
                <c:pt idx="1293">
                  <c:v>Q1293</c:v>
                </c:pt>
                <c:pt idx="1294">
                  <c:v>Q1294</c:v>
                </c:pt>
                <c:pt idx="1295">
                  <c:v>Q1295</c:v>
                </c:pt>
                <c:pt idx="1296">
                  <c:v>Q1296</c:v>
                </c:pt>
                <c:pt idx="1297">
                  <c:v>Q1297</c:v>
                </c:pt>
                <c:pt idx="1298">
                  <c:v>Q1298</c:v>
                </c:pt>
                <c:pt idx="1299">
                  <c:v>Q1299</c:v>
                </c:pt>
                <c:pt idx="1300">
                  <c:v>Q1300</c:v>
                </c:pt>
                <c:pt idx="1301">
                  <c:v>Q1301</c:v>
                </c:pt>
                <c:pt idx="1302">
                  <c:v>Q1302</c:v>
                </c:pt>
                <c:pt idx="1303">
                  <c:v>Q1303</c:v>
                </c:pt>
                <c:pt idx="1304">
                  <c:v>Q1304</c:v>
                </c:pt>
                <c:pt idx="1305">
                  <c:v>Q1305</c:v>
                </c:pt>
                <c:pt idx="1306">
                  <c:v>Q1306</c:v>
                </c:pt>
                <c:pt idx="1307">
                  <c:v>Q1307</c:v>
                </c:pt>
                <c:pt idx="1308">
                  <c:v>Q1308</c:v>
                </c:pt>
                <c:pt idx="1309">
                  <c:v>Q1309</c:v>
                </c:pt>
                <c:pt idx="1310">
                  <c:v>Q1310</c:v>
                </c:pt>
                <c:pt idx="1311">
                  <c:v>Q1311</c:v>
                </c:pt>
                <c:pt idx="1312">
                  <c:v>Q1312</c:v>
                </c:pt>
                <c:pt idx="1313">
                  <c:v>Q1313</c:v>
                </c:pt>
                <c:pt idx="1314">
                  <c:v>Q1314</c:v>
                </c:pt>
              </c:strCache>
            </c:strRef>
          </c:cat>
          <c:val>
            <c:numRef>
              <c:f>[2]!SeriesCumLoss</c:f>
              <c:numCache>
                <c:formatCode>0.00%</c:formatCode>
                <c:ptCount val="6"/>
                <c:pt idx="0">
                  <c:v>0</c:v>
                </c:pt>
                <c:pt idx="1">
                  <c:v>0</c:v>
                </c:pt>
                <c:pt idx="2" formatCode="0.0%">
                  <c:v>0</c:v>
                </c:pt>
                <c:pt idx="3" formatCode="0.0%">
                  <c:v>0</c:v>
                </c:pt>
                <c:pt idx="4" formatCode="0.0%">
                  <c:v>0</c:v>
                </c:pt>
                <c:pt idx="5" formatCode="0.0%">
                  <c:v>0</c:v>
                </c:pt>
              </c:numCache>
            </c:numRef>
          </c:val>
          <c:smooth val="0"/>
          <c:extLst xmlns:c16r2="http://schemas.microsoft.com/office/drawing/2015/06/chart">
            <c:ext xmlns:c16="http://schemas.microsoft.com/office/drawing/2014/chart" uri="{C3380CC4-5D6E-409C-BE32-E72D297353CC}">
              <c16:uniqueId val="{00000000-7C4B-4A9C-BFF5-DD51EECF0D37}"/>
            </c:ext>
          </c:extLst>
        </c:ser>
        <c:dLbls>
          <c:showLegendKey val="0"/>
          <c:showVal val="0"/>
          <c:showCatName val="0"/>
          <c:showSerName val="0"/>
          <c:showPercent val="0"/>
          <c:showBubbleSize val="0"/>
        </c:dLbls>
        <c:marker val="1"/>
        <c:smooth val="0"/>
        <c:axId val="1548648368"/>
        <c:axId val="252246464"/>
      </c:lineChart>
      <c:catAx>
        <c:axId val="1548648368"/>
        <c:scaling>
          <c:orientation val="minMax"/>
        </c:scaling>
        <c:delete val="0"/>
        <c:axPos val="b"/>
        <c:title>
          <c:tx>
            <c:rich>
              <a:bodyPr/>
              <a:lstStyle/>
              <a:p>
                <a:pPr>
                  <a:defRPr/>
                </a:pPr>
                <a:r>
                  <a:rPr lang="en-US"/>
                  <a:t>Quarter</a:t>
                </a:r>
              </a:p>
            </c:rich>
          </c:tx>
          <c:overlay val="0"/>
        </c:title>
        <c:numFmt formatCode="General" sourceLinked="1"/>
        <c:majorTickMark val="out"/>
        <c:minorTickMark val="none"/>
        <c:tickLblPos val="nextTo"/>
        <c:crossAx val="252246464"/>
        <c:crosses val="autoZero"/>
        <c:auto val="1"/>
        <c:lblAlgn val="ctr"/>
        <c:lblOffset val="100"/>
        <c:noMultiLvlLbl val="0"/>
      </c:catAx>
      <c:valAx>
        <c:axId val="252246464"/>
        <c:scaling>
          <c:orientation val="minMax"/>
          <c:max val="2.0000000000000004E-2"/>
          <c:min val="0"/>
        </c:scaling>
        <c:delete val="0"/>
        <c:axPos val="l"/>
        <c:majorGridlines/>
        <c:numFmt formatCode="0.00%" sourceLinked="1"/>
        <c:majorTickMark val="out"/>
        <c:minorTickMark val="none"/>
        <c:tickLblPos val="nextTo"/>
        <c:crossAx val="1548648368"/>
        <c:crosses val="autoZero"/>
        <c:crossBetween val="between"/>
      </c:valAx>
    </c:plotArea>
    <c:legend>
      <c:legendPos val="b"/>
      <c:legendEntry>
        <c:idx val="0"/>
        <c:txPr>
          <a:bodyPr/>
          <a:lstStyle/>
          <a:p>
            <a:pPr>
              <a:defRPr sz="800">
                <a:latin typeface="Arial" panose="020B0604020202020204" pitchFamily="34" charset="0"/>
                <a:cs typeface="Arial" panose="020B0604020202020204" pitchFamily="34" charset="0"/>
              </a:defRPr>
            </a:pPr>
            <a:endParaRPr lang="en-US"/>
          </a:p>
        </c:txPr>
      </c:legendEntry>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11</xdr:col>
      <xdr:colOff>0</xdr:colOff>
      <xdr:row>980</xdr:row>
      <xdr:rowOff>76200</xdr:rowOff>
    </xdr:from>
    <xdr:to>
      <xdr:col>11</xdr:col>
      <xdr:colOff>0</xdr:colOff>
      <xdr:row>981</xdr:row>
      <xdr:rowOff>142875</xdr:rowOff>
    </xdr:to>
    <xdr:sp macro="" textlink="">
      <xdr:nvSpPr>
        <xdr:cNvPr id="2" name="Rectangle 15">
          <a:extLst>
            <a:ext uri="{FF2B5EF4-FFF2-40B4-BE49-F238E27FC236}">
              <a16:creationId xmlns:a16="http://schemas.microsoft.com/office/drawing/2014/main" xmlns="" id="{21BE9E1C-4069-431D-9515-B9DA67A2EAF3}"/>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3" name="Rectangle 15">
          <a:extLst>
            <a:ext uri="{FF2B5EF4-FFF2-40B4-BE49-F238E27FC236}">
              <a16:creationId xmlns:a16="http://schemas.microsoft.com/office/drawing/2014/main" xmlns="" id="{6ABF895A-A652-4874-97CE-67A1F706F0B5}"/>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4" name="Rectangle 15">
          <a:extLst>
            <a:ext uri="{FF2B5EF4-FFF2-40B4-BE49-F238E27FC236}">
              <a16:creationId xmlns:a16="http://schemas.microsoft.com/office/drawing/2014/main" xmlns="" id="{432800DD-8C07-4422-A992-78FA81378614}"/>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5" name="Rectangle 15">
          <a:extLst>
            <a:ext uri="{FF2B5EF4-FFF2-40B4-BE49-F238E27FC236}">
              <a16:creationId xmlns:a16="http://schemas.microsoft.com/office/drawing/2014/main" xmlns="" id="{A2F44386-B029-4A3C-B2DD-F8497C492CBE}"/>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980</xdr:row>
      <xdr:rowOff>76200</xdr:rowOff>
    </xdr:from>
    <xdr:to>
      <xdr:col>11</xdr:col>
      <xdr:colOff>0</xdr:colOff>
      <xdr:row>981</xdr:row>
      <xdr:rowOff>142875</xdr:rowOff>
    </xdr:to>
    <xdr:sp macro="" textlink="">
      <xdr:nvSpPr>
        <xdr:cNvPr id="6" name="Rectangle 15">
          <a:extLst>
            <a:ext uri="{FF2B5EF4-FFF2-40B4-BE49-F238E27FC236}">
              <a16:creationId xmlns:a16="http://schemas.microsoft.com/office/drawing/2014/main" xmlns="" id="{3CB10A37-460A-4B27-A583-F783A8B0C3D3}"/>
            </a:ext>
          </a:extLst>
        </xdr:cNvPr>
        <xdr:cNvSpPr>
          <a:spLocks noChangeArrowheads="1"/>
        </xdr:cNvSpPr>
      </xdr:nvSpPr>
      <xdr:spPr bwMode="auto">
        <a:xfrm>
          <a:off x="2171700" y="1644300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7" name="Rectangle 15">
          <a:extLst>
            <a:ext uri="{FF2B5EF4-FFF2-40B4-BE49-F238E27FC236}">
              <a16:creationId xmlns:a16="http://schemas.microsoft.com/office/drawing/2014/main" xmlns="" id="{31FE4DE7-41E3-4351-9919-1F436EF5E067}"/>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994</xdr:row>
      <xdr:rowOff>76200</xdr:rowOff>
    </xdr:from>
    <xdr:to>
      <xdr:col>11</xdr:col>
      <xdr:colOff>0</xdr:colOff>
      <xdr:row>995</xdr:row>
      <xdr:rowOff>142875</xdr:rowOff>
    </xdr:to>
    <xdr:sp macro="" textlink="">
      <xdr:nvSpPr>
        <xdr:cNvPr id="8" name="Rectangle 15">
          <a:extLst>
            <a:ext uri="{FF2B5EF4-FFF2-40B4-BE49-F238E27FC236}">
              <a16:creationId xmlns:a16="http://schemas.microsoft.com/office/drawing/2014/main" xmlns="" id="{97C8612C-2153-42FE-A7B7-9788D3B1390E}"/>
            </a:ext>
          </a:extLst>
        </xdr:cNvPr>
        <xdr:cNvSpPr>
          <a:spLocks noChangeArrowheads="1"/>
        </xdr:cNvSpPr>
      </xdr:nvSpPr>
      <xdr:spPr bwMode="auto">
        <a:xfrm>
          <a:off x="2171700" y="16675417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16</xdr:col>
      <xdr:colOff>41412</xdr:colOff>
      <xdr:row>975</xdr:row>
      <xdr:rowOff>49696</xdr:rowOff>
    </xdr:from>
    <xdr:ext cx="5135218" cy="662608"/>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xmlns="" id="{F5077028-E273-413E-BD32-FF7CE64D89C5}"/>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sSub>
                      <m:sSubPr>
                        <m:ctrlPr>
                          <a:rPr lang="en-GB" sz="800" b="0" i="1">
                            <a:latin typeface="Cambria Math" panose="02040503050406030204" pitchFamily="18" charset="0"/>
                          </a:rPr>
                        </m:ctrlPr>
                      </m:sSubPr>
                      <m:e>
                        <m:r>
                          <a:rPr lang="en-GB" sz="800" b="0" i="1">
                            <a:latin typeface="Cambria Math"/>
                          </a:rPr>
                          <m:t>𝐶𝑃𝑅</m:t>
                        </m:r>
                      </m:e>
                      <m:sub>
                        <m:r>
                          <a:rPr lang="en-GB" sz="800" b="0" i="1">
                            <a:latin typeface="Cambria Math"/>
                          </a:rPr>
                          <m:t>𝐴𝑣𝑔</m:t>
                        </m:r>
                      </m:sub>
                    </m:sSub>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𝑠𝑖𝑛𝑐𝑒</m:t>
                                    </m:r>
                                  </m:den>
                                </m:f>
                              </m:sup>
                            </m:sSup>
                          </m:e>
                        </m:d>
                      </m:e>
                    </m:d>
                  </m:oMath>
                </m:oMathPara>
              </a14:m>
              <a:endParaRPr lang="en-GB" sz="800"/>
            </a:p>
          </xdr:txBody>
        </xdr:sp>
      </mc:Choice>
      <mc:Fallback xmlns="">
        <xdr:sp macro="" textlink="">
          <xdr:nvSpPr>
            <xdr:cNvPr id="9" name="TextBox 8">
              <a:extLst>
                <a:ext uri="{FF2B5EF4-FFF2-40B4-BE49-F238E27FC236}">
                  <a16:creationId xmlns:a16="http://schemas.microsoft.com/office/drawing/2014/main" id="{F5077028-E273-413E-BD32-FF7CE64D89C5}"/>
                </a:ext>
              </a:extLst>
            </xdr:cNvPr>
            <xdr:cNvSpPr txBox="1"/>
          </xdr:nvSpPr>
          <xdr:spPr>
            <a:xfrm>
              <a:off x="3051312" y="163593946"/>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panose="02040503050406030204" pitchFamily="18" charset="0"/>
                </a:rPr>
                <a:t>〖</a:t>
              </a:r>
              <a:r>
                <a:rPr lang="en-GB" sz="800" b="0" i="0">
                  <a:latin typeface="Cambria Math"/>
                </a:rPr>
                <a:t>𝐶𝑃𝑅</a:t>
              </a:r>
              <a:r>
                <a:rPr lang="en-GB" sz="800" b="0" i="0">
                  <a:latin typeface="Cambria Math" panose="02040503050406030204" pitchFamily="18" charset="0"/>
                </a:rPr>
                <a:t>〗_</a:t>
              </a:r>
              <a:r>
                <a:rPr lang="en-GB" sz="800" b="0" i="0">
                  <a:latin typeface="Cambria Math"/>
                </a:rPr>
                <a:t>𝐴𝑣𝑔</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𝑠𝑖𝑛𝑐𝑒</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11</xdr:col>
      <xdr:colOff>0</xdr:colOff>
      <xdr:row>992</xdr:row>
      <xdr:rowOff>76200</xdr:rowOff>
    </xdr:from>
    <xdr:to>
      <xdr:col>11</xdr:col>
      <xdr:colOff>0</xdr:colOff>
      <xdr:row>993</xdr:row>
      <xdr:rowOff>142875</xdr:rowOff>
    </xdr:to>
    <xdr:sp macro="" textlink="">
      <xdr:nvSpPr>
        <xdr:cNvPr id="10" name="Rectangle 15">
          <a:extLst>
            <a:ext uri="{FF2B5EF4-FFF2-40B4-BE49-F238E27FC236}">
              <a16:creationId xmlns:a16="http://schemas.microsoft.com/office/drawing/2014/main" xmlns="" id="{E066637F-FC66-4575-AA25-7D52345B7B32}"/>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1" name="Rectangle 15">
          <a:extLst>
            <a:ext uri="{FF2B5EF4-FFF2-40B4-BE49-F238E27FC236}">
              <a16:creationId xmlns:a16="http://schemas.microsoft.com/office/drawing/2014/main" xmlns="" id="{05C2B49C-005C-4195-9C4A-3870E1DAD36E}"/>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2" name="Rectangle 15">
          <a:extLst>
            <a:ext uri="{FF2B5EF4-FFF2-40B4-BE49-F238E27FC236}">
              <a16:creationId xmlns:a16="http://schemas.microsoft.com/office/drawing/2014/main" xmlns="" id="{8EF5EEC9-B2FE-470E-9563-00DD94A40359}"/>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3" name="Rectangle 15">
          <a:extLst>
            <a:ext uri="{FF2B5EF4-FFF2-40B4-BE49-F238E27FC236}">
              <a16:creationId xmlns:a16="http://schemas.microsoft.com/office/drawing/2014/main" xmlns="" id="{E424D7A1-D8C2-4E03-9345-0F07D3D53A64}"/>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twoCellAnchor>
    <xdr:from>
      <xdr:col>11</xdr:col>
      <xdr:colOff>0</xdr:colOff>
      <xdr:row>992</xdr:row>
      <xdr:rowOff>76200</xdr:rowOff>
    </xdr:from>
    <xdr:to>
      <xdr:col>11</xdr:col>
      <xdr:colOff>0</xdr:colOff>
      <xdr:row>993</xdr:row>
      <xdr:rowOff>142875</xdr:rowOff>
    </xdr:to>
    <xdr:sp macro="" textlink="">
      <xdr:nvSpPr>
        <xdr:cNvPr id="14" name="Rectangle 15">
          <a:extLst>
            <a:ext uri="{FF2B5EF4-FFF2-40B4-BE49-F238E27FC236}">
              <a16:creationId xmlns:a16="http://schemas.microsoft.com/office/drawing/2014/main" xmlns="" id="{20943C9B-2451-4C27-A33F-B516F46EDEA9}"/>
            </a:ext>
          </a:extLst>
        </xdr:cNvPr>
        <xdr:cNvSpPr>
          <a:spLocks noChangeArrowheads="1"/>
        </xdr:cNvSpPr>
      </xdr:nvSpPr>
      <xdr:spPr bwMode="auto">
        <a:xfrm>
          <a:off x="2171700" y="166430325"/>
          <a:ext cx="0" cy="228600"/>
        </a:xfrm>
        <a:prstGeom prst="rect">
          <a:avLst/>
        </a:prstGeom>
        <a:solidFill>
          <a:srgbClr val="FFFFFF"/>
        </a:solidFill>
        <a:ln w="9525">
          <a:solidFill>
            <a:srgbClr val="FFFFFF"/>
          </a:solidFill>
          <a:miter lim="800000"/>
          <a:headEnd/>
          <a:tailEnd/>
        </a:ln>
      </xdr:spPr>
      <xdr:txBody>
        <a:bodyPr vertOverflow="clip" wrap="square" lIns="27432" tIns="22860" rIns="0" bIns="0" anchor="t" upright="1"/>
        <a:lstStyle/>
        <a:p>
          <a:pPr algn="l" rtl="0">
            <a:defRPr sz="1000"/>
          </a:pPr>
          <a:r>
            <a:rPr lang="en-GB" sz="1000" b="0" i="0" strike="noStrike">
              <a:solidFill>
                <a:srgbClr val="000000"/>
              </a:solidFill>
              <a:latin typeface="Arial"/>
              <a:cs typeface="Arial"/>
            </a:rPr>
            <a:t>1 -</a:t>
          </a:r>
        </a:p>
        <a:p>
          <a:pPr algn="l" rtl="0">
            <a:defRPr sz="1000"/>
          </a:pPr>
          <a:endParaRPr lang="en-GB" sz="1000" b="0" i="0" strike="noStrike">
            <a:solidFill>
              <a:srgbClr val="000000"/>
            </a:solidFill>
            <a:latin typeface="Arial"/>
            <a:cs typeface="Arial"/>
          </a:endParaRPr>
        </a:p>
      </xdr:txBody>
    </xdr:sp>
    <xdr:clientData/>
  </xdr:twoCellAnchor>
  <xdr:oneCellAnchor>
    <xdr:from>
      <xdr:col>17</xdr:col>
      <xdr:colOff>61280</xdr:colOff>
      <xdr:row>986</xdr:row>
      <xdr:rowOff>36438</xdr:rowOff>
    </xdr:from>
    <xdr:ext cx="5135218" cy="662608"/>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xmlns="" id="{621A4537-E610-4293-A41E-BDA7F87C178F}"/>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5" name="TextBox 14">
              <a:extLst>
                <a:ext uri="{FF2B5EF4-FFF2-40B4-BE49-F238E27FC236}">
                  <a16:creationId xmlns:a16="http://schemas.microsoft.com/office/drawing/2014/main" id="{621A4537-E610-4293-A41E-BDA7F87C178F}"/>
                </a:ext>
              </a:extLst>
            </xdr:cNvPr>
            <xdr:cNvSpPr txBox="1"/>
          </xdr:nvSpPr>
          <xdr:spPr>
            <a:xfrm>
              <a:off x="3271205" y="165361863"/>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oneCellAnchor>
    <xdr:from>
      <xdr:col>17</xdr:col>
      <xdr:colOff>66257</xdr:colOff>
      <xdr:row>998</xdr:row>
      <xdr:rowOff>49694</xdr:rowOff>
    </xdr:from>
    <xdr:ext cx="5135218" cy="662608"/>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xmlns="" id="{4492993D-C961-4EFF-B5C9-C737C1E70710}"/>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14:m>
                <m:oMathPara xmlns:m="http://schemas.openxmlformats.org/officeDocument/2006/math">
                  <m:oMathParaPr>
                    <m:jc m:val="centerGroup"/>
                  </m:oMathParaPr>
                  <m:oMath xmlns:m="http://schemas.openxmlformats.org/officeDocument/2006/math">
                    <m:r>
                      <m:rPr>
                        <m:sty m:val="p"/>
                      </m:rPr>
                      <a:rPr lang="en-GB" sz="800" b="0" i="0">
                        <a:latin typeface="Cambria Math"/>
                      </a:rPr>
                      <m:t>Periodical</m:t>
                    </m:r>
                    <m:r>
                      <a:rPr lang="en-GB" sz="800" b="0" i="0">
                        <a:latin typeface="Cambria Math"/>
                      </a:rPr>
                      <m:t> </m:t>
                    </m:r>
                    <m:r>
                      <m:rPr>
                        <m:sty m:val="p"/>
                      </m:rPr>
                      <a:rPr lang="en-GB" sz="800" b="0" i="0">
                        <a:latin typeface="Cambria Math"/>
                      </a:rPr>
                      <m:t>CPR</m:t>
                    </m:r>
                    <m:r>
                      <a:rPr lang="en-GB" sz="800" b="0" i="0">
                        <a:latin typeface="Cambria Math"/>
                        <a:ea typeface="Cambria Math"/>
                      </a:rPr>
                      <m:t>=100</m:t>
                    </m:r>
                    <m:r>
                      <a:rPr lang="en-GB" sz="800" b="0" i="1">
                        <a:latin typeface="Cambria Math"/>
                        <a:ea typeface="Cambria Math"/>
                      </a:rPr>
                      <m:t>×</m:t>
                    </m:r>
                    <m:d>
                      <m:dPr>
                        <m:begChr m:val="["/>
                        <m:endChr m:val="]"/>
                        <m:ctrlPr>
                          <a:rPr lang="en-GB" sz="800" b="0" i="1">
                            <a:latin typeface="Cambria Math" panose="02040503050406030204" pitchFamily="18" charset="0"/>
                            <a:ea typeface="Cambria Math"/>
                          </a:rPr>
                        </m:ctrlPr>
                      </m:dPr>
                      <m:e>
                        <m:r>
                          <a:rPr lang="en-GB" sz="800" b="0" i="1">
                            <a:latin typeface="Cambria Math"/>
                            <a:ea typeface="Cambria Math"/>
                          </a:rPr>
                          <m:t>1−</m:t>
                        </m:r>
                        <m:d>
                          <m:dPr>
                            <m:ctrlPr>
                              <a:rPr lang="en-GB" sz="800" b="0" i="1">
                                <a:latin typeface="Cambria Math" panose="02040503050406030204" pitchFamily="18" charset="0"/>
                                <a:ea typeface="Cambria Math"/>
                              </a:rPr>
                            </m:ctrlPr>
                          </m:dPr>
                          <m:e>
                            <m:sSup>
                              <m:sSupPr>
                                <m:ctrlPr>
                                  <a:rPr lang="en-GB" sz="800" b="0" i="1">
                                    <a:latin typeface="Cambria Math" panose="02040503050406030204" pitchFamily="18" charset="0"/>
                                    <a:ea typeface="Cambria Math"/>
                                  </a:rPr>
                                </m:ctrlPr>
                              </m:sSupPr>
                              <m:e>
                                <m:d>
                                  <m:dPr>
                                    <m:ctrlPr>
                                      <a:rPr lang="en-GB" sz="800" b="0" i="1">
                                        <a:latin typeface="Cambria Math" panose="02040503050406030204" pitchFamily="18" charset="0"/>
                                        <a:ea typeface="Cambria Math"/>
                                      </a:rPr>
                                    </m:ctrlPr>
                                  </m:dPr>
                                  <m:e>
                                    <m:f>
                                      <m:fPr>
                                        <m:ctrlPr>
                                          <a:rPr lang="en-GB" sz="800" b="0" i="1">
                                            <a:latin typeface="Cambria Math" panose="02040503050406030204" pitchFamily="18" charset="0"/>
                                            <a:ea typeface="Cambria Math"/>
                                          </a:rPr>
                                        </m:ctrlPr>
                                      </m:fPr>
                                      <m:num>
                                        <m:r>
                                          <a:rPr lang="en-GB" sz="800" b="0" i="1">
                                            <a:latin typeface="Cambria Math"/>
                                            <a:ea typeface="Cambria Math"/>
                                          </a:rPr>
                                          <m:t>𝐶𝑢𝑟𝑟𝑒𝑛𝑡</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num>
                                      <m:den>
                                        <m:r>
                                          <a:rPr lang="en-GB" sz="800" b="0" i="1">
                                            <a:latin typeface="Cambria Math"/>
                                            <a:ea typeface="Cambria Math"/>
                                          </a:rPr>
                                          <m:t>𝑆𝑐h𝑒𝑑𝑢𝑙𝑒𝑑</m:t>
                                        </m:r>
                                        <m:r>
                                          <a:rPr lang="en-GB" sz="800" b="0" i="1">
                                            <a:latin typeface="Cambria Math"/>
                                            <a:ea typeface="Cambria Math"/>
                                          </a:rPr>
                                          <m:t> </m:t>
                                        </m:r>
                                        <m:r>
                                          <a:rPr lang="en-GB" sz="800" b="0" i="1">
                                            <a:latin typeface="Cambria Math"/>
                                            <a:ea typeface="Cambria Math"/>
                                          </a:rPr>
                                          <m:t>𝑅𝑒𝑠𝑖𝑑𝑒𝑛𝑡𝑖𝑎𝑙</m:t>
                                        </m:r>
                                        <m:r>
                                          <a:rPr lang="en-GB" sz="800" b="0" i="1">
                                            <a:latin typeface="Cambria Math"/>
                                            <a:ea typeface="Cambria Math"/>
                                          </a:rPr>
                                          <m:t> </m:t>
                                        </m:r>
                                        <m:r>
                                          <a:rPr lang="en-GB" sz="800" b="0" i="1">
                                            <a:latin typeface="Cambria Math"/>
                                            <a:ea typeface="Cambria Math"/>
                                          </a:rPr>
                                          <m:t>𝑀𝑜𝑟𝑡𝑔𝑎𝑔𝑒</m:t>
                                        </m:r>
                                        <m:r>
                                          <a:rPr lang="en-GB" sz="800" b="0" i="1">
                                            <a:latin typeface="Cambria Math"/>
                                            <a:ea typeface="Cambria Math"/>
                                          </a:rPr>
                                          <m:t> </m:t>
                                        </m:r>
                                        <m:r>
                                          <a:rPr lang="en-GB" sz="800" b="0" i="1">
                                            <a:latin typeface="Cambria Math"/>
                                            <a:ea typeface="Cambria Math"/>
                                          </a:rPr>
                                          <m:t>𝐿𝑜𝑎𝑛</m:t>
                                        </m:r>
                                        <m:r>
                                          <a:rPr lang="en-GB" sz="800" b="0" i="1">
                                            <a:latin typeface="Cambria Math"/>
                                            <a:ea typeface="Cambria Math"/>
                                          </a:rPr>
                                          <m:t> </m:t>
                                        </m:r>
                                        <m:r>
                                          <a:rPr lang="en-GB" sz="800" b="0" i="1">
                                            <a:latin typeface="Cambria Math"/>
                                            <a:ea typeface="Cambria Math"/>
                                          </a:rPr>
                                          <m:t>𝑃𝑟𝑖𝑛𝑐𝑖𝑝𝑎𝑙</m:t>
                                        </m:r>
                                        <m:r>
                                          <a:rPr lang="en-GB" sz="800" b="0" i="1">
                                            <a:latin typeface="Cambria Math"/>
                                            <a:ea typeface="Cambria Math"/>
                                          </a:rPr>
                                          <m:t> </m:t>
                                        </m:r>
                                        <m:r>
                                          <a:rPr lang="en-GB" sz="800" b="0" i="1">
                                            <a:latin typeface="Cambria Math"/>
                                            <a:ea typeface="Cambria Math"/>
                                          </a:rPr>
                                          <m:t>𝐵𝑎𝑙𝑎𝑛𝑐𝑒</m:t>
                                        </m:r>
                                      </m:den>
                                    </m:f>
                                  </m:e>
                                </m:d>
                              </m:e>
                              <m:sup>
                                <m:f>
                                  <m:fPr>
                                    <m:ctrlPr>
                                      <a:rPr lang="en-GB" sz="800" b="0" i="1">
                                        <a:latin typeface="Cambria Math" panose="02040503050406030204" pitchFamily="18" charset="0"/>
                                        <a:ea typeface="Cambria Math"/>
                                      </a:rPr>
                                    </m:ctrlPr>
                                  </m:fPr>
                                  <m:num>
                                    <m:r>
                                      <a:rPr lang="en-GB" sz="800" b="0" i="1">
                                        <a:latin typeface="Cambria Math"/>
                                        <a:ea typeface="Cambria Math"/>
                                      </a:rPr>
                                      <m:t>12</m:t>
                                    </m:r>
                                  </m:num>
                                  <m:den>
                                    <m:r>
                                      <a:rPr lang="en-GB" sz="800" b="0" i="1">
                                        <a:latin typeface="Cambria Math"/>
                                        <a:ea typeface="Cambria Math"/>
                                      </a:rPr>
                                      <m:t>𝑚𝑜𝑛𝑡h𝑠</m:t>
                                    </m:r>
                                    <m:r>
                                      <a:rPr lang="en-GB" sz="800" b="0" i="1">
                                        <a:latin typeface="Cambria Math"/>
                                        <a:ea typeface="Cambria Math"/>
                                      </a:rPr>
                                      <m:t> </m:t>
                                    </m:r>
                                    <m:r>
                                      <a:rPr lang="en-GB" sz="800" b="0" i="1">
                                        <a:latin typeface="Cambria Math"/>
                                        <a:ea typeface="Cambria Math"/>
                                      </a:rPr>
                                      <m:t>𝑖𝑛</m:t>
                                    </m:r>
                                    <m:r>
                                      <a:rPr lang="en-GB" sz="800" b="0" i="1">
                                        <a:latin typeface="Cambria Math"/>
                                        <a:ea typeface="Cambria Math"/>
                                      </a:rPr>
                                      <m:t> </m:t>
                                    </m:r>
                                    <m:r>
                                      <a:rPr lang="en-GB" sz="800" b="0" i="1">
                                        <a:latin typeface="Cambria Math"/>
                                        <a:ea typeface="Cambria Math"/>
                                      </a:rPr>
                                      <m:t>𝑝𝑒𝑟𝑖𝑜𝑑</m:t>
                                    </m:r>
                                  </m:den>
                                </m:f>
                              </m:sup>
                            </m:sSup>
                          </m:e>
                        </m:d>
                      </m:e>
                    </m:d>
                  </m:oMath>
                </m:oMathPara>
              </a14:m>
              <a:endParaRPr lang="en-GB" sz="800"/>
            </a:p>
          </xdr:txBody>
        </xdr:sp>
      </mc:Choice>
      <mc:Fallback xmlns="">
        <xdr:sp macro="" textlink="">
          <xdr:nvSpPr>
            <xdr:cNvPr id="16" name="TextBox 15">
              <a:extLst>
                <a:ext uri="{FF2B5EF4-FFF2-40B4-BE49-F238E27FC236}">
                  <a16:creationId xmlns:a16="http://schemas.microsoft.com/office/drawing/2014/main" id="{4492993D-C961-4EFF-B5C9-C737C1E70710}"/>
                </a:ext>
              </a:extLst>
            </xdr:cNvPr>
            <xdr:cNvSpPr txBox="1"/>
          </xdr:nvSpPr>
          <xdr:spPr>
            <a:xfrm>
              <a:off x="3276182" y="167375369"/>
              <a:ext cx="5135218" cy="662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r>
                <a:rPr lang="en-GB" sz="800" b="0" i="0">
                  <a:latin typeface="Cambria Math"/>
                </a:rPr>
                <a:t>Periodical CPR</a:t>
              </a:r>
              <a:r>
                <a:rPr lang="en-GB" sz="800" b="0" i="0">
                  <a:latin typeface="Cambria Math"/>
                  <a:ea typeface="Cambria Math"/>
                </a:rPr>
                <a:t>=100×</a:t>
              </a:r>
              <a:r>
                <a:rPr lang="en-GB" sz="800" b="0" i="0">
                  <a:latin typeface="Cambria Math" panose="02040503050406030204" pitchFamily="18" charset="0"/>
                  <a:ea typeface="Cambria Math"/>
                </a:rPr>
                <a:t>[</a:t>
              </a:r>
              <a:r>
                <a:rPr lang="en-GB" sz="800" b="0" i="0">
                  <a:latin typeface="Cambria Math"/>
                  <a:ea typeface="Cambria Math"/>
                </a:rPr>
                <a:t>1−</a:t>
              </a:r>
              <a:r>
                <a:rPr lang="en-GB" sz="800" b="0" i="0">
                  <a:latin typeface="Cambria Math" panose="02040503050406030204" pitchFamily="18" charset="0"/>
                  <a:ea typeface="Cambria Math"/>
                </a:rPr>
                <a:t>(((</a:t>
              </a:r>
              <a:r>
                <a:rPr lang="en-GB" sz="800" b="0" i="0">
                  <a:latin typeface="Cambria Math"/>
                  <a:ea typeface="Cambria Math"/>
                </a:rPr>
                <a:t>𝐶𝑢𝑟𝑟𝑒𝑛𝑡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𝑆𝑐ℎ𝑒𝑑𝑢𝑙𝑒𝑑 𝑅𝑒𝑠𝑖𝑑𝑒𝑛𝑡𝑖𝑎𝑙 𝑀𝑜𝑟𝑡𝑔𝑎𝑔𝑒 𝐿𝑜𝑎𝑛 𝑃𝑟𝑖𝑛𝑐𝑖𝑝𝑎𝑙 𝐵𝑎𝑙𝑎𝑛𝑐𝑒</a:t>
              </a:r>
              <a:r>
                <a:rPr lang="en-GB" sz="800" b="0" i="0">
                  <a:latin typeface="Cambria Math" panose="02040503050406030204" pitchFamily="18" charset="0"/>
                  <a:ea typeface="Cambria Math"/>
                </a:rPr>
                <a:t>))^(</a:t>
              </a:r>
              <a:r>
                <a:rPr lang="en-GB" sz="800" b="0" i="0">
                  <a:latin typeface="Cambria Math"/>
                  <a:ea typeface="Cambria Math"/>
                </a:rPr>
                <a:t>12</a:t>
              </a:r>
              <a:r>
                <a:rPr lang="en-GB" sz="800" b="0" i="0">
                  <a:latin typeface="Cambria Math" panose="02040503050406030204" pitchFamily="18" charset="0"/>
                  <a:ea typeface="Cambria Math"/>
                </a:rPr>
                <a:t>/(</a:t>
              </a:r>
              <a:r>
                <a:rPr lang="en-GB" sz="800" b="0" i="0">
                  <a:latin typeface="Cambria Math"/>
                  <a:ea typeface="Cambria Math"/>
                </a:rPr>
                <a:t>𝑚𝑜𝑛𝑡ℎ𝑠 𝑖𝑛 𝑝𝑒𝑟𝑖𝑜𝑑</a:t>
              </a:r>
              <a:r>
                <a:rPr lang="en-GB" sz="800" b="0" i="0">
                  <a:latin typeface="Cambria Math" panose="02040503050406030204" pitchFamily="18" charset="0"/>
                  <a:ea typeface="Cambria Math"/>
                </a:rPr>
                <a:t>)) )]</a:t>
              </a:r>
              <a:endParaRPr lang="en-GB" sz="800"/>
            </a:p>
          </xdr:txBody>
        </xdr:sp>
      </mc:Fallback>
    </mc:AlternateContent>
    <xdr:clientData/>
  </xdr:oneCellAnchor>
  <xdr:twoCellAnchor>
    <xdr:from>
      <xdr:col>6</xdr:col>
      <xdr:colOff>0</xdr:colOff>
      <xdr:row>93</xdr:row>
      <xdr:rowOff>0</xdr:rowOff>
    </xdr:from>
    <xdr:to>
      <xdr:col>30</xdr:col>
      <xdr:colOff>66675</xdr:colOff>
      <xdr:row>107</xdr:row>
      <xdr:rowOff>76200</xdr:rowOff>
    </xdr:to>
    <xdr:graphicFrame macro="">
      <xdr:nvGraphicFramePr>
        <xdr:cNvPr id="17" name="Chart 16">
          <a:extLst>
            <a:ext uri="{FF2B5EF4-FFF2-40B4-BE49-F238E27FC236}">
              <a16:creationId xmlns:a16="http://schemas.microsoft.com/office/drawing/2014/main" xmlns="" id="{D911D7E9-5EAA-4C51-A28A-6EE39A644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0</xdr:colOff>
      <xdr:row>110</xdr:row>
      <xdr:rowOff>0</xdr:rowOff>
    </xdr:from>
    <xdr:to>
      <xdr:col>61</xdr:col>
      <xdr:colOff>9525</xdr:colOff>
      <xdr:row>124</xdr:row>
      <xdr:rowOff>76200</xdr:rowOff>
    </xdr:to>
    <xdr:graphicFrame macro="">
      <xdr:nvGraphicFramePr>
        <xdr:cNvPr id="18" name="Chart 17">
          <a:extLst>
            <a:ext uri="{FF2B5EF4-FFF2-40B4-BE49-F238E27FC236}">
              <a16:creationId xmlns:a16="http://schemas.microsoft.com/office/drawing/2014/main" xmlns="" id="{8B891910-3C1A-4556-A31A-78C470D324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134</xdr:row>
      <xdr:rowOff>0</xdr:rowOff>
    </xdr:from>
    <xdr:to>
      <xdr:col>30</xdr:col>
      <xdr:colOff>66675</xdr:colOff>
      <xdr:row>148</xdr:row>
      <xdr:rowOff>76200</xdr:rowOff>
    </xdr:to>
    <xdr:graphicFrame macro="">
      <xdr:nvGraphicFramePr>
        <xdr:cNvPr id="19" name="Chart 18">
          <a:extLst>
            <a:ext uri="{FF2B5EF4-FFF2-40B4-BE49-F238E27FC236}">
              <a16:creationId xmlns:a16="http://schemas.microsoft.com/office/drawing/2014/main" xmlns="" id="{7DB940B0-B58B-494B-B159-562656302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35</xdr:col>
      <xdr:colOff>0</xdr:colOff>
      <xdr:row>134</xdr:row>
      <xdr:rowOff>0</xdr:rowOff>
    </xdr:from>
    <xdr:to>
      <xdr:col>61</xdr:col>
      <xdr:colOff>9525</xdr:colOff>
      <xdr:row>148</xdr:row>
      <xdr:rowOff>76200</xdr:rowOff>
    </xdr:to>
    <xdr:graphicFrame macro="">
      <xdr:nvGraphicFramePr>
        <xdr:cNvPr id="20" name="Chart 19">
          <a:extLst>
            <a:ext uri="{FF2B5EF4-FFF2-40B4-BE49-F238E27FC236}">
              <a16:creationId xmlns:a16="http://schemas.microsoft.com/office/drawing/2014/main" xmlns="" id="{347973C0-A73A-4556-B90B-E62D46B43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151</xdr:row>
      <xdr:rowOff>0</xdr:rowOff>
    </xdr:from>
    <xdr:to>
      <xdr:col>30</xdr:col>
      <xdr:colOff>66675</xdr:colOff>
      <xdr:row>165</xdr:row>
      <xdr:rowOff>76200</xdr:rowOff>
    </xdr:to>
    <xdr:graphicFrame macro="">
      <xdr:nvGraphicFramePr>
        <xdr:cNvPr id="21" name="Chart 20">
          <a:extLst>
            <a:ext uri="{FF2B5EF4-FFF2-40B4-BE49-F238E27FC236}">
              <a16:creationId xmlns:a16="http://schemas.microsoft.com/office/drawing/2014/main" xmlns="" id="{6FE8B0E0-6DF2-4FCB-93C1-F9AA8C22E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151</xdr:row>
      <xdr:rowOff>0</xdr:rowOff>
    </xdr:from>
    <xdr:to>
      <xdr:col>61</xdr:col>
      <xdr:colOff>9525</xdr:colOff>
      <xdr:row>165</xdr:row>
      <xdr:rowOff>76200</xdr:rowOff>
    </xdr:to>
    <xdr:graphicFrame macro="">
      <xdr:nvGraphicFramePr>
        <xdr:cNvPr id="22" name="Chart 21">
          <a:extLst>
            <a:ext uri="{FF2B5EF4-FFF2-40B4-BE49-F238E27FC236}">
              <a16:creationId xmlns:a16="http://schemas.microsoft.com/office/drawing/2014/main" xmlns="" id="{9AA0AE65-6556-4C22-A8CB-7E54B2DB0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35</xdr:col>
      <xdr:colOff>0</xdr:colOff>
      <xdr:row>93</xdr:row>
      <xdr:rowOff>0</xdr:rowOff>
    </xdr:from>
    <xdr:to>
      <xdr:col>61</xdr:col>
      <xdr:colOff>9525</xdr:colOff>
      <xdr:row>107</xdr:row>
      <xdr:rowOff>76200</xdr:rowOff>
    </xdr:to>
    <xdr:graphicFrame macro="">
      <xdr:nvGraphicFramePr>
        <xdr:cNvPr id="23" name="Chart 22">
          <a:extLst>
            <a:ext uri="{FF2B5EF4-FFF2-40B4-BE49-F238E27FC236}">
              <a16:creationId xmlns:a16="http://schemas.microsoft.com/office/drawing/2014/main" xmlns="" id="{9123F9E3-E8B0-4BBF-93AC-3C8546F0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110</xdr:row>
      <xdr:rowOff>0</xdr:rowOff>
    </xdr:from>
    <xdr:to>
      <xdr:col>30</xdr:col>
      <xdr:colOff>66675</xdr:colOff>
      <xdr:row>124</xdr:row>
      <xdr:rowOff>76200</xdr:rowOff>
    </xdr:to>
    <xdr:graphicFrame macro="">
      <xdr:nvGraphicFramePr>
        <xdr:cNvPr id="24" name="Chart 23">
          <a:extLst>
            <a:ext uri="{FF2B5EF4-FFF2-40B4-BE49-F238E27FC236}">
              <a16:creationId xmlns:a16="http://schemas.microsoft.com/office/drawing/2014/main" xmlns="" id="{1531CFD4-C17F-46F4-BC4A-5CB860D0B8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38100</xdr:colOff>
      <xdr:row>39</xdr:row>
      <xdr:rowOff>28575</xdr:rowOff>
    </xdr:from>
    <xdr:to>
      <xdr:col>15</xdr:col>
      <xdr:colOff>5064</xdr:colOff>
      <xdr:row>44</xdr:row>
      <xdr:rowOff>133350</xdr:rowOff>
    </xdr:to>
    <xdr:pic>
      <xdr:nvPicPr>
        <xdr:cNvPr id="25" name="Grafik 4">
          <a:extLst>
            <a:ext uri="{FF2B5EF4-FFF2-40B4-BE49-F238E27FC236}">
              <a16:creationId xmlns:a16="http://schemas.microsoft.com/office/drawing/2014/main" xmlns="" id="{9FFC87F0-EE13-40F0-905D-A455A954F956}"/>
            </a:ext>
          </a:extLst>
        </xdr:cNvPr>
        <xdr:cNvPicPr>
          <a:picLocks noChangeAspect="1"/>
        </xdr:cNvPicPr>
      </xdr:nvPicPr>
      <xdr:blipFill rotWithShape="1">
        <a:blip xmlns:r="http://schemas.openxmlformats.org/officeDocument/2006/relationships" r:embed="rId9"/>
        <a:srcRect l="36967" r="33159"/>
        <a:stretch/>
      </xdr:blipFill>
      <xdr:spPr>
        <a:xfrm>
          <a:off x="1009650" y="6477000"/>
          <a:ext cx="1843389"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point.usbank.com/teams/otherrmbs/Periodic%20Folders/Precise%202018-2B/2019/PRECISE%202018-2B%20Input%2020190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harepoint.usbank.com/teams/otherrmbs/Final%20Models/PMF%202018-2B%20PLC/PRECISE%202018-2B%20Mode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 of Funds"/>
      <sheetName val="Input"/>
      <sheetName val="Summary &amp; Aggregate Data"/>
      <sheetName val="Monthly Report"/>
      <sheetName val="Strats Summary"/>
      <sheetName val="Stratifications"/>
      <sheetName val="Prepayments"/>
      <sheetName val="GraphData"/>
    </sheetNames>
    <sheetDataSet>
      <sheetData sheetId="0"/>
      <sheetData sheetId="1">
        <row r="106">
          <cell r="C106">
            <v>43536</v>
          </cell>
        </row>
        <row r="107">
          <cell r="C107">
            <v>43628</v>
          </cell>
        </row>
        <row r="108">
          <cell r="C108">
            <v>43720</v>
          </cell>
        </row>
        <row r="109">
          <cell r="C109">
            <v>43536</v>
          </cell>
        </row>
        <row r="110">
          <cell r="C110">
            <v>43628</v>
          </cell>
        </row>
        <row r="112">
          <cell r="C112">
            <v>43633</v>
          </cell>
        </row>
        <row r="122">
          <cell r="C122">
            <v>5</v>
          </cell>
        </row>
        <row r="123">
          <cell r="C123">
            <v>15</v>
          </cell>
        </row>
        <row r="172">
          <cell r="E172">
            <v>1496517.8599999999</v>
          </cell>
        </row>
        <row r="173">
          <cell r="E173">
            <v>66933642.820000008</v>
          </cell>
        </row>
        <row r="236">
          <cell r="C236">
            <v>0</v>
          </cell>
        </row>
        <row r="322">
          <cell r="C322">
            <v>314811011.44999999</v>
          </cell>
        </row>
        <row r="323">
          <cell r="C323">
            <v>2208</v>
          </cell>
        </row>
        <row r="324">
          <cell r="C324">
            <v>2205</v>
          </cell>
        </row>
        <row r="325">
          <cell r="C325">
            <v>314043755.17000002</v>
          </cell>
        </row>
        <row r="326">
          <cell r="C326">
            <v>0</v>
          </cell>
        </row>
        <row r="327">
          <cell r="C327">
            <v>0</v>
          </cell>
        </row>
        <row r="328">
          <cell r="C328">
            <v>0</v>
          </cell>
        </row>
        <row r="329">
          <cell r="C329">
            <v>0</v>
          </cell>
        </row>
        <row r="330">
          <cell r="C330">
            <v>767256.28</v>
          </cell>
        </row>
        <row r="331">
          <cell r="C331">
            <v>3</v>
          </cell>
        </row>
        <row r="332">
          <cell r="C332">
            <v>2.0489099301494455E-3</v>
          </cell>
        </row>
        <row r="333">
          <cell r="C333">
            <v>2.4371964515029674E-3</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71">
          <cell r="C371">
            <v>0.13545737809873171</v>
          </cell>
          <cell r="E371">
            <v>0.14634948761279665</v>
          </cell>
        </row>
        <row r="372">
          <cell r="C372">
            <v>0.18838271608727175</v>
          </cell>
          <cell r="E372">
            <v>0.22312822987720216</v>
          </cell>
        </row>
        <row r="373">
          <cell r="C373">
            <v>0.15030156488030488</v>
          </cell>
          <cell r="E373">
            <v>0.16514072804222968</v>
          </cell>
        </row>
        <row r="376">
          <cell r="C376">
            <v>3642618.1591500002</v>
          </cell>
          <cell r="E376">
            <v>3567244.3490499998</v>
          </cell>
        </row>
        <row r="377">
          <cell r="C377">
            <v>213626.41999999998</v>
          </cell>
          <cell r="E377">
            <v>236277.94</v>
          </cell>
        </row>
        <row r="378">
          <cell r="C378">
            <v>201325.12000000005</v>
          </cell>
          <cell r="E378">
            <v>224590.48999999993</v>
          </cell>
        </row>
        <row r="379">
          <cell r="C379">
            <v>300</v>
          </cell>
          <cell r="E379">
            <v>300</v>
          </cell>
        </row>
        <row r="380">
          <cell r="C380">
            <v>1215470.48</v>
          </cell>
          <cell r="E380">
            <v>1117442.1100000001</v>
          </cell>
        </row>
        <row r="381">
          <cell r="C381">
            <v>0</v>
          </cell>
          <cell r="E381">
            <v>0</v>
          </cell>
        </row>
        <row r="382">
          <cell r="C382">
            <v>52684.6</v>
          </cell>
          <cell r="E382">
            <v>52224.11</v>
          </cell>
        </row>
        <row r="383">
          <cell r="C383">
            <v>0</v>
          </cell>
          <cell r="E383">
            <v>0</v>
          </cell>
        </row>
        <row r="384">
          <cell r="C384">
            <v>0</v>
          </cell>
          <cell r="E384">
            <v>0</v>
          </cell>
        </row>
        <row r="385">
          <cell r="C385">
            <v>65145.29</v>
          </cell>
          <cell r="E385">
            <v>64961.7</v>
          </cell>
        </row>
        <row r="386">
          <cell r="C386">
            <v>0</v>
          </cell>
          <cell r="E386">
            <v>0</v>
          </cell>
        </row>
        <row r="387">
          <cell r="C387">
            <v>49913.5</v>
          </cell>
          <cell r="E387">
            <v>49934.7</v>
          </cell>
        </row>
        <row r="388">
          <cell r="C388">
            <v>0</v>
          </cell>
          <cell r="E388">
            <v>0</v>
          </cell>
        </row>
        <row r="389">
          <cell r="C389">
            <v>56159.45</v>
          </cell>
          <cell r="E389">
            <v>56591.09</v>
          </cell>
        </row>
        <row r="390">
          <cell r="C390">
            <v>0</v>
          </cell>
          <cell r="E390">
            <v>0</v>
          </cell>
        </row>
        <row r="391">
          <cell r="C391">
            <v>0</v>
          </cell>
          <cell r="E391">
            <v>0</v>
          </cell>
        </row>
        <row r="392">
          <cell r="C392">
            <v>0</v>
          </cell>
          <cell r="E392">
            <v>0</v>
          </cell>
        </row>
        <row r="393">
          <cell r="C393">
            <v>0</v>
          </cell>
          <cell r="E393">
            <v>0</v>
          </cell>
        </row>
        <row r="394">
          <cell r="C394">
            <v>78684.479999999996</v>
          </cell>
          <cell r="E394">
            <v>62879.5</v>
          </cell>
        </row>
        <row r="395">
          <cell r="C395">
            <v>1709308.8191500001</v>
          </cell>
          <cell r="E395">
            <v>1702042.7090499999</v>
          </cell>
        </row>
        <row r="396">
          <cell r="C396">
            <v>0</v>
          </cell>
          <cell r="E396">
            <v>0</v>
          </cell>
        </row>
        <row r="398">
          <cell r="C398">
            <v>0</v>
          </cell>
        </row>
        <row r="399">
          <cell r="C399">
            <v>20759223.27</v>
          </cell>
        </row>
        <row r="400">
          <cell r="C400">
            <v>0</v>
          </cell>
          <cell r="E400">
            <v>0</v>
          </cell>
        </row>
        <row r="401">
          <cell r="C401">
            <v>20759223.27</v>
          </cell>
          <cell r="E401">
            <v>20240333.079999998</v>
          </cell>
        </row>
        <row r="402">
          <cell r="C402">
            <v>0</v>
          </cell>
          <cell r="E402">
            <v>0</v>
          </cell>
        </row>
        <row r="403">
          <cell r="C403">
            <v>0</v>
          </cell>
          <cell r="E403">
            <v>0</v>
          </cell>
        </row>
        <row r="404">
          <cell r="C404">
            <v>0</v>
          </cell>
          <cell r="E404">
            <v>0</v>
          </cell>
        </row>
        <row r="405">
          <cell r="C405">
            <v>0</v>
          </cell>
          <cell r="E405">
            <v>0</v>
          </cell>
        </row>
        <row r="406">
          <cell r="C406">
            <v>0</v>
          </cell>
          <cell r="E406">
            <v>0</v>
          </cell>
        </row>
        <row r="409">
          <cell r="C409">
            <v>0</v>
          </cell>
          <cell r="E409">
            <v>0</v>
          </cell>
        </row>
        <row r="410">
          <cell r="C410">
            <v>0</v>
          </cell>
          <cell r="E410">
            <v>0</v>
          </cell>
        </row>
        <row r="413">
          <cell r="C413">
            <v>0</v>
          </cell>
        </row>
        <row r="414">
          <cell r="C414">
            <v>0</v>
          </cell>
        </row>
        <row r="415">
          <cell r="C415">
            <v>0</v>
          </cell>
        </row>
        <row r="416">
          <cell r="C416">
            <v>0</v>
          </cell>
        </row>
        <row r="417">
          <cell r="C417">
            <v>0</v>
          </cell>
        </row>
        <row r="425">
          <cell r="E425">
            <v>0</v>
          </cell>
        </row>
        <row r="426">
          <cell r="E426">
            <v>0</v>
          </cell>
        </row>
        <row r="427">
          <cell r="E427">
            <v>0</v>
          </cell>
        </row>
        <row r="428">
          <cell r="E428">
            <v>0</v>
          </cell>
        </row>
      </sheetData>
      <sheetData sheetId="2">
        <row r="7">
          <cell r="B7" t="str">
            <v>Total interest receipts</v>
          </cell>
          <cell r="C7">
            <v>3131182.42</v>
          </cell>
        </row>
        <row r="8">
          <cell r="B8" t="str">
            <v>Total fees</v>
          </cell>
          <cell r="C8">
            <v>14777.789999999994</v>
          </cell>
        </row>
        <row r="9">
          <cell r="B9" t="str">
            <v>Total expenses</v>
          </cell>
          <cell r="C9">
            <v>1.42</v>
          </cell>
        </row>
        <row r="10">
          <cell r="B10" t="str">
            <v>Total ERC</v>
          </cell>
          <cell r="C10">
            <v>37588.300000000003</v>
          </cell>
        </row>
        <row r="11">
          <cell r="B11" t="str">
            <v>Total Revenue Recoveries</v>
          </cell>
          <cell r="C11">
            <v>0</v>
          </cell>
        </row>
        <row r="17">
          <cell r="C17">
            <v>326280649.94999999</v>
          </cell>
        </row>
        <row r="19">
          <cell r="C19">
            <v>300385.40999999997</v>
          </cell>
        </row>
        <row r="20">
          <cell r="C20">
            <v>19939947.670000002</v>
          </cell>
        </row>
        <row r="21">
          <cell r="C21">
            <v>0</v>
          </cell>
        </row>
        <row r="22">
          <cell r="C22">
            <v>0</v>
          </cell>
        </row>
        <row r="24">
          <cell r="C24">
            <v>0</v>
          </cell>
        </row>
        <row r="25">
          <cell r="C25">
            <v>306040316.87</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3">
          <cell r="C63">
            <v>0</v>
          </cell>
        </row>
        <row r="64">
          <cell r="C64">
            <v>0</v>
          </cell>
        </row>
        <row r="65">
          <cell r="C65">
            <v>0</v>
          </cell>
        </row>
        <row r="66">
          <cell r="C66">
            <v>0</v>
          </cell>
        </row>
        <row r="67">
          <cell r="C67">
            <v>0</v>
          </cell>
        </row>
        <row r="68">
          <cell r="C68">
            <v>0</v>
          </cell>
        </row>
        <row r="72">
          <cell r="C72">
            <v>0</v>
          </cell>
        </row>
        <row r="73">
          <cell r="C73">
            <v>0</v>
          </cell>
        </row>
        <row r="74">
          <cell r="C74">
            <v>0</v>
          </cell>
        </row>
      </sheetData>
      <sheetData sheetId="3">
        <row r="10">
          <cell r="C10">
            <v>306040316.87</v>
          </cell>
        </row>
        <row r="18">
          <cell r="C18">
            <v>2159</v>
          </cell>
        </row>
        <row r="24">
          <cell r="B24">
            <v>2158</v>
          </cell>
          <cell r="C24">
            <v>305950488.25000012</v>
          </cell>
          <cell r="D24">
            <v>1405.3</v>
          </cell>
          <cell r="E24">
            <v>0.99970648109073101</v>
          </cell>
          <cell r="F24">
            <v>2206</v>
          </cell>
          <cell r="G24">
            <v>313592363.24000013</v>
          </cell>
          <cell r="H24">
            <v>1911.0700000000002</v>
          </cell>
          <cell r="I24">
            <v>0.99612895303634086</v>
          </cell>
        </row>
        <row r="25">
          <cell r="B25">
            <v>0</v>
          </cell>
          <cell r="C25">
            <v>0</v>
          </cell>
          <cell r="D25">
            <v>0</v>
          </cell>
          <cell r="E25">
            <v>0</v>
          </cell>
          <cell r="F25">
            <v>0</v>
          </cell>
          <cell r="G25">
            <v>0</v>
          </cell>
          <cell r="H25">
            <v>0</v>
          </cell>
          <cell r="I25">
            <v>0</v>
          </cell>
        </row>
        <row r="26">
          <cell r="B26">
            <v>0</v>
          </cell>
          <cell r="C26">
            <v>0</v>
          </cell>
          <cell r="D26">
            <v>0</v>
          </cell>
          <cell r="E26">
            <v>0</v>
          </cell>
          <cell r="F26">
            <v>0</v>
          </cell>
          <cell r="G26">
            <v>0</v>
          </cell>
          <cell r="H26">
            <v>0</v>
          </cell>
          <cell r="I26">
            <v>0</v>
          </cell>
        </row>
        <row r="27">
          <cell r="B27">
            <v>1</v>
          </cell>
          <cell r="C27">
            <v>89828.62</v>
          </cell>
          <cell r="D27">
            <v>297.82</v>
          </cell>
          <cell r="E27">
            <v>2.9351890926892951E-4</v>
          </cell>
          <cell r="F27">
            <v>2</v>
          </cell>
          <cell r="G27">
            <v>1218648.21</v>
          </cell>
          <cell r="H27">
            <v>1227.57</v>
          </cell>
          <cell r="I27">
            <v>3.8710469636591854E-3</v>
          </cell>
        </row>
        <row r="28">
          <cell r="B28">
            <v>2159</v>
          </cell>
          <cell r="C28">
            <v>306040316.87000012</v>
          </cell>
          <cell r="D28">
            <v>1703.12</v>
          </cell>
          <cell r="E28">
            <v>0.99999999999999989</v>
          </cell>
          <cell r="F28">
            <v>2208</v>
          </cell>
          <cell r="G28">
            <v>314811011.45000011</v>
          </cell>
          <cell r="H28">
            <v>3138.6400000000003</v>
          </cell>
          <cell r="I28">
            <v>1</v>
          </cell>
        </row>
        <row r="30">
          <cell r="C30">
            <v>0.81702165215186828</v>
          </cell>
          <cell r="G30">
            <v>0.83742880157522881</v>
          </cell>
        </row>
        <row r="31">
          <cell r="C31">
            <v>0.99970648109073146</v>
          </cell>
          <cell r="G31">
            <v>0.9961289530363413</v>
          </cell>
        </row>
        <row r="34">
          <cell r="B34">
            <v>1</v>
          </cell>
          <cell r="C34">
            <v>324572.78999999998</v>
          </cell>
          <cell r="D34">
            <v>1404.48</v>
          </cell>
          <cell r="E34">
            <v>1.0605556592005233E-3</v>
          </cell>
          <cell r="F34">
            <v>2</v>
          </cell>
          <cell r="G34">
            <v>384689.81</v>
          </cell>
          <cell r="H34">
            <v>1910.25</v>
          </cell>
          <cell r="I34">
            <v>1.2219706300238434E-3</v>
          </cell>
        </row>
        <row r="35">
          <cell r="B35">
            <v>0</v>
          </cell>
          <cell r="C35">
            <v>0</v>
          </cell>
          <cell r="D35">
            <v>0</v>
          </cell>
          <cell r="E35">
            <v>0</v>
          </cell>
          <cell r="F35">
            <v>0</v>
          </cell>
          <cell r="G35">
            <v>0</v>
          </cell>
          <cell r="H35">
            <v>0</v>
          </cell>
          <cell r="I35">
            <v>0</v>
          </cell>
        </row>
        <row r="36">
          <cell r="B36">
            <v>0</v>
          </cell>
          <cell r="C36">
            <v>0</v>
          </cell>
          <cell r="D36">
            <v>0</v>
          </cell>
          <cell r="E36">
            <v>0</v>
          </cell>
          <cell r="F36">
            <v>0</v>
          </cell>
          <cell r="G36">
            <v>0</v>
          </cell>
          <cell r="H36">
            <v>0</v>
          </cell>
          <cell r="I36">
            <v>0</v>
          </cell>
        </row>
        <row r="37">
          <cell r="B37">
            <v>1</v>
          </cell>
          <cell r="C37">
            <v>89828.62</v>
          </cell>
          <cell r="D37">
            <v>297.82</v>
          </cell>
          <cell r="E37">
            <v>2.9351890926892951E-4</v>
          </cell>
          <cell r="F37">
            <v>1</v>
          </cell>
          <cell r="G37">
            <v>382566.47</v>
          </cell>
          <cell r="H37">
            <v>1227.57</v>
          </cell>
          <cell r="I37">
            <v>1.2152258214791229E-3</v>
          </cell>
        </row>
        <row r="38">
          <cell r="B38">
            <v>2</v>
          </cell>
          <cell r="C38">
            <v>414401.41</v>
          </cell>
          <cell r="D38">
            <v>1702.3</v>
          </cell>
          <cell r="E38">
            <v>1.3540745684694528E-3</v>
          </cell>
          <cell r="F38">
            <v>3</v>
          </cell>
          <cell r="G38">
            <v>767256.28</v>
          </cell>
          <cell r="H38">
            <v>3137.8199999999997</v>
          </cell>
          <cell r="I38">
            <v>2.4371964515029661E-3</v>
          </cell>
        </row>
        <row r="40">
          <cell r="C40">
            <v>1.1066330587961191E-3</v>
          </cell>
          <cell r="G40">
            <v>2.0489099301494455E-3</v>
          </cell>
        </row>
        <row r="41">
          <cell r="C41">
            <v>1.3540745684694532E-3</v>
          </cell>
          <cell r="G41">
            <v>2.4371964515029674E-3</v>
          </cell>
        </row>
        <row r="45">
          <cell r="B45">
            <v>0</v>
          </cell>
          <cell r="C45">
            <v>0</v>
          </cell>
          <cell r="D45">
            <v>0</v>
          </cell>
          <cell r="E45">
            <v>0</v>
          </cell>
          <cell r="F45">
            <v>0</v>
          </cell>
          <cell r="G45">
            <v>0</v>
          </cell>
          <cell r="H45">
            <v>0</v>
          </cell>
          <cell r="I45">
            <v>0</v>
          </cell>
        </row>
        <row r="46">
          <cell r="B46">
            <v>0</v>
          </cell>
          <cell r="C46">
            <v>0</v>
          </cell>
          <cell r="D46">
            <v>0</v>
          </cell>
          <cell r="E46">
            <v>0</v>
          </cell>
          <cell r="F46">
            <v>0</v>
          </cell>
          <cell r="G46">
            <v>0</v>
          </cell>
          <cell r="H46">
            <v>0</v>
          </cell>
          <cell r="I46">
            <v>0</v>
          </cell>
        </row>
        <row r="47">
          <cell r="B47">
            <v>0</v>
          </cell>
          <cell r="C47">
            <v>0</v>
          </cell>
          <cell r="D47">
            <v>0</v>
          </cell>
          <cell r="E47">
            <v>0</v>
          </cell>
          <cell r="F47">
            <v>0</v>
          </cell>
          <cell r="G47">
            <v>0</v>
          </cell>
          <cell r="H47">
            <v>0</v>
          </cell>
          <cell r="I47">
            <v>0</v>
          </cell>
        </row>
        <row r="48">
          <cell r="B48">
            <v>0</v>
          </cell>
          <cell r="C48">
            <v>0</v>
          </cell>
          <cell r="D48">
            <v>0</v>
          </cell>
          <cell r="E48">
            <v>0</v>
          </cell>
          <cell r="F48">
            <v>0</v>
          </cell>
          <cell r="G48">
            <v>0</v>
          </cell>
          <cell r="H48">
            <v>0</v>
          </cell>
          <cell r="I48">
            <v>0</v>
          </cell>
        </row>
        <row r="49">
          <cell r="B49">
            <v>0</v>
          </cell>
          <cell r="C49">
            <v>0</v>
          </cell>
          <cell r="D49">
            <v>0</v>
          </cell>
          <cell r="E49">
            <v>0</v>
          </cell>
          <cell r="F49">
            <v>0</v>
          </cell>
          <cell r="G49">
            <v>0</v>
          </cell>
          <cell r="H49">
            <v>0</v>
          </cell>
          <cell r="I49">
            <v>0</v>
          </cell>
        </row>
        <row r="51">
          <cell r="C51">
            <v>0</v>
          </cell>
          <cell r="G51">
            <v>0</v>
          </cell>
        </row>
        <row r="55">
          <cell r="B55">
            <v>0</v>
          </cell>
          <cell r="C55">
            <v>0</v>
          </cell>
          <cell r="D55">
            <v>0</v>
          </cell>
          <cell r="E55">
            <v>0</v>
          </cell>
          <cell r="F55">
            <v>0</v>
          </cell>
          <cell r="G55">
            <v>0</v>
          </cell>
          <cell r="H55">
            <v>0</v>
          </cell>
          <cell r="I55">
            <v>0</v>
          </cell>
        </row>
        <row r="56">
          <cell r="B56">
            <v>0</v>
          </cell>
          <cell r="C56">
            <v>0</v>
          </cell>
          <cell r="D56">
            <v>0</v>
          </cell>
          <cell r="E56">
            <v>0</v>
          </cell>
          <cell r="F56">
            <v>0</v>
          </cell>
          <cell r="G56">
            <v>0</v>
          </cell>
          <cell r="H56">
            <v>0</v>
          </cell>
          <cell r="I56">
            <v>0</v>
          </cell>
        </row>
        <row r="57">
          <cell r="B57">
            <v>0</v>
          </cell>
          <cell r="C57">
            <v>0</v>
          </cell>
          <cell r="D57">
            <v>0</v>
          </cell>
          <cell r="E57">
            <v>0</v>
          </cell>
          <cell r="F57">
            <v>0</v>
          </cell>
          <cell r="G57">
            <v>0</v>
          </cell>
          <cell r="H57">
            <v>0</v>
          </cell>
          <cell r="I57">
            <v>0</v>
          </cell>
        </row>
        <row r="58">
          <cell r="B58">
            <v>0</v>
          </cell>
          <cell r="C58">
            <v>0</v>
          </cell>
          <cell r="D58">
            <v>0</v>
          </cell>
          <cell r="E58">
            <v>0</v>
          </cell>
          <cell r="F58">
            <v>0</v>
          </cell>
          <cell r="G58">
            <v>0</v>
          </cell>
          <cell r="H58">
            <v>0</v>
          </cell>
          <cell r="I58">
            <v>0</v>
          </cell>
        </row>
        <row r="59">
          <cell r="B59">
            <v>0</v>
          </cell>
          <cell r="C59">
            <v>0</v>
          </cell>
          <cell r="D59">
            <v>0</v>
          </cell>
          <cell r="E59">
            <v>0</v>
          </cell>
          <cell r="F59">
            <v>0</v>
          </cell>
          <cell r="G59">
            <v>0</v>
          </cell>
          <cell r="H59">
            <v>0</v>
          </cell>
          <cell r="I59">
            <v>0</v>
          </cell>
        </row>
        <row r="61">
          <cell r="C61">
            <v>0</v>
          </cell>
          <cell r="G61">
            <v>0</v>
          </cell>
        </row>
        <row r="62">
          <cell r="C62">
            <v>0</v>
          </cell>
          <cell r="G62">
            <v>0</v>
          </cell>
        </row>
        <row r="65">
          <cell r="B65">
            <v>0</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v>0</v>
          </cell>
          <cell r="C68">
            <v>0</v>
          </cell>
          <cell r="D68">
            <v>0</v>
          </cell>
          <cell r="E68">
            <v>0</v>
          </cell>
          <cell r="F68">
            <v>0</v>
          </cell>
          <cell r="G68">
            <v>0</v>
          </cell>
          <cell r="H68">
            <v>0</v>
          </cell>
          <cell r="I68">
            <v>0</v>
          </cell>
        </row>
        <row r="69">
          <cell r="B69">
            <v>0</v>
          </cell>
          <cell r="C69">
            <v>0</v>
          </cell>
          <cell r="D69">
            <v>0</v>
          </cell>
          <cell r="E69">
            <v>0</v>
          </cell>
          <cell r="F69">
            <v>0</v>
          </cell>
          <cell r="G69">
            <v>0</v>
          </cell>
          <cell r="H69">
            <v>0</v>
          </cell>
          <cell r="I69">
            <v>0</v>
          </cell>
        </row>
        <row r="71">
          <cell r="C71">
            <v>0</v>
          </cell>
          <cell r="G71">
            <v>0</v>
          </cell>
        </row>
        <row r="72">
          <cell r="C72">
            <v>0</v>
          </cell>
          <cell r="G72">
            <v>0</v>
          </cell>
        </row>
      </sheetData>
      <sheetData sheetId="4">
        <row r="3">
          <cell r="G3">
            <v>306071984.96000004</v>
          </cell>
          <cell r="N3">
            <v>1307563.93</v>
          </cell>
        </row>
        <row r="4">
          <cell r="G4">
            <v>2159</v>
          </cell>
          <cell r="N4">
            <v>3.9308014861926553E-2</v>
          </cell>
        </row>
        <row r="5">
          <cell r="G5">
            <v>141765.62527095879</v>
          </cell>
          <cell r="N5">
            <v>2.1056432616402878</v>
          </cell>
        </row>
        <row r="6">
          <cell r="G6">
            <v>0.71061809041251678</v>
          </cell>
          <cell r="N6">
            <v>20.424215458030179</v>
          </cell>
        </row>
        <row r="7">
          <cell r="G7">
            <v>0.70738893414173776</v>
          </cell>
          <cell r="N7">
            <v>0</v>
          </cell>
        </row>
        <row r="8">
          <cell r="G8">
            <v>3.6008490463713523E-2</v>
          </cell>
          <cell r="N8" t="str">
            <v>31-05-2019</v>
          </cell>
        </row>
        <row r="9">
          <cell r="G9">
            <v>306071984.95999932</v>
          </cell>
        </row>
        <row r="10">
          <cell r="G10">
            <v>275229069.36999959</v>
          </cell>
        </row>
      </sheetData>
      <sheetData sheetId="5">
        <row r="6">
          <cell r="G6">
            <v>40216657.39000003</v>
          </cell>
          <cell r="J6">
            <v>0.13139607466934899</v>
          </cell>
          <cell r="M6">
            <v>705</v>
          </cell>
          <cell r="P6">
            <v>0.32654006484483555</v>
          </cell>
        </row>
        <row r="7">
          <cell r="G7">
            <v>30769908.260000002</v>
          </cell>
          <cell r="J7">
            <v>0.10053160619721946</v>
          </cell>
          <cell r="M7">
            <v>350</v>
          </cell>
          <cell r="P7">
            <v>0.16211208893006021</v>
          </cell>
        </row>
        <row r="8">
          <cell r="G8">
            <v>29665856.21000002</v>
          </cell>
          <cell r="J8">
            <v>9.692444152925983E-2</v>
          </cell>
          <cell r="M8">
            <v>266</v>
          </cell>
          <cell r="P8">
            <v>0.12320518758684576</v>
          </cell>
        </row>
        <row r="9">
          <cell r="G9">
            <v>23442122.699999999</v>
          </cell>
          <cell r="J9">
            <v>7.6590226652281185E-2</v>
          </cell>
          <cell r="M9">
            <v>172</v>
          </cell>
          <cell r="P9">
            <v>7.9666512274201018E-2</v>
          </cell>
        </row>
        <row r="10">
          <cell r="G10">
            <v>18216186.269999996</v>
          </cell>
          <cell r="J10">
            <v>5.9516019646099379E-2</v>
          </cell>
          <cell r="M10">
            <v>112</v>
          </cell>
          <cell r="P10">
            <v>5.1875868457619267E-2</v>
          </cell>
        </row>
        <row r="11">
          <cell r="G11">
            <v>22283340.579999991</v>
          </cell>
          <cell r="J11">
            <v>7.2804247611594236E-2</v>
          </cell>
          <cell r="M11">
            <v>120</v>
          </cell>
          <cell r="P11">
            <v>5.5581287633163501E-2</v>
          </cell>
        </row>
        <row r="12">
          <cell r="G12">
            <v>16862993.689999998</v>
          </cell>
          <cell r="J12">
            <v>5.5094861727393279E-2</v>
          </cell>
          <cell r="M12">
            <v>80</v>
          </cell>
          <cell r="P12">
            <v>3.7054191755442334E-2</v>
          </cell>
        </row>
        <row r="13">
          <cell r="G13">
            <v>18171524.350000005</v>
          </cell>
          <cell r="J13">
            <v>5.937009998603697E-2</v>
          </cell>
          <cell r="M13">
            <v>76</v>
          </cell>
          <cell r="P13">
            <v>3.5201482167670217E-2</v>
          </cell>
        </row>
        <row r="14">
          <cell r="G14">
            <v>17152166.129999999</v>
          </cell>
          <cell r="J14">
            <v>5.6039647445164188E-2</v>
          </cell>
          <cell r="M14">
            <v>66</v>
          </cell>
          <cell r="P14">
            <v>3.0569708198239925E-2</v>
          </cell>
        </row>
        <row r="15">
          <cell r="G15">
            <v>10619508.149999999</v>
          </cell>
          <cell r="J15">
            <v>3.4696112914051384E-2</v>
          </cell>
          <cell r="M15">
            <v>37</v>
          </cell>
          <cell r="P15">
            <v>1.7137563686892079E-2</v>
          </cell>
        </row>
        <row r="16">
          <cell r="G16">
            <v>9947852.0699999966</v>
          </cell>
          <cell r="J16">
            <v>3.2501674634808742E-2</v>
          </cell>
          <cell r="M16">
            <v>32</v>
          </cell>
          <cell r="P16">
            <v>1.4821676702176934E-2</v>
          </cell>
        </row>
        <row r="17">
          <cell r="G17">
            <v>7359537.3800000008</v>
          </cell>
          <cell r="J17">
            <v>2.4045119258339846E-2</v>
          </cell>
          <cell r="M17">
            <v>22</v>
          </cell>
          <cell r="P17">
            <v>1.0189902732746642E-2</v>
          </cell>
        </row>
        <row r="18">
          <cell r="G18">
            <v>9400530.5900000017</v>
          </cell>
          <cell r="J18">
            <v>3.0713463015011124E-2</v>
          </cell>
          <cell r="M18">
            <v>26</v>
          </cell>
          <cell r="P18">
            <v>1.2042612320518759E-2</v>
          </cell>
        </row>
        <row r="19">
          <cell r="G19">
            <v>51963801.19000002</v>
          </cell>
          <cell r="J19">
            <v>0.16977640471339142</v>
          </cell>
          <cell r="M19">
            <v>95</v>
          </cell>
          <cell r="P19">
            <v>4.4001852709587772E-2</v>
          </cell>
        </row>
        <row r="20">
          <cell r="G20">
            <v>306071984.96000004</v>
          </cell>
          <cell r="J20">
            <v>1</v>
          </cell>
          <cell r="M20">
            <v>2159</v>
          </cell>
          <cell r="P20">
            <v>0.99999999999999989</v>
          </cell>
        </row>
        <row r="23">
          <cell r="G23">
            <v>39360463.860000029</v>
          </cell>
          <cell r="J23">
            <v>0.12859871466231701</v>
          </cell>
          <cell r="M23">
            <v>693</v>
          </cell>
          <cell r="P23">
            <v>0.3209819360815192</v>
          </cell>
        </row>
        <row r="24">
          <cell r="G24">
            <v>30325980.140000012</v>
          </cell>
          <cell r="J24">
            <v>9.9081201907333188E-2</v>
          </cell>
          <cell r="M24">
            <v>348</v>
          </cell>
          <cell r="P24">
            <v>0.16118573413617415</v>
          </cell>
        </row>
        <row r="25">
          <cell r="G25">
            <v>29571804.060000017</v>
          </cell>
          <cell r="J25">
            <v>9.661715384981967E-2</v>
          </cell>
          <cell r="M25">
            <v>268</v>
          </cell>
          <cell r="P25">
            <v>0.12413154238073182</v>
          </cell>
        </row>
        <row r="26">
          <cell r="G26">
            <v>24310099.469999995</v>
          </cell>
          <cell r="J26">
            <v>7.9426084923051796E-2</v>
          </cell>
          <cell r="M26">
            <v>180</v>
          </cell>
          <cell r="P26">
            <v>8.3371931449745251E-2</v>
          </cell>
        </row>
        <row r="27">
          <cell r="G27">
            <v>17903206.089999996</v>
          </cell>
          <cell r="J27">
            <v>5.8493449154909526E-2</v>
          </cell>
          <cell r="M27">
            <v>111</v>
          </cell>
          <cell r="P27">
            <v>5.1412691060676238E-2</v>
          </cell>
        </row>
        <row r="28">
          <cell r="G28">
            <v>23142999.069999993</v>
          </cell>
          <cell r="J28">
            <v>7.5612928354172979E-2</v>
          </cell>
          <cell r="M28">
            <v>125</v>
          </cell>
          <cell r="P28">
            <v>5.7897174617878647E-2</v>
          </cell>
        </row>
        <row r="29">
          <cell r="G29">
            <v>16183487.249999998</v>
          </cell>
          <cell r="J29">
            <v>5.2874774710645236E-2</v>
          </cell>
          <cell r="M29">
            <v>77</v>
          </cell>
          <cell r="P29">
            <v>3.5664659564613246E-2</v>
          </cell>
        </row>
        <row r="30">
          <cell r="G30">
            <v>18588525.100000005</v>
          </cell>
          <cell r="J30">
            <v>6.0732527030950917E-2</v>
          </cell>
          <cell r="M30">
            <v>78</v>
          </cell>
          <cell r="P30">
            <v>3.6127836961556276E-2</v>
          </cell>
        </row>
        <row r="31">
          <cell r="G31">
            <v>16598238.029999997</v>
          </cell>
          <cell r="J31">
            <v>5.422985064173446E-2</v>
          </cell>
          <cell r="M31">
            <v>64</v>
          </cell>
          <cell r="P31">
            <v>2.9643353404353867E-2</v>
          </cell>
        </row>
        <row r="32">
          <cell r="G32">
            <v>9942878.5999999978</v>
          </cell>
          <cell r="J32">
            <v>3.2485425287451297E-2</v>
          </cell>
          <cell r="M32">
            <v>35</v>
          </cell>
          <cell r="P32">
            <v>1.6211208893006021E-2</v>
          </cell>
        </row>
        <row r="33">
          <cell r="G33">
            <v>11769862.220000001</v>
          </cell>
          <cell r="J33">
            <v>3.8454555785424734E-2</v>
          </cell>
          <cell r="M33">
            <v>38</v>
          </cell>
          <cell r="P33">
            <v>1.7600741083835109E-2</v>
          </cell>
        </row>
        <row r="34">
          <cell r="G34">
            <v>6664126.5100000007</v>
          </cell>
          <cell r="J34">
            <v>2.1773069204196922E-2</v>
          </cell>
          <cell r="M34">
            <v>20</v>
          </cell>
          <cell r="P34">
            <v>9.2635479388605835E-3</v>
          </cell>
        </row>
        <row r="35">
          <cell r="G35">
            <v>9761662.2300000023</v>
          </cell>
          <cell r="J35">
            <v>3.1893354209715521E-2</v>
          </cell>
          <cell r="M35">
            <v>27</v>
          </cell>
          <cell r="P35">
            <v>1.2505789717461788E-2</v>
          </cell>
        </row>
        <row r="36">
          <cell r="G36">
            <v>51948652.330000021</v>
          </cell>
          <cell r="J36">
            <v>0.16972691027827683</v>
          </cell>
          <cell r="M36">
            <v>95</v>
          </cell>
          <cell r="P36">
            <v>4.4001852709587772E-2</v>
          </cell>
        </row>
        <row r="37">
          <cell r="G37">
            <v>306071984.96000004</v>
          </cell>
          <cell r="J37">
            <v>1.0000000000000002</v>
          </cell>
          <cell r="M37">
            <v>2159</v>
          </cell>
          <cell r="P37">
            <v>1</v>
          </cell>
        </row>
        <row r="40">
          <cell r="G40">
            <v>87314696.50000003</v>
          </cell>
          <cell r="J40">
            <v>0.28527503590833719</v>
          </cell>
          <cell r="M40">
            <v>381</v>
          </cell>
          <cell r="P40">
            <v>0.17647058823529413</v>
          </cell>
        </row>
        <row r="41">
          <cell r="G41">
            <v>31238232.40999997</v>
          </cell>
          <cell r="J41">
            <v>0.10206171732470858</v>
          </cell>
          <cell r="M41">
            <v>200</v>
          </cell>
          <cell r="P41">
            <v>9.2635479388605835E-2</v>
          </cell>
        </row>
        <row r="42">
          <cell r="G42">
            <v>146322858.52999994</v>
          </cell>
          <cell r="J42">
            <v>0.47806681342992768</v>
          </cell>
          <cell r="M42">
            <v>1179</v>
          </cell>
          <cell r="P42">
            <v>0.54608615099583135</v>
          </cell>
        </row>
        <row r="43">
          <cell r="G43">
            <v>41196197.520000033</v>
          </cell>
          <cell r="J43">
            <v>0.13459643333702656</v>
          </cell>
          <cell r="M43">
            <v>399</v>
          </cell>
          <cell r="P43">
            <v>0.18480778138026865</v>
          </cell>
        </row>
        <row r="44">
          <cell r="G44">
            <v>0</v>
          </cell>
          <cell r="J44">
            <v>0</v>
          </cell>
          <cell r="M44">
            <v>0</v>
          </cell>
          <cell r="P44">
            <v>0</v>
          </cell>
        </row>
        <row r="45">
          <cell r="G45">
            <v>0</v>
          </cell>
          <cell r="J45">
            <v>0</v>
          </cell>
          <cell r="M45">
            <v>0</v>
          </cell>
          <cell r="P45">
            <v>0</v>
          </cell>
        </row>
        <row r="46">
          <cell r="G46">
            <v>0</v>
          </cell>
          <cell r="J46">
            <v>0</v>
          </cell>
          <cell r="M46">
            <v>0</v>
          </cell>
          <cell r="P46">
            <v>0</v>
          </cell>
        </row>
        <row r="47">
          <cell r="G47">
            <v>306071984.95999998</v>
          </cell>
          <cell r="J47">
            <v>1</v>
          </cell>
          <cell r="M47">
            <v>2159</v>
          </cell>
          <cell r="P47">
            <v>1</v>
          </cell>
        </row>
        <row r="50">
          <cell r="G50">
            <v>88958644.700000003</v>
          </cell>
          <cell r="J50">
            <v>0.29064615211884176</v>
          </cell>
          <cell r="M50">
            <v>410</v>
          </cell>
          <cell r="P50">
            <v>0.18990273274664196</v>
          </cell>
        </row>
        <row r="51">
          <cell r="G51">
            <v>44589386.170000009</v>
          </cell>
          <cell r="J51">
            <v>0.14568267715134831</v>
          </cell>
          <cell r="M51">
            <v>337</v>
          </cell>
          <cell r="P51">
            <v>0.15609078276980085</v>
          </cell>
        </row>
        <row r="52">
          <cell r="G52">
            <v>135896214.93999994</v>
          </cell>
          <cell r="J52">
            <v>0.44400082862127999</v>
          </cell>
          <cell r="M52">
            <v>1071</v>
          </cell>
          <cell r="P52">
            <v>0.49606299212598426</v>
          </cell>
        </row>
        <row r="53">
          <cell r="G53">
            <v>36627739.150000028</v>
          </cell>
          <cell r="J53">
            <v>0.11967034210852995</v>
          </cell>
          <cell r="M53">
            <v>341</v>
          </cell>
          <cell r="P53">
            <v>0.15794349235757296</v>
          </cell>
        </row>
        <row r="54">
          <cell r="G54">
            <v>0</v>
          </cell>
          <cell r="J54">
            <v>0</v>
          </cell>
          <cell r="M54">
            <v>0</v>
          </cell>
          <cell r="P54">
            <v>0</v>
          </cell>
        </row>
        <row r="55">
          <cell r="G55">
            <v>0</v>
          </cell>
          <cell r="J55">
            <v>0</v>
          </cell>
          <cell r="M55">
            <v>0</v>
          </cell>
          <cell r="P55">
            <v>0</v>
          </cell>
        </row>
        <row r="56">
          <cell r="G56">
            <v>0</v>
          </cell>
          <cell r="J56">
            <v>0</v>
          </cell>
          <cell r="M56">
            <v>0</v>
          </cell>
          <cell r="P56">
            <v>0</v>
          </cell>
        </row>
        <row r="57">
          <cell r="G57">
            <v>0</v>
          </cell>
          <cell r="J57">
            <v>0</v>
          </cell>
          <cell r="M57">
            <v>0</v>
          </cell>
          <cell r="P57">
            <v>0</v>
          </cell>
        </row>
        <row r="58">
          <cell r="G58">
            <v>0</v>
          </cell>
          <cell r="J58">
            <v>0</v>
          </cell>
          <cell r="M58">
            <v>0</v>
          </cell>
          <cell r="P58">
            <v>0</v>
          </cell>
        </row>
        <row r="59">
          <cell r="G59">
            <v>306071984.95999998</v>
          </cell>
          <cell r="J59">
            <v>1</v>
          </cell>
          <cell r="M59">
            <v>2159</v>
          </cell>
          <cell r="P59">
            <v>1</v>
          </cell>
        </row>
        <row r="68">
          <cell r="G68">
            <v>459325.97</v>
          </cell>
          <cell r="J68">
            <v>1.5007122264392436E-3</v>
          </cell>
          <cell r="M68">
            <v>4</v>
          </cell>
          <cell r="P68">
            <v>1.8527095877721167E-3</v>
          </cell>
        </row>
        <row r="69">
          <cell r="G69">
            <v>14629846.700000001</v>
          </cell>
          <cell r="J69">
            <v>4.7798712129474896E-2</v>
          </cell>
          <cell r="M69">
            <v>120</v>
          </cell>
          <cell r="P69">
            <v>5.5581287633163501E-2</v>
          </cell>
        </row>
        <row r="70">
          <cell r="G70">
            <v>83377715.419999972</v>
          </cell>
          <cell r="J70">
            <v>0.27241211060494974</v>
          </cell>
          <cell r="M70">
            <v>445</v>
          </cell>
          <cell r="P70">
            <v>0.206113941639648</v>
          </cell>
        </row>
        <row r="71">
          <cell r="G71">
            <v>166535381.0199998</v>
          </cell>
          <cell r="J71">
            <v>0.54410527327995772</v>
          </cell>
          <cell r="M71">
            <v>1291</v>
          </cell>
          <cell r="P71">
            <v>0.59796201945345062</v>
          </cell>
        </row>
        <row r="72">
          <cell r="G72">
            <v>41069715.849999994</v>
          </cell>
          <cell r="J72">
            <v>0.13418319175917831</v>
          </cell>
          <cell r="M72">
            <v>299</v>
          </cell>
          <cell r="P72">
            <v>0.13849004168596574</v>
          </cell>
        </row>
        <row r="77">
          <cell r="G77">
            <v>23777590.900000006</v>
          </cell>
          <cell r="J77">
            <v>7.7686270120760834E-2</v>
          </cell>
          <cell r="M77">
            <v>157</v>
          </cell>
          <cell r="P77">
            <v>7.271885132005558E-2</v>
          </cell>
        </row>
        <row r="78">
          <cell r="G78">
            <v>25401314.580000006</v>
          </cell>
          <cell r="J78">
            <v>8.2991308673087669E-2</v>
          </cell>
          <cell r="M78">
            <v>173</v>
          </cell>
          <cell r="P78">
            <v>8.0129689671144047E-2</v>
          </cell>
        </row>
        <row r="79">
          <cell r="G79">
            <v>8422471.2000000011</v>
          </cell>
          <cell r="J79">
            <v>2.7517942228854168E-2</v>
          </cell>
          <cell r="M79">
            <v>52</v>
          </cell>
          <cell r="P79">
            <v>2.4085224641037517E-2</v>
          </cell>
        </row>
        <row r="80">
          <cell r="G80">
            <v>59575990.810000017</v>
          </cell>
          <cell r="J80">
            <v>0.19464699069987049</v>
          </cell>
          <cell r="M80">
            <v>418</v>
          </cell>
          <cell r="P80">
            <v>0.19360815192218619</v>
          </cell>
        </row>
        <row r="81">
          <cell r="G81">
            <v>5844742.2900000019</v>
          </cell>
          <cell r="J81">
            <v>1.909597276851013E-2</v>
          </cell>
          <cell r="M81">
            <v>33</v>
          </cell>
          <cell r="P81">
            <v>1.5284854099119963E-2</v>
          </cell>
        </row>
        <row r="82">
          <cell r="G82">
            <v>8457629.6999999993</v>
          </cell>
          <cell r="J82">
            <v>2.7632812265079774E-2</v>
          </cell>
          <cell r="M82">
            <v>40</v>
          </cell>
          <cell r="P82">
            <v>1.8527095877721167E-2</v>
          </cell>
        </row>
        <row r="83">
          <cell r="G83">
            <v>145056322.63999993</v>
          </cell>
          <cell r="J83">
            <v>0.47392878070483024</v>
          </cell>
          <cell r="M83">
            <v>1046</v>
          </cell>
          <cell r="P83">
            <v>0.48448355720240854</v>
          </cell>
        </row>
        <row r="84">
          <cell r="G84">
            <v>1492532.76</v>
          </cell>
          <cell r="J84">
            <v>4.8764108880956763E-3</v>
          </cell>
          <cell r="M84">
            <v>11</v>
          </cell>
          <cell r="P84">
            <v>5.0949513663733209E-3</v>
          </cell>
        </row>
        <row r="85">
          <cell r="G85">
            <v>28043390.079999994</v>
          </cell>
          <cell r="J85">
            <v>9.1623511650910941E-2</v>
          </cell>
          <cell r="M85">
            <v>229</v>
          </cell>
          <cell r="P85">
            <v>0.10606762389995368</v>
          </cell>
        </row>
        <row r="86">
          <cell r="G86">
            <v>306071984.95999998</v>
          </cell>
          <cell r="J86">
            <v>1</v>
          </cell>
          <cell r="M86">
            <v>2159</v>
          </cell>
          <cell r="P86">
            <v>1</v>
          </cell>
        </row>
        <row r="89">
          <cell r="G89">
            <v>429437.13</v>
          </cell>
          <cell r="J89">
            <v>1.4030592510978174E-3</v>
          </cell>
          <cell r="M89">
            <v>2</v>
          </cell>
          <cell r="P89">
            <v>9.2635479388605835E-4</v>
          </cell>
        </row>
        <row r="90">
          <cell r="G90">
            <v>7506417.459999999</v>
          </cell>
          <cell r="J90">
            <v>2.4525006628688999E-2</v>
          </cell>
          <cell r="M90">
            <v>51</v>
          </cell>
          <cell r="P90">
            <v>2.3622047244094488E-2</v>
          </cell>
        </row>
        <row r="91">
          <cell r="G91">
            <v>12560177.539999997</v>
          </cell>
          <cell r="J91">
            <v>4.1036678158053133E-2</v>
          </cell>
          <cell r="M91">
            <v>80</v>
          </cell>
          <cell r="P91">
            <v>3.7054191755442334E-2</v>
          </cell>
        </row>
        <row r="92">
          <cell r="G92">
            <v>29222775.780000005</v>
          </cell>
          <cell r="J92">
            <v>9.5476806816602575E-2</v>
          </cell>
          <cell r="M92">
            <v>197</v>
          </cell>
          <cell r="P92">
            <v>9.1245947197776747E-2</v>
          </cell>
        </row>
        <row r="93">
          <cell r="G93">
            <v>20185134.139999993</v>
          </cell>
          <cell r="J93">
            <v>6.5948976488775846E-2</v>
          </cell>
          <cell r="M93">
            <v>103</v>
          </cell>
          <cell r="P93">
            <v>4.7707271885132005E-2</v>
          </cell>
        </row>
        <row r="94">
          <cell r="G94">
            <v>51380394.470000021</v>
          </cell>
          <cell r="J94">
            <v>0.16787029520756314</v>
          </cell>
          <cell r="M94">
            <v>385</v>
          </cell>
          <cell r="P94">
            <v>0.17832329782306625</v>
          </cell>
        </row>
        <row r="95">
          <cell r="G95">
            <v>61294765.810000025</v>
          </cell>
          <cell r="J95">
            <v>0.20026258142511977</v>
          </cell>
          <cell r="M95">
            <v>378</v>
          </cell>
          <cell r="P95">
            <v>0.17508105604446503</v>
          </cell>
        </row>
        <row r="96">
          <cell r="G96">
            <v>95073995.299999982</v>
          </cell>
          <cell r="J96">
            <v>0.3106262577818909</v>
          </cell>
          <cell r="M96">
            <v>731</v>
          </cell>
          <cell r="P96">
            <v>0.33858267716535434</v>
          </cell>
        </row>
        <row r="97">
          <cell r="G97">
            <v>28418887.329999994</v>
          </cell>
          <cell r="J97">
            <v>9.2850338242207994E-2</v>
          </cell>
          <cell r="M97">
            <v>232</v>
          </cell>
          <cell r="P97">
            <v>0.10745715609078277</v>
          </cell>
        </row>
        <row r="98">
          <cell r="G98">
            <v>306071984.95999998</v>
          </cell>
          <cell r="J98">
            <v>1.0000000000000002</v>
          </cell>
          <cell r="M98">
            <v>2159</v>
          </cell>
          <cell r="P98">
            <v>0.99999999999999989</v>
          </cell>
        </row>
        <row r="101">
          <cell r="G101">
            <v>30842915.589999985</v>
          </cell>
          <cell r="J101">
            <v>0.10077013613000496</v>
          </cell>
          <cell r="M101">
            <v>331</v>
          </cell>
          <cell r="P101">
            <v>0.15331171838814267</v>
          </cell>
        </row>
        <row r="102">
          <cell r="G102">
            <v>275229069.36999959</v>
          </cell>
          <cell r="J102">
            <v>0.89922986386999504</v>
          </cell>
          <cell r="M102">
            <v>1828</v>
          </cell>
          <cell r="P102">
            <v>0.84668828161185739</v>
          </cell>
        </row>
        <row r="103">
          <cell r="G103">
            <v>0</v>
          </cell>
          <cell r="J103">
            <v>0</v>
          </cell>
          <cell r="M103">
            <v>0</v>
          </cell>
          <cell r="P103">
            <v>0</v>
          </cell>
        </row>
        <row r="104">
          <cell r="G104">
            <v>306071984.95999956</v>
          </cell>
          <cell r="J104">
            <v>1</v>
          </cell>
          <cell r="M104">
            <v>2159</v>
          </cell>
          <cell r="P104">
            <v>1</v>
          </cell>
        </row>
        <row r="108">
          <cell r="G108">
            <v>0</v>
          </cell>
          <cell r="J108">
            <v>0</v>
          </cell>
          <cell r="M108">
            <v>0</v>
          </cell>
          <cell r="P108">
            <v>0</v>
          </cell>
        </row>
        <row r="109">
          <cell r="G109">
            <v>1100876.5899999999</v>
          </cell>
          <cell r="J109">
            <v>3.5967897883364625E-3</v>
          </cell>
          <cell r="M109">
            <v>3</v>
          </cell>
          <cell r="P109">
            <v>1.3895321908290875E-3</v>
          </cell>
        </row>
        <row r="110">
          <cell r="G110">
            <v>20433195.109999992</v>
          </cell>
          <cell r="J110">
            <v>6.6759442595408919E-2</v>
          </cell>
          <cell r="M110">
            <v>205</v>
          </cell>
          <cell r="P110">
            <v>9.4951366373320981E-2</v>
          </cell>
        </row>
        <row r="111">
          <cell r="G111">
            <v>72185419.800000042</v>
          </cell>
          <cell r="J111">
            <v>0.23584458345455495</v>
          </cell>
          <cell r="M111">
            <v>552</v>
          </cell>
          <cell r="P111">
            <v>0.2556739231125521</v>
          </cell>
        </row>
        <row r="112">
          <cell r="G112">
            <v>35591609.539999999</v>
          </cell>
          <cell r="J112">
            <v>0.11628509399398768</v>
          </cell>
          <cell r="M112">
            <v>240</v>
          </cell>
          <cell r="P112">
            <v>0.111162575266327</v>
          </cell>
        </row>
        <row r="113">
          <cell r="G113">
            <v>97996635.210000083</v>
          </cell>
          <cell r="J113">
            <v>0.32017512227656847</v>
          </cell>
          <cell r="M113">
            <v>619</v>
          </cell>
          <cell r="P113">
            <v>0.28670680870773507</v>
          </cell>
        </row>
        <row r="114">
          <cell r="G114">
            <v>19856905.559999999</v>
          </cell>
          <cell r="J114">
            <v>6.487658634485953E-2</v>
          </cell>
          <cell r="M114">
            <v>107</v>
          </cell>
          <cell r="P114">
            <v>4.9559981472904122E-2</v>
          </cell>
        </row>
        <row r="115">
          <cell r="G115">
            <v>12030306.469999997</v>
          </cell>
          <cell r="J115">
            <v>3.9305480609642236E-2</v>
          </cell>
          <cell r="M115">
            <v>78</v>
          </cell>
          <cell r="P115">
            <v>3.6127836961556276E-2</v>
          </cell>
        </row>
        <row r="116">
          <cell r="G116">
            <v>5968465.7399999993</v>
          </cell>
          <cell r="J116">
            <v>1.950020267545886E-2</v>
          </cell>
          <cell r="M116">
            <v>47</v>
          </cell>
          <cell r="P116">
            <v>2.1769337656322371E-2</v>
          </cell>
        </row>
        <row r="117">
          <cell r="G117">
            <v>4437215.580000001</v>
          </cell>
          <cell r="J117">
            <v>1.4497294094328464E-2</v>
          </cell>
          <cell r="M117">
            <v>33</v>
          </cell>
          <cell r="P117">
            <v>1.5284854099119963E-2</v>
          </cell>
        </row>
        <row r="118">
          <cell r="G118">
            <v>36471355.359999999</v>
          </cell>
          <cell r="J118">
            <v>0.11915940416685426</v>
          </cell>
          <cell r="M118">
            <v>275</v>
          </cell>
          <cell r="P118">
            <v>0.12737378415933304</v>
          </cell>
        </row>
        <row r="119">
          <cell r="G119">
            <v>306071984.96000016</v>
          </cell>
          <cell r="J119">
            <v>0.99999999999999967</v>
          </cell>
          <cell r="M119">
            <v>2159</v>
          </cell>
          <cell r="P119">
            <v>1</v>
          </cell>
        </row>
        <row r="122">
          <cell r="G122">
            <v>0</v>
          </cell>
          <cell r="J122">
            <v>0</v>
          </cell>
          <cell r="M122">
            <v>0</v>
          </cell>
          <cell r="P122">
            <v>0</v>
          </cell>
        </row>
        <row r="123">
          <cell r="G123">
            <v>22630666.480000008</v>
          </cell>
          <cell r="J123">
            <v>7.3939032619916426E-2</v>
          </cell>
          <cell r="M123">
            <v>110</v>
          </cell>
          <cell r="P123">
            <v>5.0949513663733209E-2</v>
          </cell>
        </row>
        <row r="124">
          <cell r="G124">
            <v>54372247.410000034</v>
          </cell>
          <cell r="J124">
            <v>0.1776452928780981</v>
          </cell>
          <cell r="M124">
            <v>432</v>
          </cell>
          <cell r="P124">
            <v>0.2000926354793886</v>
          </cell>
        </row>
        <row r="125">
          <cell r="G125">
            <v>91796732.60999994</v>
          </cell>
          <cell r="J125">
            <v>0.2999187678741545</v>
          </cell>
          <cell r="M125">
            <v>640</v>
          </cell>
          <cell r="P125">
            <v>0.29643353404353867</v>
          </cell>
        </row>
        <row r="126">
          <cell r="G126">
            <v>36972812.909999982</v>
          </cell>
          <cell r="J126">
            <v>0.12079776891319176</v>
          </cell>
          <cell r="M126">
            <v>250</v>
          </cell>
          <cell r="P126">
            <v>0.11579434923575729</v>
          </cell>
        </row>
        <row r="127">
          <cell r="G127">
            <v>47318527.95000001</v>
          </cell>
          <cell r="J127">
            <v>0.15459934353738383</v>
          </cell>
          <cell r="M127">
            <v>313</v>
          </cell>
          <cell r="P127">
            <v>0.14497452524316815</v>
          </cell>
        </row>
        <row r="128">
          <cell r="G128">
            <v>5379502.0200000023</v>
          </cell>
          <cell r="J128">
            <v>1.7575937309986214E-2</v>
          </cell>
          <cell r="M128">
            <v>39</v>
          </cell>
          <cell r="P128">
            <v>1.8063918480778138E-2</v>
          </cell>
        </row>
        <row r="129">
          <cell r="G129">
            <v>30836924.49999997</v>
          </cell>
          <cell r="J129">
            <v>0.10075056200922798</v>
          </cell>
          <cell r="M129">
            <v>255</v>
          </cell>
          <cell r="P129">
            <v>0.11811023622047244</v>
          </cell>
        </row>
        <row r="130">
          <cell r="G130">
            <v>16518221.130000001</v>
          </cell>
          <cell r="J130">
            <v>5.3968419004956428E-2</v>
          </cell>
          <cell r="M130">
            <v>117</v>
          </cell>
          <cell r="P130">
            <v>5.4191755442334413E-2</v>
          </cell>
        </row>
        <row r="131">
          <cell r="G131">
            <v>246349.95</v>
          </cell>
          <cell r="J131">
            <v>8.0487585308467574E-4</v>
          </cell>
          <cell r="M131">
            <v>3</v>
          </cell>
          <cell r="P131">
            <v>1.3895321908290875E-3</v>
          </cell>
        </row>
        <row r="132">
          <cell r="G132">
            <v>0</v>
          </cell>
          <cell r="J132">
            <v>0</v>
          </cell>
          <cell r="M132">
            <v>0</v>
          </cell>
          <cell r="P132">
            <v>0</v>
          </cell>
        </row>
        <row r="133">
          <cell r="G133">
            <v>306071984.95999998</v>
          </cell>
          <cell r="J133">
            <v>0.99999999999999967</v>
          </cell>
          <cell r="M133">
            <v>2159</v>
          </cell>
          <cell r="P133">
            <v>1</v>
          </cell>
        </row>
        <row r="138">
          <cell r="G138">
            <v>0</v>
          </cell>
          <cell r="J138">
            <v>0</v>
          </cell>
          <cell r="M138">
            <v>0</v>
          </cell>
          <cell r="P138">
            <v>0</v>
          </cell>
        </row>
        <row r="139">
          <cell r="G139">
            <v>306071984.95999932</v>
          </cell>
          <cell r="J139">
            <v>1</v>
          </cell>
          <cell r="M139">
            <v>2159</v>
          </cell>
          <cell r="P139">
            <v>1</v>
          </cell>
        </row>
        <row r="140">
          <cell r="G140">
            <v>306071984.95999932</v>
          </cell>
          <cell r="J140">
            <v>1</v>
          </cell>
          <cell r="M140">
            <v>2159</v>
          </cell>
          <cell r="P140">
            <v>1</v>
          </cell>
        </row>
        <row r="143">
          <cell r="G143">
            <v>0</v>
          </cell>
          <cell r="J143">
            <v>0</v>
          </cell>
          <cell r="M143">
            <v>0</v>
          </cell>
          <cell r="P143">
            <v>0</v>
          </cell>
        </row>
        <row r="144">
          <cell r="G144">
            <v>163391721.67999989</v>
          </cell>
          <cell r="J144">
            <v>0.5338342929404446</v>
          </cell>
          <cell r="M144">
            <v>900</v>
          </cell>
          <cell r="P144">
            <v>0.41685965724872626</v>
          </cell>
        </row>
        <row r="146">
          <cell r="G146">
            <v>142680263.27999988</v>
          </cell>
          <cell r="J146">
            <v>0.46616570705955529</v>
          </cell>
          <cell r="M146">
            <v>1259</v>
          </cell>
          <cell r="P146">
            <v>0.58314034275127369</v>
          </cell>
        </row>
        <row r="148">
          <cell r="G148">
            <v>306071984.9599998</v>
          </cell>
          <cell r="J148">
            <v>0.99999999999999989</v>
          </cell>
          <cell r="M148">
            <v>2159</v>
          </cell>
          <cell r="P148">
            <v>1</v>
          </cell>
        </row>
        <row r="151">
          <cell r="G151">
            <v>306071984.95999932</v>
          </cell>
          <cell r="J151">
            <v>0.99999999999999845</v>
          </cell>
          <cell r="M151">
            <v>2159</v>
          </cell>
          <cell r="P151">
            <v>1</v>
          </cell>
        </row>
        <row r="152">
          <cell r="G152">
            <v>4.76837158203125E-7</v>
          </cell>
          <cell r="J152">
            <v>1.5579248726911165E-15</v>
          </cell>
          <cell r="M152">
            <v>0</v>
          </cell>
          <cell r="P152">
            <v>0</v>
          </cell>
        </row>
        <row r="153">
          <cell r="G153">
            <v>306071984.9599998</v>
          </cell>
          <cell r="J153">
            <v>1</v>
          </cell>
          <cell r="M153">
            <v>2159</v>
          </cell>
          <cell r="P153">
            <v>1</v>
          </cell>
        </row>
        <row r="156">
          <cell r="G156">
            <v>305507160.21999925</v>
          </cell>
          <cell r="J156">
            <v>0.99815460163701741</v>
          </cell>
          <cell r="M156">
            <v>2156</v>
          </cell>
          <cell r="P156">
            <v>0.99861046780917095</v>
          </cell>
        </row>
        <row r="157">
          <cell r="G157">
            <v>148572.76999999999</v>
          </cell>
          <cell r="J157">
            <v>4.8541773602512841E-4</v>
          </cell>
          <cell r="M157">
            <v>1</v>
          </cell>
          <cell r="P157">
            <v>4.6317739694302917E-4</v>
          </cell>
        </row>
        <row r="158">
          <cell r="G158">
            <v>416251.97</v>
          </cell>
          <cell r="J158">
            <v>1.3599806269574139E-3</v>
          </cell>
          <cell r="M158">
            <v>2</v>
          </cell>
          <cell r="P158">
            <v>9.2635479388605835E-4</v>
          </cell>
        </row>
        <row r="159">
          <cell r="G159">
            <v>0</v>
          </cell>
          <cell r="J159">
            <v>0</v>
          </cell>
          <cell r="M159">
            <v>0</v>
          </cell>
          <cell r="P159">
            <v>0</v>
          </cell>
        </row>
        <row r="160">
          <cell r="G160">
            <v>0</v>
          </cell>
          <cell r="J160">
            <v>0</v>
          </cell>
          <cell r="M160">
            <v>0</v>
          </cell>
          <cell r="P160">
            <v>0</v>
          </cell>
        </row>
        <row r="161">
          <cell r="G161">
            <v>306071984.95999926</v>
          </cell>
          <cell r="J161">
            <v>1</v>
          </cell>
          <cell r="M161">
            <v>2159</v>
          </cell>
          <cell r="P161">
            <v>1</v>
          </cell>
        </row>
        <row r="164">
          <cell r="G164">
            <v>0</v>
          </cell>
          <cell r="J164">
            <v>0</v>
          </cell>
          <cell r="M164">
            <v>0</v>
          </cell>
          <cell r="P164">
            <v>0</v>
          </cell>
        </row>
        <row r="165">
          <cell r="G165">
            <v>306071984.95999932</v>
          </cell>
          <cell r="J165">
            <v>1</v>
          </cell>
          <cell r="M165">
            <v>2159</v>
          </cell>
          <cell r="P165">
            <v>1</v>
          </cell>
        </row>
        <row r="170">
          <cell r="G170">
            <v>306071984.95999932</v>
          </cell>
          <cell r="M170">
            <v>2159</v>
          </cell>
        </row>
        <row r="175">
          <cell r="G175">
            <v>26067822.230000008</v>
          </cell>
          <cell r="J175">
            <v>8.5168925974740101E-2</v>
          </cell>
          <cell r="M175">
            <v>137</v>
          </cell>
          <cell r="P175">
            <v>6.3455303381194997E-2</v>
          </cell>
        </row>
        <row r="176">
          <cell r="G176">
            <v>25397428.38000001</v>
          </cell>
          <cell r="J176">
            <v>8.2978611659996093E-2</v>
          </cell>
          <cell r="M176">
            <v>226</v>
          </cell>
          <cell r="P176">
            <v>0.10467809170912459</v>
          </cell>
        </row>
        <row r="177">
          <cell r="G177">
            <v>42737375.320000015</v>
          </cell>
          <cell r="J177">
            <v>0.13963177755581022</v>
          </cell>
          <cell r="M177">
            <v>103</v>
          </cell>
          <cell r="P177">
            <v>4.7707271885132005E-2</v>
          </cell>
        </row>
        <row r="178">
          <cell r="G178">
            <v>10104085.239999998</v>
          </cell>
          <cell r="J178">
            <v>3.3012120470027606E-2</v>
          </cell>
          <cell r="M178">
            <v>145</v>
          </cell>
          <cell r="P178">
            <v>6.716072255673923E-2</v>
          </cell>
        </row>
        <row r="179">
          <cell r="G179">
            <v>37701443.599999994</v>
          </cell>
          <cell r="J179">
            <v>0.12317835493806178</v>
          </cell>
          <cell r="M179">
            <v>424</v>
          </cell>
          <cell r="P179">
            <v>0.19638721630384437</v>
          </cell>
        </row>
        <row r="180">
          <cell r="G180">
            <v>0</v>
          </cell>
          <cell r="J180">
            <v>0</v>
          </cell>
          <cell r="M180">
            <v>0</v>
          </cell>
          <cell r="P180">
            <v>0</v>
          </cell>
        </row>
        <row r="181">
          <cell r="G181">
            <v>55673353.56000001</v>
          </cell>
          <cell r="J181">
            <v>0.18189627373859732</v>
          </cell>
          <cell r="M181">
            <v>230</v>
          </cell>
          <cell r="P181">
            <v>0.10653080129689671</v>
          </cell>
        </row>
        <row r="182">
          <cell r="G182">
            <v>38435919.619999975</v>
          </cell>
          <cell r="J182">
            <v>0.12557803885586946</v>
          </cell>
          <cell r="M182">
            <v>219</v>
          </cell>
          <cell r="P182">
            <v>0.10143584993052339</v>
          </cell>
        </row>
        <row r="183">
          <cell r="G183">
            <v>13135000.23</v>
          </cell>
          <cell r="J183">
            <v>4.2914741875891019E-2</v>
          </cell>
          <cell r="M183">
            <v>130</v>
          </cell>
          <cell r="P183">
            <v>6.0213061602593793E-2</v>
          </cell>
        </row>
        <row r="184">
          <cell r="G184">
            <v>41644654.910000034</v>
          </cell>
          <cell r="J184">
            <v>0.13606163568169263</v>
          </cell>
          <cell r="M184">
            <v>353</v>
          </cell>
          <cell r="P184">
            <v>0.16350162112088931</v>
          </cell>
        </row>
        <row r="185">
          <cell r="G185">
            <v>15174901.870000001</v>
          </cell>
          <cell r="J185">
            <v>4.9579519249313787E-2</v>
          </cell>
          <cell r="M185">
            <v>192</v>
          </cell>
          <cell r="P185">
            <v>8.8930060213061601E-2</v>
          </cell>
        </row>
        <row r="186">
          <cell r="G186">
            <v>306071984.96000004</v>
          </cell>
          <cell r="J186">
            <v>1</v>
          </cell>
          <cell r="M186">
            <v>2159</v>
          </cell>
          <cell r="P186">
            <v>0.99999999999999989</v>
          </cell>
        </row>
        <row r="189">
          <cell r="G189">
            <v>34868940.640000001</v>
          </cell>
          <cell r="J189">
            <v>0.11392398636078035</v>
          </cell>
          <cell r="M189">
            <v>174</v>
          </cell>
          <cell r="P189">
            <v>8.0592867068087076E-2</v>
          </cell>
        </row>
        <row r="190">
          <cell r="G190">
            <v>89919734.319999948</v>
          </cell>
          <cell r="J190">
            <v>0.29378622918314923</v>
          </cell>
          <cell r="M190">
            <v>727</v>
          </cell>
          <cell r="P190">
            <v>0.33672996757758222</v>
          </cell>
        </row>
        <row r="191">
          <cell r="G191">
            <v>45352331.50000003</v>
          </cell>
          <cell r="J191">
            <v>0.14817537614861112</v>
          </cell>
          <cell r="M191">
            <v>290</v>
          </cell>
          <cell r="P191">
            <v>0.13432144511347846</v>
          </cell>
        </row>
        <row r="192">
          <cell r="G192">
            <v>18336180.329999991</v>
          </cell>
          <cell r="J192">
            <v>5.9908064870413794E-2</v>
          </cell>
          <cell r="M192">
            <v>152</v>
          </cell>
          <cell r="P192">
            <v>7.0402964335340434E-2</v>
          </cell>
        </row>
        <row r="193">
          <cell r="G193">
            <v>39630638.719999976</v>
          </cell>
          <cell r="J193">
            <v>0.12948143138673487</v>
          </cell>
          <cell r="M193">
            <v>295</v>
          </cell>
          <cell r="P193">
            <v>0.13663733209819362</v>
          </cell>
        </row>
        <row r="194">
          <cell r="G194">
            <v>27521342.390000012</v>
          </cell>
          <cell r="J194">
            <v>8.9917874690807573E-2</v>
          </cell>
          <cell r="M194">
            <v>193</v>
          </cell>
          <cell r="P194">
            <v>8.9393237610004631E-2</v>
          </cell>
        </row>
        <row r="195">
          <cell r="G195">
            <v>4538664.919999999</v>
          </cell>
          <cell r="J195">
            <v>1.4828749911865178E-2</v>
          </cell>
          <cell r="M195">
            <v>27</v>
          </cell>
          <cell r="P195">
            <v>1.2505789717461788E-2</v>
          </cell>
        </row>
        <row r="196">
          <cell r="G196">
            <v>3470466.9699999997</v>
          </cell>
          <cell r="J196">
            <v>1.1338727948111782E-2</v>
          </cell>
          <cell r="M196">
            <v>22</v>
          </cell>
          <cell r="P196">
            <v>1.0189902732746642E-2</v>
          </cell>
        </row>
        <row r="197">
          <cell r="G197">
            <v>9461734.2699999996</v>
          </cell>
          <cell r="J197">
            <v>3.0913428000398466E-2</v>
          </cell>
          <cell r="M197">
            <v>58</v>
          </cell>
          <cell r="P197">
            <v>2.6864289022695692E-2</v>
          </cell>
        </row>
        <row r="198">
          <cell r="G198">
            <v>32971950.900000002</v>
          </cell>
          <cell r="J198">
            <v>0.10772613149912776</v>
          </cell>
          <cell r="M198">
            <v>221</v>
          </cell>
          <cell r="P198">
            <v>0.10236220472440945</v>
          </cell>
        </row>
        <row r="199">
          <cell r="G199">
            <v>306071984.95999992</v>
          </cell>
          <cell r="J199">
            <v>1</v>
          </cell>
          <cell r="M199">
            <v>2159</v>
          </cell>
          <cell r="P199">
            <v>1</v>
          </cell>
        </row>
        <row r="202">
          <cell r="G202">
            <v>306071984.95999932</v>
          </cell>
          <cell r="J202">
            <v>1</v>
          </cell>
          <cell r="M202">
            <v>2159</v>
          </cell>
          <cell r="P202">
            <v>1</v>
          </cell>
        </row>
        <row r="203">
          <cell r="G203">
            <v>0</v>
          </cell>
          <cell r="J203">
            <v>0</v>
          </cell>
          <cell r="M203">
            <v>0</v>
          </cell>
          <cell r="P203">
            <v>0</v>
          </cell>
        </row>
        <row r="204">
          <cell r="G204">
            <v>0</v>
          </cell>
          <cell r="J204">
            <v>0</v>
          </cell>
          <cell r="M204">
            <v>0</v>
          </cell>
          <cell r="P204">
            <v>0</v>
          </cell>
        </row>
        <row r="205">
          <cell r="G205">
            <v>0</v>
          </cell>
          <cell r="J205">
            <v>0</v>
          </cell>
          <cell r="M205">
            <v>0</v>
          </cell>
          <cell r="P205">
            <v>0</v>
          </cell>
        </row>
        <row r="206">
          <cell r="G206">
            <v>306071984.95999932</v>
          </cell>
          <cell r="J206">
            <v>1</v>
          </cell>
          <cell r="M206">
            <v>2159</v>
          </cell>
          <cell r="P206">
            <v>1</v>
          </cell>
        </row>
        <row r="209">
          <cell r="G209">
            <v>162919915.47000012</v>
          </cell>
          <cell r="J209">
            <v>0.53229280520820021</v>
          </cell>
          <cell r="M209">
            <v>1069</v>
          </cell>
          <cell r="P209">
            <v>0.49513663733209817</v>
          </cell>
        </row>
        <row r="210">
          <cell r="G210">
            <v>127886744.96999995</v>
          </cell>
          <cell r="J210">
            <v>0.41783224618454878</v>
          </cell>
          <cell r="M210">
            <v>1002</v>
          </cell>
          <cell r="P210">
            <v>0.46410375173691526</v>
          </cell>
        </row>
        <row r="211">
          <cell r="G211">
            <v>15265324.519999251</v>
          </cell>
          <cell r="J211">
            <v>4.9874948607250946E-2</v>
          </cell>
          <cell r="M211">
            <v>88</v>
          </cell>
          <cell r="P211">
            <v>4.0759610930986567E-2</v>
          </cell>
        </row>
        <row r="212">
          <cell r="G212">
            <v>306071984.95999932</v>
          </cell>
          <cell r="J212">
            <v>1</v>
          </cell>
          <cell r="M212">
            <v>2159</v>
          </cell>
          <cell r="P212">
            <v>1</v>
          </cell>
        </row>
        <row r="215">
          <cell r="G215">
            <v>101061663.17000006</v>
          </cell>
          <cell r="J215">
            <v>0.33018919775753963</v>
          </cell>
          <cell r="M215">
            <v>562</v>
          </cell>
          <cell r="P215">
            <v>0.26030569708198242</v>
          </cell>
        </row>
        <row r="216">
          <cell r="G216">
            <v>49423173.140000015</v>
          </cell>
          <cell r="J216">
            <v>0.161475651378087</v>
          </cell>
          <cell r="M216">
            <v>362</v>
          </cell>
          <cell r="P216">
            <v>0.16767021769337656</v>
          </cell>
        </row>
        <row r="217">
          <cell r="G217">
            <v>8705272.0900000017</v>
          </cell>
          <cell r="J217">
            <v>2.8441910784934087E-2</v>
          </cell>
          <cell r="M217">
            <v>53</v>
          </cell>
          <cell r="P217">
            <v>2.4548402037980546E-2</v>
          </cell>
        </row>
        <row r="218">
          <cell r="G218">
            <v>146881876.55999976</v>
          </cell>
          <cell r="J218">
            <v>0.47989324007943945</v>
          </cell>
          <cell r="M218">
            <v>1182</v>
          </cell>
          <cell r="P218">
            <v>0.54747568318666051</v>
          </cell>
        </row>
        <row r="219">
          <cell r="G219">
            <v>0</v>
          </cell>
          <cell r="J219">
            <v>0</v>
          </cell>
          <cell r="M219">
            <v>0</v>
          </cell>
          <cell r="P219">
            <v>0</v>
          </cell>
        </row>
        <row r="220">
          <cell r="G220">
            <v>306071984.9599998</v>
          </cell>
          <cell r="J220">
            <v>1.0000000000000002</v>
          </cell>
          <cell r="M220">
            <v>2159</v>
          </cell>
          <cell r="P220">
            <v>1</v>
          </cell>
        </row>
      </sheetData>
      <sheetData sheetId="6">
        <row r="1">
          <cell r="D1">
            <v>374470477.55000001</v>
          </cell>
        </row>
      </sheetData>
      <sheetData sheetId="7">
        <row r="1">
          <cell r="C1" t="str">
            <v>Mortgage Margin</v>
          </cell>
          <cell r="D1" t="str">
            <v>Excess Spread</v>
          </cell>
          <cell r="E1" t="str">
            <v>CPR</v>
          </cell>
        </row>
        <row r="2">
          <cell r="B2" t="str">
            <v>Closing</v>
          </cell>
          <cell r="C2">
            <v>3.531618616133371E-2</v>
          </cell>
          <cell r="D2">
            <v>0</v>
          </cell>
          <cell r="E2" t="str">
            <v>n.a.</v>
          </cell>
          <cell r="F2">
            <v>0</v>
          </cell>
          <cell r="G2">
            <v>0.12559987615460033</v>
          </cell>
          <cell r="H2">
            <v>9.6625212859280663E-2</v>
          </cell>
          <cell r="I2">
            <v>6.7650549563960993E-2</v>
          </cell>
          <cell r="J2">
            <v>4.8325506992104854E-2</v>
          </cell>
          <cell r="K2">
            <v>3.3825274781980497E-2</v>
          </cell>
          <cell r="L2">
            <v>0</v>
          </cell>
          <cell r="M2">
            <v>0</v>
          </cell>
          <cell r="N2">
            <v>0</v>
          </cell>
          <cell r="O2">
            <v>0</v>
          </cell>
        </row>
        <row r="3">
          <cell r="A3" t="str">
            <v>Quarter 1</v>
          </cell>
          <cell r="B3" t="str">
            <v>Q1</v>
          </cell>
          <cell r="C3">
            <v>3.5014565764850056E-2</v>
          </cell>
          <cell r="D3">
            <v>0</v>
          </cell>
          <cell r="E3">
            <v>6.6650826717244427E-2</v>
          </cell>
          <cell r="F3">
            <v>0</v>
          </cell>
          <cell r="G3">
            <v>0.12399404558464232</v>
          </cell>
          <cell r="H3">
            <v>9.4380764544163123E-2</v>
          </cell>
          <cell r="I3">
            <v>6.4767483503683929E-2</v>
          </cell>
          <cell r="J3">
            <v>4.5016506211325143E-2</v>
          </cell>
          <cell r="K3">
            <v>3.0196680793026568E-2</v>
          </cell>
          <cell r="L3">
            <v>0</v>
          </cell>
          <cell r="M3">
            <v>0</v>
          </cell>
          <cell r="N3">
            <v>0</v>
          </cell>
          <cell r="O3">
            <v>0</v>
          </cell>
          <cell r="Q3">
            <v>0</v>
          </cell>
          <cell r="R3">
            <v>6.6650826717244427E-2</v>
          </cell>
          <cell r="S3">
            <v>6699496.6299999999</v>
          </cell>
          <cell r="T3">
            <v>367770980.92000031</v>
          </cell>
          <cell r="U3">
            <v>1.8216490635669033E-2</v>
          </cell>
          <cell r="V3">
            <v>1</v>
          </cell>
          <cell r="W3">
            <v>0</v>
          </cell>
        </row>
        <row r="4">
          <cell r="A4" t="str">
            <v>Quarter 2</v>
          </cell>
          <cell r="B4" t="str">
            <v>Q2</v>
          </cell>
          <cell r="C4">
            <v>3.5367927221314474E-2</v>
          </cell>
          <cell r="D4">
            <v>0</v>
          </cell>
          <cell r="E4">
            <v>6.6355980596430997E-2</v>
          </cell>
          <cell r="F4">
            <v>0</v>
          </cell>
          <cell r="G4">
            <v>0.12245755377932659</v>
          </cell>
          <cell r="H4">
            <v>9.2195645765719245E-2</v>
          </cell>
          <cell r="I4">
            <v>6.1933737752111903E-2</v>
          </cell>
          <cell r="J4">
            <v>4.1750149949625795E-2</v>
          </cell>
          <cell r="K4">
            <v>2.6605722252700307E-2</v>
          </cell>
          <cell r="L4">
            <v>1.9837937688981378E-4</v>
          </cell>
          <cell r="M4">
            <v>0</v>
          </cell>
          <cell r="N4">
            <v>0</v>
          </cell>
          <cell r="O4">
            <v>0</v>
          </cell>
          <cell r="Q4">
            <v>0</v>
          </cell>
          <cell r="R4">
            <v>6.652914652289188E-2</v>
          </cell>
          <cell r="S4">
            <v>6550129.0899999999</v>
          </cell>
          <cell r="T4">
            <v>361220851.82999998</v>
          </cell>
          <cell r="U4">
            <v>1.8133308353645825E-2</v>
          </cell>
          <cell r="V4">
            <v>1</v>
          </cell>
          <cell r="W4">
            <v>0</v>
          </cell>
        </row>
        <row r="5">
          <cell r="A5" t="str">
            <v>Quarter 3</v>
          </cell>
          <cell r="B5" t="str">
            <v>Q3</v>
          </cell>
          <cell r="C5">
            <v>3.5735437968540312E-2</v>
          </cell>
          <cell r="D5">
            <v>0</v>
          </cell>
          <cell r="E5">
            <v>0.14528509112791954</v>
          </cell>
          <cell r="F5">
            <v>0</v>
          </cell>
          <cell r="G5">
            <v>0.12341723600000466</v>
          </cell>
          <cell r="H5">
            <v>9.1812126231372276E-2</v>
          </cell>
          <cell r="I5">
            <v>6.0207016462739869E-2</v>
          </cell>
          <cell r="J5">
            <v>3.9127562129074984E-2</v>
          </cell>
          <cell r="K5">
            <v>2.3310935512893847E-2</v>
          </cell>
          <cell r="L5">
            <v>0</v>
          </cell>
          <cell r="M5">
            <v>0</v>
          </cell>
          <cell r="N5">
            <v>1.9837937688981378E-4</v>
          </cell>
          <cell r="O5">
            <v>0</v>
          </cell>
          <cell r="Q5">
            <v>0</v>
          </cell>
          <cell r="R5">
            <v>9.3588944493626869E-2</v>
          </cell>
          <cell r="S5">
            <v>14180978.609999999</v>
          </cell>
          <cell r="T5">
            <v>347039873.22000003</v>
          </cell>
          <cell r="U5">
            <v>4.0862678050283312E-2</v>
          </cell>
          <cell r="V5">
            <v>1</v>
          </cell>
          <cell r="W5">
            <v>0</v>
          </cell>
        </row>
        <row r="6">
          <cell r="A6" t="str">
            <v>Quarter 4</v>
          </cell>
          <cell r="B6" t="str">
            <v>Q4</v>
          </cell>
          <cell r="C6">
            <v>3.6173441668857505E-2</v>
          </cell>
          <cell r="D6">
            <v>0</v>
          </cell>
          <cell r="E6">
            <v>0.21587285204923279</v>
          </cell>
          <cell r="F6">
            <v>0</v>
          </cell>
          <cell r="G6">
            <v>0.12661291963233626</v>
          </cell>
          <cell r="H6">
            <v>9.2874379176196176E-2</v>
          </cell>
          <cell r="I6">
            <v>5.9135838720056073E-2</v>
          </cell>
          <cell r="J6">
            <v>3.6633464007991133E-2</v>
          </cell>
          <cell r="K6">
            <v>1.9749172167963763E-2</v>
          </cell>
          <cell r="L6">
            <v>0</v>
          </cell>
          <cell r="M6">
            <v>8.667513447883549E-4</v>
          </cell>
          <cell r="N6">
            <v>0</v>
          </cell>
          <cell r="O6">
            <v>0</v>
          </cell>
          <cell r="Q6">
            <v>0</v>
          </cell>
          <cell r="R6">
            <v>0.12589586122617258</v>
          </cell>
          <cell r="S6">
            <v>20759223.27</v>
          </cell>
          <cell r="T6">
            <v>326280649.94999999</v>
          </cell>
          <cell r="U6">
            <v>6.3623825909324361E-2</v>
          </cell>
          <cell r="V6">
            <v>1</v>
          </cell>
          <cell r="W6">
            <v>0</v>
          </cell>
        </row>
        <row r="7">
          <cell r="A7" t="str">
            <v>Quarter 5</v>
          </cell>
          <cell r="B7" t="str">
            <v>Q5</v>
          </cell>
          <cell r="C7">
            <v>3.6008490463713523E-2</v>
          </cell>
          <cell r="D7">
            <v>0</v>
          </cell>
          <cell r="E7">
            <v>0.22312822987720216</v>
          </cell>
          <cell r="F7">
            <v>0</v>
          </cell>
          <cell r="G7">
            <v>0.13001079772208604</v>
          </cell>
          <cell r="H7">
            <v>9.3888549244606614E-2</v>
          </cell>
          <cell r="I7">
            <v>5.7766300767127195E-2</v>
          </cell>
          <cell r="J7">
            <v>3.3674079832459264E-2</v>
          </cell>
          <cell r="K7">
            <v>1.5596872669197077E-2</v>
          </cell>
          <cell r="L7">
            <v>1.1066330587961191E-3</v>
          </cell>
          <cell r="M7">
            <v>0</v>
          </cell>
          <cell r="N7">
            <v>0</v>
          </cell>
          <cell r="O7">
            <v>0</v>
          </cell>
          <cell r="Q7">
            <v>0</v>
          </cell>
          <cell r="R7">
            <v>0.14634948761279665</v>
          </cell>
          <cell r="S7">
            <v>20240333.079999998</v>
          </cell>
          <cell r="T7">
            <v>306040316.87</v>
          </cell>
          <cell r="U7">
            <v>6.6136165610486214E-2</v>
          </cell>
          <cell r="V7">
            <v>1</v>
          </cell>
          <cell r="W7">
            <v>0</v>
          </cell>
        </row>
        <row r="8">
          <cell r="A8" t="str">
            <v>Quarter 6</v>
          </cell>
          <cell r="B8" t="str">
            <v>Q6</v>
          </cell>
        </row>
        <row r="9">
          <cell r="A9" t="str">
            <v>Quarter 7</v>
          </cell>
          <cell r="B9" t="str">
            <v>Q7</v>
          </cell>
        </row>
        <row r="10">
          <cell r="A10" t="str">
            <v>Quarter 8</v>
          </cell>
          <cell r="B10" t="str">
            <v>Q8</v>
          </cell>
        </row>
        <row r="11">
          <cell r="A11" t="str">
            <v>Quarter 9</v>
          </cell>
          <cell r="B11" t="str">
            <v>Q9</v>
          </cell>
        </row>
        <row r="12">
          <cell r="A12" t="str">
            <v>Quarter 10</v>
          </cell>
          <cell r="B12" t="str">
            <v>Q10</v>
          </cell>
        </row>
        <row r="13">
          <cell r="A13" t="str">
            <v>Quarter 11</v>
          </cell>
          <cell r="B13" t="str">
            <v>Q11</v>
          </cell>
        </row>
        <row r="14">
          <cell r="A14" t="str">
            <v>Quarter 12</v>
          </cell>
          <cell r="B14" t="str">
            <v>Q12</v>
          </cell>
        </row>
        <row r="15">
          <cell r="A15" t="str">
            <v>Quarter 13</v>
          </cell>
          <cell r="B15" t="str">
            <v>Q13</v>
          </cell>
        </row>
        <row r="16">
          <cell r="A16" t="str">
            <v>Quarter 14</v>
          </cell>
          <cell r="B16" t="str">
            <v>Q14</v>
          </cell>
        </row>
        <row r="17">
          <cell r="A17" t="str">
            <v>Quarter 15</v>
          </cell>
          <cell r="B17" t="str">
            <v>Q15</v>
          </cell>
        </row>
        <row r="18">
          <cell r="A18" t="str">
            <v>Quarter 16</v>
          </cell>
          <cell r="B18" t="str">
            <v>Q16</v>
          </cell>
        </row>
        <row r="19">
          <cell r="A19" t="str">
            <v>Quarter 17</v>
          </cell>
          <cell r="B19" t="str">
            <v>Q17</v>
          </cell>
        </row>
        <row r="20">
          <cell r="A20" t="str">
            <v>Quarter 18</v>
          </cell>
          <cell r="B20" t="str">
            <v>Q18</v>
          </cell>
        </row>
        <row r="21">
          <cell r="A21" t="str">
            <v>Quarter 19</v>
          </cell>
          <cell r="B21" t="str">
            <v>Q19</v>
          </cell>
        </row>
        <row r="22">
          <cell r="A22" t="str">
            <v>Quarter 20</v>
          </cell>
          <cell r="B22" t="str">
            <v>Q20</v>
          </cell>
        </row>
        <row r="23">
          <cell r="A23" t="str">
            <v>Quarter 21</v>
          </cell>
          <cell r="B23" t="str">
            <v>Q21</v>
          </cell>
        </row>
        <row r="24">
          <cell r="A24" t="str">
            <v>Quarter 22</v>
          </cell>
          <cell r="B24" t="str">
            <v>Q22</v>
          </cell>
        </row>
        <row r="25">
          <cell r="A25" t="str">
            <v>Quarter 23</v>
          </cell>
          <cell r="B25" t="str">
            <v>Q23</v>
          </cell>
        </row>
        <row r="26">
          <cell r="A26" t="str">
            <v>Quarter 24</v>
          </cell>
          <cell r="B26" t="str">
            <v>Q24</v>
          </cell>
        </row>
        <row r="27">
          <cell r="A27" t="str">
            <v>Quarter 25</v>
          </cell>
          <cell r="B27" t="str">
            <v>Q25</v>
          </cell>
        </row>
        <row r="28">
          <cell r="A28" t="str">
            <v>Quarter 26</v>
          </cell>
          <cell r="B28" t="str">
            <v>Q26</v>
          </cell>
        </row>
        <row r="29">
          <cell r="A29" t="str">
            <v>Quarter 27</v>
          </cell>
          <cell r="B29" t="str">
            <v>Q27</v>
          </cell>
        </row>
        <row r="30">
          <cell r="A30" t="str">
            <v>Quarter 28</v>
          </cell>
          <cell r="B30" t="str">
            <v>Q28</v>
          </cell>
        </row>
        <row r="31">
          <cell r="A31" t="str">
            <v>Quarter 29</v>
          </cell>
          <cell r="B31" t="str">
            <v>Q29</v>
          </cell>
        </row>
        <row r="32">
          <cell r="A32" t="str">
            <v>Quarter 30</v>
          </cell>
          <cell r="B32" t="str">
            <v>Q30</v>
          </cell>
        </row>
        <row r="33">
          <cell r="A33" t="str">
            <v>Quarter 31</v>
          </cell>
          <cell r="B33" t="str">
            <v>Q31</v>
          </cell>
        </row>
        <row r="34">
          <cell r="A34" t="str">
            <v>Quarter 32</v>
          </cell>
          <cell r="B34" t="str">
            <v>Q32</v>
          </cell>
        </row>
        <row r="35">
          <cell r="A35" t="str">
            <v>Quarter 33</v>
          </cell>
          <cell r="B35" t="str">
            <v>Q33</v>
          </cell>
        </row>
        <row r="36">
          <cell r="A36" t="str">
            <v>Quarter 34</v>
          </cell>
          <cell r="B36" t="str">
            <v>Q34</v>
          </cell>
        </row>
        <row r="37">
          <cell r="A37" t="str">
            <v>Quarter 35</v>
          </cell>
          <cell r="B37" t="str">
            <v>Q35</v>
          </cell>
        </row>
        <row r="38">
          <cell r="A38" t="str">
            <v>Quarter 36</v>
          </cell>
          <cell r="B38" t="str">
            <v>Q36</v>
          </cell>
        </row>
        <row r="39">
          <cell r="A39" t="str">
            <v>Quarter 37</v>
          </cell>
          <cell r="B39" t="str">
            <v>Q37</v>
          </cell>
        </row>
        <row r="40">
          <cell r="A40" t="str">
            <v>Quarter 38</v>
          </cell>
          <cell r="B40" t="str">
            <v>Q38</v>
          </cell>
        </row>
        <row r="41">
          <cell r="A41" t="str">
            <v>Quarter 39</v>
          </cell>
          <cell r="B41" t="str">
            <v>Q39</v>
          </cell>
        </row>
        <row r="42">
          <cell r="A42" t="str">
            <v>Quarter 40</v>
          </cell>
          <cell r="B42" t="str">
            <v>Q40</v>
          </cell>
        </row>
        <row r="43">
          <cell r="A43" t="str">
            <v>Quarter 41</v>
          </cell>
          <cell r="B43" t="str">
            <v>Q41</v>
          </cell>
        </row>
        <row r="44">
          <cell r="A44" t="str">
            <v>Quarter 42</v>
          </cell>
          <cell r="B44" t="str">
            <v>Q42</v>
          </cell>
        </row>
        <row r="45">
          <cell r="A45" t="str">
            <v>Quarter 43</v>
          </cell>
          <cell r="B45" t="str">
            <v>Q43</v>
          </cell>
        </row>
        <row r="46">
          <cell r="A46" t="str">
            <v>Quarter 44</v>
          </cell>
          <cell r="B46" t="str">
            <v>Q44</v>
          </cell>
        </row>
        <row r="47">
          <cell r="A47" t="str">
            <v>Quarter 45</v>
          </cell>
          <cell r="B47" t="str">
            <v>Q45</v>
          </cell>
        </row>
        <row r="48">
          <cell r="A48" t="str">
            <v>Quarter 46</v>
          </cell>
          <cell r="B48" t="str">
            <v>Q46</v>
          </cell>
        </row>
        <row r="49">
          <cell r="A49" t="str">
            <v>Quarter 47</v>
          </cell>
          <cell r="B49" t="str">
            <v>Q47</v>
          </cell>
        </row>
        <row r="50">
          <cell r="A50" t="str">
            <v>Quarter 48</v>
          </cell>
          <cell r="B50" t="str">
            <v>Q48</v>
          </cell>
        </row>
        <row r="51">
          <cell r="A51" t="str">
            <v>Quarter 49</v>
          </cell>
          <cell r="B51" t="str">
            <v>Q49</v>
          </cell>
        </row>
        <row r="52">
          <cell r="A52" t="str">
            <v>Quarter 50</v>
          </cell>
          <cell r="B52" t="str">
            <v>Q50</v>
          </cell>
        </row>
        <row r="53">
          <cell r="A53" t="str">
            <v>Quarter 51</v>
          </cell>
          <cell r="B53" t="str">
            <v>Q51</v>
          </cell>
        </row>
        <row r="54">
          <cell r="A54" t="str">
            <v>Quarter 52</v>
          </cell>
          <cell r="B54" t="str">
            <v>Q52</v>
          </cell>
        </row>
        <row r="55">
          <cell r="A55" t="str">
            <v>Quarter 53</v>
          </cell>
          <cell r="B55" t="str">
            <v>Q53</v>
          </cell>
        </row>
        <row r="56">
          <cell r="A56" t="str">
            <v>Quarter 54</v>
          </cell>
          <cell r="B56" t="str">
            <v>Q54</v>
          </cell>
        </row>
        <row r="57">
          <cell r="A57" t="str">
            <v>Quarter 55</v>
          </cell>
          <cell r="B57" t="str">
            <v>Q55</v>
          </cell>
        </row>
        <row r="58">
          <cell r="A58" t="str">
            <v>Quarter 56</v>
          </cell>
          <cell r="B58" t="str">
            <v>Q56</v>
          </cell>
        </row>
        <row r="59">
          <cell r="A59" t="str">
            <v>Quarter 57</v>
          </cell>
          <cell r="B59" t="str">
            <v>Q57</v>
          </cell>
        </row>
        <row r="60">
          <cell r="A60" t="str">
            <v>Quarter 58</v>
          </cell>
          <cell r="B60" t="str">
            <v>Q58</v>
          </cell>
        </row>
        <row r="61">
          <cell r="A61" t="str">
            <v>Quarter 59</v>
          </cell>
          <cell r="B61" t="str">
            <v>Q59</v>
          </cell>
        </row>
        <row r="62">
          <cell r="A62" t="str">
            <v>Quarter 60</v>
          </cell>
          <cell r="B62" t="str">
            <v>Q60</v>
          </cell>
        </row>
        <row r="63">
          <cell r="A63" t="str">
            <v>Quarter 61</v>
          </cell>
          <cell r="B63" t="str">
            <v>Q61</v>
          </cell>
        </row>
        <row r="64">
          <cell r="B64" t="str">
            <v>Q62</v>
          </cell>
        </row>
        <row r="65">
          <cell r="B65" t="str">
            <v>Q63</v>
          </cell>
        </row>
        <row r="66">
          <cell r="B66" t="str">
            <v>Q64</v>
          </cell>
        </row>
        <row r="67">
          <cell r="B67" t="str">
            <v>Q65</v>
          </cell>
        </row>
        <row r="68">
          <cell r="B68" t="str">
            <v>Q66</v>
          </cell>
        </row>
        <row r="69">
          <cell r="B69" t="str">
            <v>Q67</v>
          </cell>
        </row>
        <row r="70">
          <cell r="B70" t="str">
            <v>Q68</v>
          </cell>
        </row>
        <row r="71">
          <cell r="B71" t="str">
            <v>Q69</v>
          </cell>
        </row>
        <row r="72">
          <cell r="B72" t="str">
            <v>Q70</v>
          </cell>
        </row>
        <row r="73">
          <cell r="B73" t="str">
            <v>Q71</v>
          </cell>
        </row>
        <row r="74">
          <cell r="B74" t="str">
            <v>Q72</v>
          </cell>
        </row>
        <row r="75">
          <cell r="B75" t="str">
            <v>Q73</v>
          </cell>
        </row>
        <row r="76">
          <cell r="B76" t="str">
            <v>Q74</v>
          </cell>
        </row>
        <row r="77">
          <cell r="B77" t="str">
            <v>Q75</v>
          </cell>
        </row>
        <row r="78">
          <cell r="B78" t="str">
            <v>Q76</v>
          </cell>
        </row>
        <row r="79">
          <cell r="B79" t="str">
            <v>Q77</v>
          </cell>
        </row>
        <row r="80">
          <cell r="B80" t="str">
            <v>Q78</v>
          </cell>
        </row>
        <row r="81">
          <cell r="B81" t="str">
            <v>Q79</v>
          </cell>
        </row>
        <row r="82">
          <cell r="B82" t="str">
            <v>Q80</v>
          </cell>
        </row>
        <row r="83">
          <cell r="B83" t="str">
            <v>Q81</v>
          </cell>
        </row>
        <row r="84">
          <cell r="B84" t="str">
            <v>Q82</v>
          </cell>
        </row>
        <row r="85">
          <cell r="B85" t="str">
            <v>Q83</v>
          </cell>
        </row>
        <row r="86">
          <cell r="B86" t="str">
            <v>Q84</v>
          </cell>
        </row>
        <row r="87">
          <cell r="B87" t="str">
            <v>Q85</v>
          </cell>
        </row>
        <row r="88">
          <cell r="B88" t="str">
            <v>Q86</v>
          </cell>
        </row>
        <row r="89">
          <cell r="B89" t="str">
            <v>Q87</v>
          </cell>
        </row>
        <row r="90">
          <cell r="B90" t="str">
            <v>Q88</v>
          </cell>
        </row>
        <row r="91">
          <cell r="B91" t="str">
            <v>Q89</v>
          </cell>
        </row>
        <row r="92">
          <cell r="B92" t="str">
            <v>Q90</v>
          </cell>
        </row>
        <row r="93">
          <cell r="B93" t="str">
            <v>Q91</v>
          </cell>
        </row>
        <row r="94">
          <cell r="B94" t="str">
            <v>Q92</v>
          </cell>
        </row>
        <row r="95">
          <cell r="B95" t="str">
            <v>Q93</v>
          </cell>
        </row>
        <row r="96">
          <cell r="B96" t="str">
            <v>Q94</v>
          </cell>
        </row>
        <row r="97">
          <cell r="B97" t="str">
            <v>Q95</v>
          </cell>
        </row>
        <row r="98">
          <cell r="B98" t="str">
            <v>Q96</v>
          </cell>
        </row>
        <row r="99">
          <cell r="B99" t="str">
            <v>Q97</v>
          </cell>
        </row>
        <row r="100">
          <cell r="B100" t="str">
            <v>Q98</v>
          </cell>
        </row>
        <row r="101">
          <cell r="B101" t="str">
            <v>Q99</v>
          </cell>
        </row>
        <row r="102">
          <cell r="B102" t="str">
            <v>Q100</v>
          </cell>
        </row>
        <row r="103">
          <cell r="B103" t="str">
            <v>Q101</v>
          </cell>
        </row>
        <row r="104">
          <cell r="B104" t="str">
            <v>Q102</v>
          </cell>
        </row>
        <row r="105">
          <cell r="B105" t="str">
            <v>Q103</v>
          </cell>
        </row>
        <row r="106">
          <cell r="B106" t="str">
            <v>Q104</v>
          </cell>
        </row>
        <row r="107">
          <cell r="B107" t="str">
            <v>Q105</v>
          </cell>
        </row>
        <row r="108">
          <cell r="B108" t="str">
            <v>Q106</v>
          </cell>
        </row>
        <row r="109">
          <cell r="B109" t="str">
            <v>Q107</v>
          </cell>
        </row>
        <row r="110">
          <cell r="B110" t="str">
            <v>Q108</v>
          </cell>
        </row>
        <row r="111">
          <cell r="B111" t="str">
            <v>Q109</v>
          </cell>
        </row>
        <row r="112">
          <cell r="B112" t="str">
            <v>Q110</v>
          </cell>
        </row>
        <row r="113">
          <cell r="B113" t="str">
            <v>Q111</v>
          </cell>
        </row>
        <row r="114">
          <cell r="B114" t="str">
            <v>Q112</v>
          </cell>
        </row>
        <row r="115">
          <cell r="B115" t="str">
            <v>Q113</v>
          </cell>
        </row>
        <row r="116">
          <cell r="B116" t="str">
            <v>Q114</v>
          </cell>
        </row>
        <row r="117">
          <cell r="B117" t="str">
            <v>Q115</v>
          </cell>
        </row>
        <row r="118">
          <cell r="B118" t="str">
            <v>Q116</v>
          </cell>
        </row>
        <row r="119">
          <cell r="B119" t="str">
            <v>Q117</v>
          </cell>
        </row>
        <row r="120">
          <cell r="B120" t="str">
            <v>Q118</v>
          </cell>
        </row>
        <row r="121">
          <cell r="B121" t="str">
            <v>Q119</v>
          </cell>
        </row>
        <row r="122">
          <cell r="B122" t="str">
            <v>Q120</v>
          </cell>
        </row>
        <row r="123">
          <cell r="B123" t="str">
            <v>Q121</v>
          </cell>
        </row>
        <row r="124">
          <cell r="B124" t="str">
            <v>Q122</v>
          </cell>
        </row>
        <row r="125">
          <cell r="B125" t="str">
            <v>Q123</v>
          </cell>
        </row>
        <row r="126">
          <cell r="B126" t="str">
            <v>Q124</v>
          </cell>
        </row>
        <row r="127">
          <cell r="B127" t="str">
            <v>Q125</v>
          </cell>
        </row>
        <row r="128">
          <cell r="B128" t="str">
            <v>Q126</v>
          </cell>
        </row>
        <row r="129">
          <cell r="B129" t="str">
            <v>Q127</v>
          </cell>
        </row>
        <row r="130">
          <cell r="B130" t="str">
            <v>Q128</v>
          </cell>
        </row>
        <row r="131">
          <cell r="B131" t="str">
            <v>Q129</v>
          </cell>
        </row>
        <row r="132">
          <cell r="B132" t="str">
            <v>Q130</v>
          </cell>
        </row>
        <row r="133">
          <cell r="B133" t="str">
            <v>Q131</v>
          </cell>
        </row>
        <row r="134">
          <cell r="B134" t="str">
            <v>Q132</v>
          </cell>
        </row>
        <row r="135">
          <cell r="B135" t="str">
            <v>Q133</v>
          </cell>
        </row>
        <row r="136">
          <cell r="B136" t="str">
            <v>Q134</v>
          </cell>
        </row>
        <row r="137">
          <cell r="B137" t="str">
            <v>Q135</v>
          </cell>
        </row>
        <row r="138">
          <cell r="B138" t="str">
            <v>Q136</v>
          </cell>
        </row>
        <row r="139">
          <cell r="B139" t="str">
            <v>Q137</v>
          </cell>
        </row>
        <row r="140">
          <cell r="B140" t="str">
            <v>Q138</v>
          </cell>
        </row>
        <row r="141">
          <cell r="B141" t="str">
            <v>Q139</v>
          </cell>
        </row>
        <row r="142">
          <cell r="B142" t="str">
            <v>Q140</v>
          </cell>
        </row>
        <row r="143">
          <cell r="B143" t="str">
            <v>Q141</v>
          </cell>
        </row>
        <row r="144">
          <cell r="B144" t="str">
            <v>Q142</v>
          </cell>
        </row>
        <row r="145">
          <cell r="B145" t="str">
            <v>Q143</v>
          </cell>
        </row>
        <row r="146">
          <cell r="B146" t="str">
            <v>Q144</v>
          </cell>
        </row>
        <row r="147">
          <cell r="B147" t="str">
            <v>Q145</v>
          </cell>
        </row>
        <row r="148">
          <cell r="B148" t="str">
            <v>Q146</v>
          </cell>
        </row>
        <row r="149">
          <cell r="B149" t="str">
            <v>Q147</v>
          </cell>
        </row>
        <row r="150">
          <cell r="B150" t="str">
            <v>Q148</v>
          </cell>
        </row>
        <row r="151">
          <cell r="B151" t="str">
            <v>Q149</v>
          </cell>
        </row>
        <row r="152">
          <cell r="B152" t="str">
            <v>Q150</v>
          </cell>
        </row>
        <row r="153">
          <cell r="B153" t="str">
            <v>Q151</v>
          </cell>
        </row>
        <row r="154">
          <cell r="B154" t="str">
            <v>Q152</v>
          </cell>
        </row>
        <row r="155">
          <cell r="B155" t="str">
            <v>Q153</v>
          </cell>
        </row>
        <row r="156">
          <cell r="B156" t="str">
            <v>Q154</v>
          </cell>
        </row>
        <row r="157">
          <cell r="B157" t="str">
            <v>Q155</v>
          </cell>
        </row>
        <row r="158">
          <cell r="B158" t="str">
            <v>Q156</v>
          </cell>
        </row>
        <row r="159">
          <cell r="B159" t="str">
            <v>Q157</v>
          </cell>
        </row>
        <row r="160">
          <cell r="B160" t="str">
            <v>Q158</v>
          </cell>
        </row>
        <row r="161">
          <cell r="B161" t="str">
            <v>Q159</v>
          </cell>
        </row>
        <row r="162">
          <cell r="B162" t="str">
            <v>Q160</v>
          </cell>
        </row>
        <row r="163">
          <cell r="B163" t="str">
            <v>Q161</v>
          </cell>
        </row>
        <row r="164">
          <cell r="B164" t="str">
            <v>Q162</v>
          </cell>
        </row>
        <row r="165">
          <cell r="B165" t="str">
            <v>Q163</v>
          </cell>
        </row>
        <row r="166">
          <cell r="B166" t="str">
            <v>Q164</v>
          </cell>
        </row>
        <row r="167">
          <cell r="B167" t="str">
            <v>Q165</v>
          </cell>
        </row>
        <row r="168">
          <cell r="B168" t="str">
            <v>Q166</v>
          </cell>
        </row>
        <row r="169">
          <cell r="B169" t="str">
            <v>Q167</v>
          </cell>
        </row>
        <row r="170">
          <cell r="B170" t="str">
            <v>Q168</v>
          </cell>
        </row>
        <row r="171">
          <cell r="B171" t="str">
            <v>Q169</v>
          </cell>
        </row>
        <row r="172">
          <cell r="B172" t="str">
            <v>Q170</v>
          </cell>
        </row>
        <row r="173">
          <cell r="B173" t="str">
            <v>Q171</v>
          </cell>
        </row>
        <row r="174">
          <cell r="B174" t="str">
            <v>Q172</v>
          </cell>
        </row>
        <row r="175">
          <cell r="B175" t="str">
            <v>Q173</v>
          </cell>
        </row>
        <row r="176">
          <cell r="B176" t="str">
            <v>Q174</v>
          </cell>
        </row>
        <row r="177">
          <cell r="B177" t="str">
            <v>Q175</v>
          </cell>
        </row>
        <row r="178">
          <cell r="B178" t="str">
            <v>Q176</v>
          </cell>
        </row>
        <row r="179">
          <cell r="B179" t="str">
            <v>Q177</v>
          </cell>
        </row>
        <row r="180">
          <cell r="B180" t="str">
            <v>Q178</v>
          </cell>
        </row>
        <row r="181">
          <cell r="B181" t="str">
            <v>Q179</v>
          </cell>
        </row>
        <row r="182">
          <cell r="B182" t="str">
            <v>Q180</v>
          </cell>
        </row>
        <row r="183">
          <cell r="B183" t="str">
            <v>Q181</v>
          </cell>
        </row>
        <row r="184">
          <cell r="B184" t="str">
            <v>Q182</v>
          </cell>
        </row>
        <row r="185">
          <cell r="B185" t="str">
            <v>Q183</v>
          </cell>
        </row>
        <row r="186">
          <cell r="B186" t="str">
            <v>Q184</v>
          </cell>
        </row>
        <row r="187">
          <cell r="B187" t="str">
            <v>Q185</v>
          </cell>
        </row>
        <row r="188">
          <cell r="B188" t="str">
            <v>Q186</v>
          </cell>
        </row>
        <row r="189">
          <cell r="B189" t="str">
            <v>Q187</v>
          </cell>
        </row>
        <row r="190">
          <cell r="B190" t="str">
            <v>Q188</v>
          </cell>
        </row>
        <row r="191">
          <cell r="B191" t="str">
            <v>Q189</v>
          </cell>
        </row>
        <row r="192">
          <cell r="B192" t="str">
            <v>Q190</v>
          </cell>
        </row>
        <row r="193">
          <cell r="B193" t="str">
            <v>Q191</v>
          </cell>
        </row>
        <row r="194">
          <cell r="B194" t="str">
            <v>Q192</v>
          </cell>
        </row>
        <row r="195">
          <cell r="B195" t="str">
            <v>Q193</v>
          </cell>
        </row>
        <row r="196">
          <cell r="B196" t="str">
            <v>Q194</v>
          </cell>
        </row>
        <row r="197">
          <cell r="B197" t="str">
            <v>Q195</v>
          </cell>
        </row>
        <row r="198">
          <cell r="B198" t="str">
            <v>Q196</v>
          </cell>
        </row>
        <row r="199">
          <cell r="B199" t="str">
            <v>Q197</v>
          </cell>
        </row>
        <row r="200">
          <cell r="B200" t="str">
            <v>Q198</v>
          </cell>
        </row>
        <row r="201">
          <cell r="B201" t="str">
            <v>Q199</v>
          </cell>
        </row>
        <row r="202">
          <cell r="B202" t="str">
            <v>Q200</v>
          </cell>
        </row>
        <row r="203">
          <cell r="B203" t="str">
            <v>Q201</v>
          </cell>
        </row>
        <row r="204">
          <cell r="B204" t="str">
            <v>Q202</v>
          </cell>
        </row>
        <row r="205">
          <cell r="B205" t="str">
            <v>Q203</v>
          </cell>
        </row>
        <row r="206">
          <cell r="B206" t="str">
            <v>Q204</v>
          </cell>
        </row>
        <row r="207">
          <cell r="B207" t="str">
            <v>Q205</v>
          </cell>
        </row>
        <row r="208">
          <cell r="B208" t="str">
            <v>Q206</v>
          </cell>
        </row>
        <row r="209">
          <cell r="B209" t="str">
            <v>Q207</v>
          </cell>
        </row>
        <row r="210">
          <cell r="B210" t="str">
            <v>Q208</v>
          </cell>
        </row>
        <row r="211">
          <cell r="B211" t="str">
            <v>Q209</v>
          </cell>
        </row>
        <row r="212">
          <cell r="B212" t="str">
            <v>Q210</v>
          </cell>
        </row>
        <row r="213">
          <cell r="B213" t="str">
            <v>Q211</v>
          </cell>
        </row>
        <row r="214">
          <cell r="B214" t="str">
            <v>Q212</v>
          </cell>
        </row>
        <row r="215">
          <cell r="B215" t="str">
            <v>Q213</v>
          </cell>
        </row>
        <row r="216">
          <cell r="B216" t="str">
            <v>Q214</v>
          </cell>
        </row>
        <row r="217">
          <cell r="B217" t="str">
            <v>Q215</v>
          </cell>
        </row>
        <row r="218">
          <cell r="B218" t="str">
            <v>Q216</v>
          </cell>
        </row>
        <row r="219">
          <cell r="B219" t="str">
            <v>Q217</v>
          </cell>
        </row>
        <row r="220">
          <cell r="B220" t="str">
            <v>Q218</v>
          </cell>
        </row>
        <row r="221">
          <cell r="B221" t="str">
            <v>Q219</v>
          </cell>
        </row>
        <row r="222">
          <cell r="B222" t="str">
            <v>Q220</v>
          </cell>
        </row>
        <row r="223">
          <cell r="B223" t="str">
            <v>Q221</v>
          </cell>
        </row>
        <row r="224">
          <cell r="B224" t="str">
            <v>Q222</v>
          </cell>
        </row>
        <row r="225">
          <cell r="B225" t="str">
            <v>Q223</v>
          </cell>
        </row>
        <row r="226">
          <cell r="B226" t="str">
            <v>Q224</v>
          </cell>
        </row>
        <row r="227">
          <cell r="B227" t="str">
            <v>Q225</v>
          </cell>
        </row>
        <row r="228">
          <cell r="B228" t="str">
            <v>Q226</v>
          </cell>
        </row>
        <row r="229">
          <cell r="B229" t="str">
            <v>Q227</v>
          </cell>
        </row>
        <row r="230">
          <cell r="B230" t="str">
            <v>Q228</v>
          </cell>
        </row>
        <row r="231">
          <cell r="B231" t="str">
            <v>Q229</v>
          </cell>
        </row>
        <row r="232">
          <cell r="B232" t="str">
            <v>Q230</v>
          </cell>
        </row>
        <row r="233">
          <cell r="B233" t="str">
            <v>Q231</v>
          </cell>
        </row>
        <row r="234">
          <cell r="B234" t="str">
            <v>Q232</v>
          </cell>
        </row>
        <row r="235">
          <cell r="B235" t="str">
            <v>Q233</v>
          </cell>
        </row>
        <row r="236">
          <cell r="B236" t="str">
            <v>Q234</v>
          </cell>
        </row>
        <row r="237">
          <cell r="B237" t="str">
            <v>Q235</v>
          </cell>
        </row>
        <row r="238">
          <cell r="B238" t="str">
            <v>Q236</v>
          </cell>
        </row>
        <row r="239">
          <cell r="B239" t="str">
            <v>Q237</v>
          </cell>
        </row>
        <row r="240">
          <cell r="B240" t="str">
            <v>Q238</v>
          </cell>
        </row>
        <row r="241">
          <cell r="B241" t="str">
            <v>Q239</v>
          </cell>
        </row>
        <row r="242">
          <cell r="B242" t="str">
            <v>Q240</v>
          </cell>
        </row>
        <row r="243">
          <cell r="B243" t="str">
            <v>Q241</v>
          </cell>
        </row>
        <row r="244">
          <cell r="B244" t="str">
            <v>Q242</v>
          </cell>
        </row>
        <row r="245">
          <cell r="B245" t="str">
            <v>Q243</v>
          </cell>
        </row>
        <row r="246">
          <cell r="B246" t="str">
            <v>Q244</v>
          </cell>
        </row>
        <row r="247">
          <cell r="B247" t="str">
            <v>Q245</v>
          </cell>
        </row>
        <row r="248">
          <cell r="B248" t="str">
            <v>Q246</v>
          </cell>
        </row>
        <row r="249">
          <cell r="B249" t="str">
            <v>Q247</v>
          </cell>
        </row>
        <row r="250">
          <cell r="B250" t="str">
            <v>Q248</v>
          </cell>
        </row>
        <row r="251">
          <cell r="B251" t="str">
            <v>Q249</v>
          </cell>
        </row>
        <row r="252">
          <cell r="B252" t="str">
            <v>Q250</v>
          </cell>
        </row>
        <row r="253">
          <cell r="B253" t="str">
            <v>Q251</v>
          </cell>
        </row>
        <row r="254">
          <cell r="B254" t="str">
            <v>Q252</v>
          </cell>
        </row>
        <row r="255">
          <cell r="B255" t="str">
            <v>Q253</v>
          </cell>
        </row>
        <row r="256">
          <cell r="B256" t="str">
            <v>Q254</v>
          </cell>
        </row>
        <row r="257">
          <cell r="B257" t="str">
            <v>Q255</v>
          </cell>
        </row>
        <row r="258">
          <cell r="B258" t="str">
            <v>Q256</v>
          </cell>
        </row>
        <row r="259">
          <cell r="B259" t="str">
            <v>Q257</v>
          </cell>
        </row>
        <row r="260">
          <cell r="B260" t="str">
            <v>Q258</v>
          </cell>
        </row>
        <row r="261">
          <cell r="B261" t="str">
            <v>Q259</v>
          </cell>
        </row>
        <row r="262">
          <cell r="B262" t="str">
            <v>Q260</v>
          </cell>
        </row>
        <row r="263">
          <cell r="B263" t="str">
            <v>Q261</v>
          </cell>
        </row>
        <row r="264">
          <cell r="B264" t="str">
            <v>Q262</v>
          </cell>
        </row>
        <row r="265">
          <cell r="B265" t="str">
            <v>Q263</v>
          </cell>
        </row>
        <row r="266">
          <cell r="B266" t="str">
            <v>Q264</v>
          </cell>
        </row>
        <row r="267">
          <cell r="B267" t="str">
            <v>Q265</v>
          </cell>
        </row>
        <row r="268">
          <cell r="B268" t="str">
            <v>Q266</v>
          </cell>
        </row>
        <row r="269">
          <cell r="B269" t="str">
            <v>Q267</v>
          </cell>
        </row>
        <row r="270">
          <cell r="B270" t="str">
            <v>Q268</v>
          </cell>
        </row>
        <row r="271">
          <cell r="B271" t="str">
            <v>Q269</v>
          </cell>
        </row>
        <row r="272">
          <cell r="B272" t="str">
            <v>Q270</v>
          </cell>
        </row>
        <row r="273">
          <cell r="B273" t="str">
            <v>Q271</v>
          </cell>
        </row>
        <row r="274">
          <cell r="B274" t="str">
            <v>Q272</v>
          </cell>
        </row>
        <row r="275">
          <cell r="B275" t="str">
            <v>Q273</v>
          </cell>
        </row>
        <row r="276">
          <cell r="B276" t="str">
            <v>Q274</v>
          </cell>
        </row>
        <row r="277">
          <cell r="B277" t="str">
            <v>Q275</v>
          </cell>
        </row>
        <row r="278">
          <cell r="B278" t="str">
            <v>Q276</v>
          </cell>
        </row>
        <row r="279">
          <cell r="B279" t="str">
            <v>Q277</v>
          </cell>
        </row>
        <row r="280">
          <cell r="B280" t="str">
            <v>Q278</v>
          </cell>
        </row>
        <row r="281">
          <cell r="B281" t="str">
            <v>Q279</v>
          </cell>
        </row>
        <row r="282">
          <cell r="B282" t="str">
            <v>Q280</v>
          </cell>
        </row>
        <row r="283">
          <cell r="B283" t="str">
            <v>Q281</v>
          </cell>
        </row>
        <row r="284">
          <cell r="B284" t="str">
            <v>Q282</v>
          </cell>
        </row>
        <row r="285">
          <cell r="B285" t="str">
            <v>Q283</v>
          </cell>
        </row>
        <row r="286">
          <cell r="B286" t="str">
            <v>Q284</v>
          </cell>
        </row>
        <row r="287">
          <cell r="B287" t="str">
            <v>Q285</v>
          </cell>
        </row>
        <row r="288">
          <cell r="B288" t="str">
            <v>Q286</v>
          </cell>
        </row>
        <row r="289">
          <cell r="B289" t="str">
            <v>Q287</v>
          </cell>
        </row>
        <row r="290">
          <cell r="B290" t="str">
            <v>Q288</v>
          </cell>
        </row>
        <row r="291">
          <cell r="B291" t="str">
            <v>Q289</v>
          </cell>
        </row>
        <row r="292">
          <cell r="B292" t="str">
            <v>Q290</v>
          </cell>
        </row>
        <row r="293">
          <cell r="B293" t="str">
            <v>Q291</v>
          </cell>
        </row>
        <row r="294">
          <cell r="B294" t="str">
            <v>Q292</v>
          </cell>
        </row>
        <row r="295">
          <cell r="B295" t="str">
            <v>Q293</v>
          </cell>
        </row>
        <row r="296">
          <cell r="B296" t="str">
            <v>Q294</v>
          </cell>
        </row>
        <row r="297">
          <cell r="B297" t="str">
            <v>Q295</v>
          </cell>
        </row>
        <row r="298">
          <cell r="B298" t="str">
            <v>Q296</v>
          </cell>
        </row>
        <row r="299">
          <cell r="B299" t="str">
            <v>Q297</v>
          </cell>
        </row>
        <row r="300">
          <cell r="B300" t="str">
            <v>Q298</v>
          </cell>
        </row>
        <row r="301">
          <cell r="B301" t="str">
            <v>Q299</v>
          </cell>
        </row>
        <row r="302">
          <cell r="B302" t="str">
            <v>Q300</v>
          </cell>
        </row>
        <row r="303">
          <cell r="B303" t="str">
            <v>Q301</v>
          </cell>
        </row>
        <row r="304">
          <cell r="B304" t="str">
            <v>Q302</v>
          </cell>
        </row>
        <row r="305">
          <cell r="B305" t="str">
            <v>Q303</v>
          </cell>
        </row>
        <row r="306">
          <cell r="B306" t="str">
            <v>Q304</v>
          </cell>
        </row>
        <row r="307">
          <cell r="B307" t="str">
            <v>Q305</v>
          </cell>
        </row>
        <row r="308">
          <cell r="B308" t="str">
            <v>Q306</v>
          </cell>
        </row>
        <row r="309">
          <cell r="B309" t="str">
            <v>Q307</v>
          </cell>
        </row>
        <row r="310">
          <cell r="B310" t="str">
            <v>Q308</v>
          </cell>
        </row>
        <row r="311">
          <cell r="B311" t="str">
            <v>Q309</v>
          </cell>
        </row>
        <row r="312">
          <cell r="B312" t="str">
            <v>Q310</v>
          </cell>
        </row>
        <row r="313">
          <cell r="B313" t="str">
            <v>Q311</v>
          </cell>
        </row>
        <row r="314">
          <cell r="B314" t="str">
            <v>Q312</v>
          </cell>
        </row>
        <row r="315">
          <cell r="B315" t="str">
            <v>Q313</v>
          </cell>
        </row>
        <row r="316">
          <cell r="B316" t="str">
            <v>Q314</v>
          </cell>
        </row>
        <row r="317">
          <cell r="B317" t="str">
            <v>Q315</v>
          </cell>
        </row>
        <row r="318">
          <cell r="B318" t="str">
            <v>Q316</v>
          </cell>
        </row>
        <row r="319">
          <cell r="B319" t="str">
            <v>Q317</v>
          </cell>
        </row>
        <row r="320">
          <cell r="B320" t="str">
            <v>Q318</v>
          </cell>
        </row>
        <row r="321">
          <cell r="B321" t="str">
            <v>Q319</v>
          </cell>
        </row>
        <row r="322">
          <cell r="B322" t="str">
            <v>Q320</v>
          </cell>
        </row>
        <row r="323">
          <cell r="B323" t="str">
            <v>Q321</v>
          </cell>
        </row>
        <row r="324">
          <cell r="B324" t="str">
            <v>Q322</v>
          </cell>
        </row>
        <row r="325">
          <cell r="B325" t="str">
            <v>Q323</v>
          </cell>
        </row>
        <row r="326">
          <cell r="B326" t="str">
            <v>Q324</v>
          </cell>
        </row>
        <row r="327">
          <cell r="B327" t="str">
            <v>Q325</v>
          </cell>
        </row>
        <row r="328">
          <cell r="B328" t="str">
            <v>Q326</v>
          </cell>
        </row>
        <row r="329">
          <cell r="B329" t="str">
            <v>Q327</v>
          </cell>
        </row>
        <row r="330">
          <cell r="B330" t="str">
            <v>Q328</v>
          </cell>
        </row>
        <row r="331">
          <cell r="B331" t="str">
            <v>Q329</v>
          </cell>
        </row>
        <row r="332">
          <cell r="B332" t="str">
            <v>Q330</v>
          </cell>
        </row>
        <row r="333">
          <cell r="B333" t="str">
            <v>Q331</v>
          </cell>
        </row>
        <row r="334">
          <cell r="B334" t="str">
            <v>Q332</v>
          </cell>
        </row>
        <row r="335">
          <cell r="B335" t="str">
            <v>Q333</v>
          </cell>
        </row>
        <row r="336">
          <cell r="B336" t="str">
            <v>Q334</v>
          </cell>
        </row>
        <row r="337">
          <cell r="B337" t="str">
            <v>Q335</v>
          </cell>
        </row>
        <row r="338">
          <cell r="B338" t="str">
            <v>Q336</v>
          </cell>
        </row>
        <row r="339">
          <cell r="B339" t="str">
            <v>Q337</v>
          </cell>
        </row>
        <row r="340">
          <cell r="B340" t="str">
            <v>Q338</v>
          </cell>
        </row>
        <row r="341">
          <cell r="B341" t="str">
            <v>Q339</v>
          </cell>
        </row>
        <row r="342">
          <cell r="B342" t="str">
            <v>Q340</v>
          </cell>
        </row>
        <row r="343">
          <cell r="B343" t="str">
            <v>Q341</v>
          </cell>
        </row>
        <row r="344">
          <cell r="B344" t="str">
            <v>Q342</v>
          </cell>
        </row>
        <row r="345">
          <cell r="B345" t="str">
            <v>Q343</v>
          </cell>
        </row>
        <row r="346">
          <cell r="B346" t="str">
            <v>Q344</v>
          </cell>
        </row>
        <row r="347">
          <cell r="B347" t="str">
            <v>Q345</v>
          </cell>
        </row>
        <row r="348">
          <cell r="B348" t="str">
            <v>Q346</v>
          </cell>
        </row>
        <row r="349">
          <cell r="B349" t="str">
            <v>Q347</v>
          </cell>
        </row>
        <row r="350">
          <cell r="B350" t="str">
            <v>Q348</v>
          </cell>
        </row>
        <row r="351">
          <cell r="B351" t="str">
            <v>Q349</v>
          </cell>
        </row>
        <row r="352">
          <cell r="B352" t="str">
            <v>Q350</v>
          </cell>
        </row>
        <row r="353">
          <cell r="B353" t="str">
            <v>Q351</v>
          </cell>
        </row>
        <row r="354">
          <cell r="B354" t="str">
            <v>Q352</v>
          </cell>
        </row>
        <row r="355">
          <cell r="B355" t="str">
            <v>Q353</v>
          </cell>
        </row>
        <row r="356">
          <cell r="B356" t="str">
            <v>Q354</v>
          </cell>
        </row>
        <row r="357">
          <cell r="B357" t="str">
            <v>Q355</v>
          </cell>
        </row>
        <row r="358">
          <cell r="B358" t="str">
            <v>Q356</v>
          </cell>
        </row>
        <row r="359">
          <cell r="B359" t="str">
            <v>Q357</v>
          </cell>
        </row>
        <row r="360">
          <cell r="B360" t="str">
            <v>Q358</v>
          </cell>
        </row>
        <row r="361">
          <cell r="B361" t="str">
            <v>Q359</v>
          </cell>
        </row>
        <row r="362">
          <cell r="B362" t="str">
            <v>Q360</v>
          </cell>
        </row>
        <row r="363">
          <cell r="B363" t="str">
            <v>Q361</v>
          </cell>
        </row>
        <row r="364">
          <cell r="B364" t="str">
            <v>Q362</v>
          </cell>
        </row>
        <row r="365">
          <cell r="B365" t="str">
            <v>Q363</v>
          </cell>
        </row>
        <row r="366">
          <cell r="B366" t="str">
            <v>Q364</v>
          </cell>
        </row>
        <row r="367">
          <cell r="B367" t="str">
            <v>Q365</v>
          </cell>
        </row>
        <row r="368">
          <cell r="B368" t="str">
            <v>Q366</v>
          </cell>
        </row>
        <row r="369">
          <cell r="B369" t="str">
            <v>Q367</v>
          </cell>
        </row>
        <row r="370">
          <cell r="B370" t="str">
            <v>Q368</v>
          </cell>
        </row>
        <row r="371">
          <cell r="B371" t="str">
            <v>Q369</v>
          </cell>
        </row>
        <row r="372">
          <cell r="B372" t="str">
            <v>Q370</v>
          </cell>
        </row>
        <row r="373">
          <cell r="B373" t="str">
            <v>Q371</v>
          </cell>
        </row>
        <row r="374">
          <cell r="B374" t="str">
            <v>Q372</v>
          </cell>
        </row>
        <row r="375">
          <cell r="B375" t="str">
            <v>Q373</v>
          </cell>
        </row>
        <row r="376">
          <cell r="B376" t="str">
            <v>Q374</v>
          </cell>
        </row>
        <row r="377">
          <cell r="B377" t="str">
            <v>Q375</v>
          </cell>
        </row>
        <row r="378">
          <cell r="B378" t="str">
            <v>Q376</v>
          </cell>
        </row>
        <row r="379">
          <cell r="B379" t="str">
            <v>Q377</v>
          </cell>
        </row>
        <row r="380">
          <cell r="B380" t="str">
            <v>Q378</v>
          </cell>
        </row>
        <row r="381">
          <cell r="B381" t="str">
            <v>Q379</v>
          </cell>
        </row>
        <row r="382">
          <cell r="B382" t="str">
            <v>Q380</v>
          </cell>
        </row>
        <row r="383">
          <cell r="B383" t="str">
            <v>Q381</v>
          </cell>
        </row>
        <row r="384">
          <cell r="B384" t="str">
            <v>Q382</v>
          </cell>
        </row>
        <row r="385">
          <cell r="B385" t="str">
            <v>Q383</v>
          </cell>
        </row>
        <row r="386">
          <cell r="B386" t="str">
            <v>Q384</v>
          </cell>
        </row>
        <row r="387">
          <cell r="B387" t="str">
            <v>Q385</v>
          </cell>
        </row>
        <row r="388">
          <cell r="B388" t="str">
            <v>Q386</v>
          </cell>
        </row>
        <row r="389">
          <cell r="B389" t="str">
            <v>Q387</v>
          </cell>
        </row>
        <row r="390">
          <cell r="B390" t="str">
            <v>Q388</v>
          </cell>
        </row>
        <row r="391">
          <cell r="B391" t="str">
            <v>Q389</v>
          </cell>
        </row>
        <row r="392">
          <cell r="B392" t="str">
            <v>Q390</v>
          </cell>
        </row>
        <row r="393">
          <cell r="B393" t="str">
            <v>Q391</v>
          </cell>
        </row>
        <row r="394">
          <cell r="B394" t="str">
            <v>Q392</v>
          </cell>
        </row>
        <row r="395">
          <cell r="B395" t="str">
            <v>Q393</v>
          </cell>
        </row>
        <row r="396">
          <cell r="B396" t="str">
            <v>Q394</v>
          </cell>
        </row>
        <row r="397">
          <cell r="B397" t="str">
            <v>Q395</v>
          </cell>
        </row>
        <row r="398">
          <cell r="B398" t="str">
            <v>Q396</v>
          </cell>
        </row>
        <row r="399">
          <cell r="B399" t="str">
            <v>Q397</v>
          </cell>
        </row>
        <row r="400">
          <cell r="B400" t="str">
            <v>Q398</v>
          </cell>
        </row>
        <row r="401">
          <cell r="B401" t="str">
            <v>Q399</v>
          </cell>
        </row>
        <row r="402">
          <cell r="B402" t="str">
            <v>Q400</v>
          </cell>
        </row>
        <row r="403">
          <cell r="B403" t="str">
            <v>Q401</v>
          </cell>
        </row>
        <row r="404">
          <cell r="B404" t="str">
            <v>Q402</v>
          </cell>
        </row>
        <row r="405">
          <cell r="B405" t="str">
            <v>Q403</v>
          </cell>
        </row>
        <row r="406">
          <cell r="B406" t="str">
            <v>Q404</v>
          </cell>
        </row>
        <row r="407">
          <cell r="B407" t="str">
            <v>Q405</v>
          </cell>
        </row>
        <row r="408">
          <cell r="B408" t="str">
            <v>Q406</v>
          </cell>
        </row>
        <row r="409">
          <cell r="B409" t="str">
            <v>Q407</v>
          </cell>
        </row>
        <row r="410">
          <cell r="B410" t="str">
            <v>Q408</v>
          </cell>
        </row>
        <row r="411">
          <cell r="B411" t="str">
            <v>Q409</v>
          </cell>
        </row>
        <row r="412">
          <cell r="B412" t="str">
            <v>Q410</v>
          </cell>
        </row>
        <row r="413">
          <cell r="B413" t="str">
            <v>Q411</v>
          </cell>
        </row>
        <row r="414">
          <cell r="B414" t="str">
            <v>Q412</v>
          </cell>
        </row>
        <row r="415">
          <cell r="B415" t="str">
            <v>Q413</v>
          </cell>
        </row>
        <row r="416">
          <cell r="B416" t="str">
            <v>Q414</v>
          </cell>
        </row>
        <row r="417">
          <cell r="B417" t="str">
            <v>Q415</v>
          </cell>
        </row>
        <row r="418">
          <cell r="B418" t="str">
            <v>Q416</v>
          </cell>
        </row>
        <row r="419">
          <cell r="B419" t="str">
            <v>Q417</v>
          </cell>
        </row>
        <row r="420">
          <cell r="B420" t="str">
            <v>Q418</v>
          </cell>
        </row>
        <row r="421">
          <cell r="B421" t="str">
            <v>Q419</v>
          </cell>
        </row>
        <row r="422">
          <cell r="B422" t="str">
            <v>Q420</v>
          </cell>
        </row>
        <row r="423">
          <cell r="B423" t="str">
            <v>Q421</v>
          </cell>
        </row>
        <row r="424">
          <cell r="B424" t="str">
            <v>Q422</v>
          </cell>
        </row>
        <row r="425">
          <cell r="B425" t="str">
            <v>Q423</v>
          </cell>
        </row>
        <row r="426">
          <cell r="B426" t="str">
            <v>Q424</v>
          </cell>
        </row>
        <row r="427">
          <cell r="B427" t="str">
            <v>Q425</v>
          </cell>
        </row>
        <row r="428">
          <cell r="B428" t="str">
            <v>Q426</v>
          </cell>
        </row>
        <row r="429">
          <cell r="B429" t="str">
            <v>Q427</v>
          </cell>
        </row>
        <row r="430">
          <cell r="B430" t="str">
            <v>Q428</v>
          </cell>
        </row>
        <row r="431">
          <cell r="B431" t="str">
            <v>Q429</v>
          </cell>
        </row>
        <row r="432">
          <cell r="B432" t="str">
            <v>Q430</v>
          </cell>
        </row>
        <row r="433">
          <cell r="B433" t="str">
            <v>Q431</v>
          </cell>
        </row>
        <row r="434">
          <cell r="B434" t="str">
            <v>Q432</v>
          </cell>
        </row>
        <row r="435">
          <cell r="B435" t="str">
            <v>Q433</v>
          </cell>
        </row>
        <row r="436">
          <cell r="B436" t="str">
            <v>Q434</v>
          </cell>
        </row>
        <row r="437">
          <cell r="B437" t="str">
            <v>Q435</v>
          </cell>
        </row>
        <row r="438">
          <cell r="B438" t="str">
            <v>Q436</v>
          </cell>
        </row>
        <row r="439">
          <cell r="B439" t="str">
            <v>Q437</v>
          </cell>
        </row>
        <row r="440">
          <cell r="B440" t="str">
            <v>Q438</v>
          </cell>
        </row>
        <row r="441">
          <cell r="B441" t="str">
            <v>Q439</v>
          </cell>
        </row>
        <row r="442">
          <cell r="B442" t="str">
            <v>Q440</v>
          </cell>
        </row>
        <row r="443">
          <cell r="B443" t="str">
            <v>Q441</v>
          </cell>
        </row>
        <row r="444">
          <cell r="B444" t="str">
            <v>Q442</v>
          </cell>
        </row>
        <row r="445">
          <cell r="B445" t="str">
            <v>Q443</v>
          </cell>
        </row>
        <row r="446">
          <cell r="B446" t="str">
            <v>Q444</v>
          </cell>
        </row>
        <row r="447">
          <cell r="B447" t="str">
            <v>Q445</v>
          </cell>
        </row>
        <row r="448">
          <cell r="B448" t="str">
            <v>Q446</v>
          </cell>
        </row>
        <row r="449">
          <cell r="B449" t="str">
            <v>Q447</v>
          </cell>
        </row>
        <row r="450">
          <cell r="B450" t="str">
            <v>Q448</v>
          </cell>
        </row>
        <row r="451">
          <cell r="B451" t="str">
            <v>Q449</v>
          </cell>
        </row>
        <row r="452">
          <cell r="B452" t="str">
            <v>Q450</v>
          </cell>
        </row>
        <row r="453">
          <cell r="B453" t="str">
            <v>Q451</v>
          </cell>
        </row>
        <row r="454">
          <cell r="B454" t="str">
            <v>Q452</v>
          </cell>
        </row>
        <row r="455">
          <cell r="B455" t="str">
            <v>Q453</v>
          </cell>
        </row>
        <row r="456">
          <cell r="B456" t="str">
            <v>Q454</v>
          </cell>
        </row>
        <row r="457">
          <cell r="B457" t="str">
            <v>Q455</v>
          </cell>
        </row>
        <row r="458">
          <cell r="B458" t="str">
            <v>Q456</v>
          </cell>
        </row>
        <row r="459">
          <cell r="B459" t="str">
            <v>Q457</v>
          </cell>
        </row>
        <row r="460">
          <cell r="B460" t="str">
            <v>Q458</v>
          </cell>
        </row>
        <row r="461">
          <cell r="B461" t="str">
            <v>Q459</v>
          </cell>
        </row>
        <row r="462">
          <cell r="B462" t="str">
            <v>Q460</v>
          </cell>
        </row>
        <row r="463">
          <cell r="B463" t="str">
            <v>Q461</v>
          </cell>
        </row>
        <row r="464">
          <cell r="B464" t="str">
            <v>Q462</v>
          </cell>
        </row>
        <row r="465">
          <cell r="B465" t="str">
            <v>Q463</v>
          </cell>
        </row>
        <row r="466">
          <cell r="B466" t="str">
            <v>Q464</v>
          </cell>
        </row>
        <row r="467">
          <cell r="B467" t="str">
            <v>Q465</v>
          </cell>
        </row>
        <row r="468">
          <cell r="B468" t="str">
            <v>Q466</v>
          </cell>
        </row>
        <row r="469">
          <cell r="B469" t="str">
            <v>Q467</v>
          </cell>
        </row>
        <row r="470">
          <cell r="B470" t="str">
            <v>Q468</v>
          </cell>
        </row>
        <row r="471">
          <cell r="B471" t="str">
            <v>Q469</v>
          </cell>
        </row>
        <row r="472">
          <cell r="B472" t="str">
            <v>Q470</v>
          </cell>
        </row>
        <row r="473">
          <cell r="B473" t="str">
            <v>Q471</v>
          </cell>
        </row>
        <row r="474">
          <cell r="B474" t="str">
            <v>Q472</v>
          </cell>
        </row>
        <row r="475">
          <cell r="B475" t="str">
            <v>Q473</v>
          </cell>
        </row>
        <row r="476">
          <cell r="B476" t="str">
            <v>Q474</v>
          </cell>
        </row>
        <row r="477">
          <cell r="B477" t="str">
            <v>Q475</v>
          </cell>
        </row>
        <row r="478">
          <cell r="B478" t="str">
            <v>Q476</v>
          </cell>
        </row>
        <row r="479">
          <cell r="B479" t="str">
            <v>Q477</v>
          </cell>
        </row>
        <row r="480">
          <cell r="B480" t="str">
            <v>Q478</v>
          </cell>
        </row>
        <row r="481">
          <cell r="B481" t="str">
            <v>Q479</v>
          </cell>
        </row>
        <row r="482">
          <cell r="B482" t="str">
            <v>Q480</v>
          </cell>
        </row>
        <row r="483">
          <cell r="B483" t="str">
            <v>Q481</v>
          </cell>
        </row>
        <row r="484">
          <cell r="B484" t="str">
            <v>Q482</v>
          </cell>
        </row>
        <row r="485">
          <cell r="B485" t="str">
            <v>Q483</v>
          </cell>
        </row>
        <row r="486">
          <cell r="B486" t="str">
            <v>Q484</v>
          </cell>
        </row>
        <row r="487">
          <cell r="B487" t="str">
            <v>Q485</v>
          </cell>
        </row>
        <row r="488">
          <cell r="B488" t="str">
            <v>Q486</v>
          </cell>
        </row>
        <row r="489">
          <cell r="B489" t="str">
            <v>Q487</v>
          </cell>
        </row>
        <row r="490">
          <cell r="B490" t="str">
            <v>Q488</v>
          </cell>
        </row>
        <row r="491">
          <cell r="B491" t="str">
            <v>Q489</v>
          </cell>
        </row>
        <row r="492">
          <cell r="B492" t="str">
            <v>Q490</v>
          </cell>
        </row>
        <row r="493">
          <cell r="B493" t="str">
            <v>Q491</v>
          </cell>
        </row>
        <row r="494">
          <cell r="B494" t="str">
            <v>Q492</v>
          </cell>
        </row>
        <row r="495">
          <cell r="B495" t="str">
            <v>Q493</v>
          </cell>
        </row>
        <row r="496">
          <cell r="B496" t="str">
            <v>Q494</v>
          </cell>
        </row>
        <row r="497">
          <cell r="B497" t="str">
            <v>Q495</v>
          </cell>
        </row>
        <row r="498">
          <cell r="B498" t="str">
            <v>Q496</v>
          </cell>
        </row>
        <row r="499">
          <cell r="B499" t="str">
            <v>Q497</v>
          </cell>
        </row>
        <row r="500">
          <cell r="B500" t="str">
            <v>Q498</v>
          </cell>
        </row>
        <row r="501">
          <cell r="B501" t="str">
            <v>Q499</v>
          </cell>
        </row>
        <row r="502">
          <cell r="B502" t="str">
            <v>Q500</v>
          </cell>
        </row>
        <row r="503">
          <cell r="B503" t="str">
            <v>Q501</v>
          </cell>
        </row>
        <row r="504">
          <cell r="B504" t="str">
            <v>Q502</v>
          </cell>
        </row>
        <row r="505">
          <cell r="B505" t="str">
            <v>Q503</v>
          </cell>
        </row>
        <row r="506">
          <cell r="B506" t="str">
            <v>Q504</v>
          </cell>
        </row>
        <row r="507">
          <cell r="B507" t="str">
            <v>Q505</v>
          </cell>
        </row>
        <row r="508">
          <cell r="B508" t="str">
            <v>Q506</v>
          </cell>
        </row>
        <row r="509">
          <cell r="B509" t="str">
            <v>Q507</v>
          </cell>
        </row>
        <row r="510">
          <cell r="B510" t="str">
            <v>Q508</v>
          </cell>
        </row>
        <row r="511">
          <cell r="B511" t="str">
            <v>Q509</v>
          </cell>
        </row>
        <row r="512">
          <cell r="B512" t="str">
            <v>Q510</v>
          </cell>
        </row>
        <row r="513">
          <cell r="B513" t="str">
            <v>Q511</v>
          </cell>
        </row>
        <row r="514">
          <cell r="B514" t="str">
            <v>Q512</v>
          </cell>
        </row>
        <row r="515">
          <cell r="B515" t="str">
            <v>Q513</v>
          </cell>
        </row>
        <row r="516">
          <cell r="B516" t="str">
            <v>Q514</v>
          </cell>
        </row>
        <row r="517">
          <cell r="B517" t="str">
            <v>Q515</v>
          </cell>
        </row>
        <row r="518">
          <cell r="B518" t="str">
            <v>Q516</v>
          </cell>
        </row>
        <row r="519">
          <cell r="B519" t="str">
            <v>Q517</v>
          </cell>
        </row>
        <row r="520">
          <cell r="B520" t="str">
            <v>Q518</v>
          </cell>
        </row>
        <row r="521">
          <cell r="B521" t="str">
            <v>Q519</v>
          </cell>
        </row>
        <row r="522">
          <cell r="B522" t="str">
            <v>Q520</v>
          </cell>
        </row>
        <row r="523">
          <cell r="B523" t="str">
            <v>Q521</v>
          </cell>
        </row>
        <row r="524">
          <cell r="B524" t="str">
            <v>Q522</v>
          </cell>
        </row>
        <row r="525">
          <cell r="B525" t="str">
            <v>Q523</v>
          </cell>
        </row>
        <row r="526">
          <cell r="B526" t="str">
            <v>Q524</v>
          </cell>
        </row>
        <row r="527">
          <cell r="B527" t="str">
            <v>Q525</v>
          </cell>
        </row>
        <row r="528">
          <cell r="B528" t="str">
            <v>Q526</v>
          </cell>
        </row>
        <row r="529">
          <cell r="B529" t="str">
            <v>Q527</v>
          </cell>
        </row>
        <row r="530">
          <cell r="B530" t="str">
            <v>Q528</v>
          </cell>
        </row>
        <row r="531">
          <cell r="B531" t="str">
            <v>Q529</v>
          </cell>
        </row>
        <row r="532">
          <cell r="B532" t="str">
            <v>Q530</v>
          </cell>
        </row>
        <row r="533">
          <cell r="B533" t="str">
            <v>Q531</v>
          </cell>
        </row>
        <row r="534">
          <cell r="B534" t="str">
            <v>Q532</v>
          </cell>
        </row>
        <row r="535">
          <cell r="B535" t="str">
            <v>Q533</v>
          </cell>
        </row>
        <row r="536">
          <cell r="B536" t="str">
            <v>Q534</v>
          </cell>
        </row>
        <row r="537">
          <cell r="B537" t="str">
            <v>Q535</v>
          </cell>
        </row>
        <row r="538">
          <cell r="B538" t="str">
            <v>Q536</v>
          </cell>
        </row>
        <row r="539">
          <cell r="B539" t="str">
            <v>Q537</v>
          </cell>
        </row>
        <row r="540">
          <cell r="B540" t="str">
            <v>Q538</v>
          </cell>
        </row>
        <row r="541">
          <cell r="B541" t="str">
            <v>Q539</v>
          </cell>
        </row>
        <row r="542">
          <cell r="B542" t="str">
            <v>Q540</v>
          </cell>
        </row>
        <row r="543">
          <cell r="B543" t="str">
            <v>Q541</v>
          </cell>
        </row>
        <row r="544">
          <cell r="B544" t="str">
            <v>Q542</v>
          </cell>
        </row>
        <row r="545">
          <cell r="B545" t="str">
            <v>Q543</v>
          </cell>
        </row>
        <row r="546">
          <cell r="B546" t="str">
            <v>Q544</v>
          </cell>
        </row>
        <row r="547">
          <cell r="B547" t="str">
            <v>Q545</v>
          </cell>
        </row>
        <row r="548">
          <cell r="B548" t="str">
            <v>Q546</v>
          </cell>
        </row>
        <row r="549">
          <cell r="B549" t="str">
            <v>Q547</v>
          </cell>
        </row>
        <row r="550">
          <cell r="B550" t="str">
            <v>Q548</v>
          </cell>
        </row>
        <row r="551">
          <cell r="B551" t="str">
            <v>Q549</v>
          </cell>
        </row>
        <row r="552">
          <cell r="B552" t="str">
            <v>Q550</v>
          </cell>
        </row>
        <row r="553">
          <cell r="B553" t="str">
            <v>Q551</v>
          </cell>
        </row>
        <row r="554">
          <cell r="B554" t="str">
            <v>Q552</v>
          </cell>
        </row>
        <row r="555">
          <cell r="B555" t="str">
            <v>Q553</v>
          </cell>
        </row>
        <row r="556">
          <cell r="B556" t="str">
            <v>Q554</v>
          </cell>
        </row>
        <row r="557">
          <cell r="B557" t="str">
            <v>Q555</v>
          </cell>
        </row>
        <row r="558">
          <cell r="B558" t="str">
            <v>Q556</v>
          </cell>
        </row>
        <row r="559">
          <cell r="B559" t="str">
            <v>Q557</v>
          </cell>
        </row>
        <row r="560">
          <cell r="B560" t="str">
            <v>Q558</v>
          </cell>
        </row>
        <row r="561">
          <cell r="B561" t="str">
            <v>Q559</v>
          </cell>
        </row>
        <row r="562">
          <cell r="B562" t="str">
            <v>Q560</v>
          </cell>
        </row>
        <row r="563">
          <cell r="B563" t="str">
            <v>Q561</v>
          </cell>
        </row>
        <row r="564">
          <cell r="B564" t="str">
            <v>Q562</v>
          </cell>
        </row>
        <row r="565">
          <cell r="B565" t="str">
            <v>Q563</v>
          </cell>
        </row>
        <row r="566">
          <cell r="B566" t="str">
            <v>Q564</v>
          </cell>
        </row>
        <row r="567">
          <cell r="B567" t="str">
            <v>Q565</v>
          </cell>
        </row>
        <row r="568">
          <cell r="B568" t="str">
            <v>Q566</v>
          </cell>
        </row>
        <row r="569">
          <cell r="B569" t="str">
            <v>Q567</v>
          </cell>
        </row>
        <row r="570">
          <cell r="B570" t="str">
            <v>Q568</v>
          </cell>
        </row>
        <row r="571">
          <cell r="B571" t="str">
            <v>Q569</v>
          </cell>
        </row>
        <row r="572">
          <cell r="B572" t="str">
            <v>Q570</v>
          </cell>
        </row>
        <row r="573">
          <cell r="B573" t="str">
            <v>Q571</v>
          </cell>
        </row>
        <row r="574">
          <cell r="B574" t="str">
            <v>Q572</v>
          </cell>
        </row>
        <row r="575">
          <cell r="B575" t="str">
            <v>Q573</v>
          </cell>
        </row>
        <row r="576">
          <cell r="B576" t="str">
            <v>Q574</v>
          </cell>
        </row>
        <row r="577">
          <cell r="B577" t="str">
            <v>Q575</v>
          </cell>
        </row>
        <row r="578">
          <cell r="B578" t="str">
            <v>Q576</v>
          </cell>
        </row>
        <row r="579">
          <cell r="B579" t="str">
            <v>Q577</v>
          </cell>
        </row>
        <row r="580">
          <cell r="B580" t="str">
            <v>Q578</v>
          </cell>
        </row>
        <row r="581">
          <cell r="B581" t="str">
            <v>Q579</v>
          </cell>
        </row>
        <row r="582">
          <cell r="B582" t="str">
            <v>Q580</v>
          </cell>
        </row>
        <row r="583">
          <cell r="B583" t="str">
            <v>Q581</v>
          </cell>
        </row>
        <row r="584">
          <cell r="B584" t="str">
            <v>Q582</v>
          </cell>
        </row>
        <row r="585">
          <cell r="B585" t="str">
            <v>Q583</v>
          </cell>
        </row>
        <row r="586">
          <cell r="B586" t="str">
            <v>Q584</v>
          </cell>
        </row>
        <row r="587">
          <cell r="B587" t="str">
            <v>Q585</v>
          </cell>
        </row>
        <row r="588">
          <cell r="B588" t="str">
            <v>Q586</v>
          </cell>
        </row>
        <row r="589">
          <cell r="B589" t="str">
            <v>Q587</v>
          </cell>
        </row>
        <row r="590">
          <cell r="B590" t="str">
            <v>Q588</v>
          </cell>
        </row>
        <row r="591">
          <cell r="B591" t="str">
            <v>Q589</v>
          </cell>
        </row>
        <row r="592">
          <cell r="B592" t="str">
            <v>Q590</v>
          </cell>
        </row>
        <row r="593">
          <cell r="B593" t="str">
            <v>Q591</v>
          </cell>
        </row>
        <row r="594">
          <cell r="B594" t="str">
            <v>Q592</v>
          </cell>
        </row>
        <row r="595">
          <cell r="B595" t="str">
            <v>Q593</v>
          </cell>
        </row>
        <row r="596">
          <cell r="B596" t="str">
            <v>Q594</v>
          </cell>
        </row>
        <row r="597">
          <cell r="B597" t="str">
            <v>Q595</v>
          </cell>
        </row>
        <row r="598">
          <cell r="B598" t="str">
            <v>Q596</v>
          </cell>
        </row>
        <row r="599">
          <cell r="B599" t="str">
            <v>Q597</v>
          </cell>
        </row>
        <row r="600">
          <cell r="B600" t="str">
            <v>Q598</v>
          </cell>
        </row>
        <row r="601">
          <cell r="B601" t="str">
            <v>Q599</v>
          </cell>
        </row>
        <row r="602">
          <cell r="B602" t="str">
            <v>Q600</v>
          </cell>
        </row>
        <row r="603">
          <cell r="B603" t="str">
            <v>Q601</v>
          </cell>
        </row>
        <row r="604">
          <cell r="B604" t="str">
            <v>Q602</v>
          </cell>
        </row>
        <row r="605">
          <cell r="B605" t="str">
            <v>Q603</v>
          </cell>
        </row>
        <row r="606">
          <cell r="B606" t="str">
            <v>Q604</v>
          </cell>
        </row>
        <row r="607">
          <cell r="B607" t="str">
            <v>Q605</v>
          </cell>
        </row>
        <row r="608">
          <cell r="B608" t="str">
            <v>Q606</v>
          </cell>
        </row>
        <row r="609">
          <cell r="B609" t="str">
            <v>Q607</v>
          </cell>
        </row>
        <row r="610">
          <cell r="B610" t="str">
            <v>Q608</v>
          </cell>
        </row>
        <row r="611">
          <cell r="B611" t="str">
            <v>Q609</v>
          </cell>
        </row>
        <row r="612">
          <cell r="B612" t="str">
            <v>Q610</v>
          </cell>
        </row>
        <row r="613">
          <cell r="B613" t="str">
            <v>Q611</v>
          </cell>
        </row>
        <row r="614">
          <cell r="B614" t="str">
            <v>Q612</v>
          </cell>
        </row>
        <row r="615">
          <cell r="B615" t="str">
            <v>Q613</v>
          </cell>
        </row>
        <row r="616">
          <cell r="B616" t="str">
            <v>Q614</v>
          </cell>
        </row>
        <row r="617">
          <cell r="B617" t="str">
            <v>Q615</v>
          </cell>
        </row>
        <row r="618">
          <cell r="B618" t="str">
            <v>Q616</v>
          </cell>
        </row>
        <row r="619">
          <cell r="B619" t="str">
            <v>Q617</v>
          </cell>
        </row>
        <row r="620">
          <cell r="B620" t="str">
            <v>Q618</v>
          </cell>
        </row>
        <row r="621">
          <cell r="B621" t="str">
            <v>Q619</v>
          </cell>
        </row>
        <row r="622">
          <cell r="B622" t="str">
            <v>Q620</v>
          </cell>
        </row>
        <row r="623">
          <cell r="B623" t="str">
            <v>Q621</v>
          </cell>
        </row>
        <row r="624">
          <cell r="B624" t="str">
            <v>Q622</v>
          </cell>
        </row>
        <row r="625">
          <cell r="B625" t="str">
            <v>Q623</v>
          </cell>
        </row>
        <row r="626">
          <cell r="B626" t="str">
            <v>Q624</v>
          </cell>
        </row>
        <row r="627">
          <cell r="B627" t="str">
            <v>Q625</v>
          </cell>
        </row>
        <row r="628">
          <cell r="B628" t="str">
            <v>Q626</v>
          </cell>
        </row>
        <row r="629">
          <cell r="B629" t="str">
            <v>Q627</v>
          </cell>
        </row>
        <row r="630">
          <cell r="B630" t="str">
            <v>Q628</v>
          </cell>
        </row>
        <row r="631">
          <cell r="B631" t="str">
            <v>Q629</v>
          </cell>
        </row>
        <row r="632">
          <cell r="B632" t="str">
            <v>Q630</v>
          </cell>
        </row>
        <row r="633">
          <cell r="B633" t="str">
            <v>Q631</v>
          </cell>
        </row>
        <row r="634">
          <cell r="B634" t="str">
            <v>Q632</v>
          </cell>
        </row>
        <row r="635">
          <cell r="B635" t="str">
            <v>Q633</v>
          </cell>
        </row>
        <row r="636">
          <cell r="B636" t="str">
            <v>Q634</v>
          </cell>
        </row>
        <row r="637">
          <cell r="B637" t="str">
            <v>Q635</v>
          </cell>
        </row>
        <row r="638">
          <cell r="B638" t="str">
            <v>Q636</v>
          </cell>
        </row>
        <row r="639">
          <cell r="B639" t="str">
            <v>Q637</v>
          </cell>
        </row>
        <row r="640">
          <cell r="B640" t="str">
            <v>Q638</v>
          </cell>
        </row>
        <row r="641">
          <cell r="B641" t="str">
            <v>Q639</v>
          </cell>
        </row>
        <row r="642">
          <cell r="B642" t="str">
            <v>Q640</v>
          </cell>
        </row>
        <row r="643">
          <cell r="B643" t="str">
            <v>Q641</v>
          </cell>
        </row>
        <row r="644">
          <cell r="B644" t="str">
            <v>Q642</v>
          </cell>
        </row>
        <row r="645">
          <cell r="B645" t="str">
            <v>Q643</v>
          </cell>
        </row>
        <row r="646">
          <cell r="B646" t="str">
            <v>Q644</v>
          </cell>
        </row>
        <row r="647">
          <cell r="B647" t="str">
            <v>Q645</v>
          </cell>
        </row>
        <row r="648">
          <cell r="B648" t="str">
            <v>Q646</v>
          </cell>
        </row>
        <row r="649">
          <cell r="B649" t="str">
            <v>Q647</v>
          </cell>
        </row>
        <row r="650">
          <cell r="B650" t="str">
            <v>Q648</v>
          </cell>
        </row>
        <row r="651">
          <cell r="B651" t="str">
            <v>Q649</v>
          </cell>
        </row>
        <row r="652">
          <cell r="B652" t="str">
            <v>Q650</v>
          </cell>
        </row>
        <row r="653">
          <cell r="B653" t="str">
            <v>Q651</v>
          </cell>
        </row>
        <row r="654">
          <cell r="B654" t="str">
            <v>Q652</v>
          </cell>
        </row>
        <row r="655">
          <cell r="B655" t="str">
            <v>Q653</v>
          </cell>
        </row>
        <row r="656">
          <cell r="B656" t="str">
            <v>Q654</v>
          </cell>
        </row>
        <row r="657">
          <cell r="B657" t="str">
            <v>Q655</v>
          </cell>
        </row>
        <row r="658">
          <cell r="B658" t="str">
            <v>Q656</v>
          </cell>
        </row>
        <row r="659">
          <cell r="B659" t="str">
            <v>Q657</v>
          </cell>
        </row>
        <row r="660">
          <cell r="B660" t="str">
            <v>Q658</v>
          </cell>
        </row>
        <row r="661">
          <cell r="B661" t="str">
            <v>Q659</v>
          </cell>
        </row>
        <row r="662">
          <cell r="B662" t="str">
            <v>Q660</v>
          </cell>
        </row>
        <row r="663">
          <cell r="B663" t="str">
            <v>Q661</v>
          </cell>
        </row>
        <row r="664">
          <cell r="B664" t="str">
            <v>Q662</v>
          </cell>
        </row>
        <row r="665">
          <cell r="B665" t="str">
            <v>Q663</v>
          </cell>
        </row>
        <row r="666">
          <cell r="B666" t="str">
            <v>Q664</v>
          </cell>
        </row>
        <row r="667">
          <cell r="B667" t="str">
            <v>Q665</v>
          </cell>
        </row>
        <row r="668">
          <cell r="B668" t="str">
            <v>Q666</v>
          </cell>
        </row>
        <row r="669">
          <cell r="B669" t="str">
            <v>Q667</v>
          </cell>
        </row>
        <row r="670">
          <cell r="B670" t="str">
            <v>Q668</v>
          </cell>
        </row>
        <row r="671">
          <cell r="B671" t="str">
            <v>Q669</v>
          </cell>
        </row>
        <row r="672">
          <cell r="B672" t="str">
            <v>Q670</v>
          </cell>
        </row>
        <row r="673">
          <cell r="B673" t="str">
            <v>Q671</v>
          </cell>
        </row>
        <row r="674">
          <cell r="B674" t="str">
            <v>Q672</v>
          </cell>
        </row>
        <row r="675">
          <cell r="B675" t="str">
            <v>Q673</v>
          </cell>
        </row>
        <row r="676">
          <cell r="B676" t="str">
            <v>Q674</v>
          </cell>
        </row>
        <row r="677">
          <cell r="B677" t="str">
            <v>Q675</v>
          </cell>
        </row>
        <row r="678">
          <cell r="B678" t="str">
            <v>Q676</v>
          </cell>
        </row>
        <row r="679">
          <cell r="B679" t="str">
            <v>Q677</v>
          </cell>
        </row>
        <row r="680">
          <cell r="B680" t="str">
            <v>Q678</v>
          </cell>
        </row>
        <row r="681">
          <cell r="B681" t="str">
            <v>Q679</v>
          </cell>
        </row>
        <row r="682">
          <cell r="B682" t="str">
            <v>Q680</v>
          </cell>
        </row>
        <row r="683">
          <cell r="B683" t="str">
            <v>Q681</v>
          </cell>
        </row>
        <row r="684">
          <cell r="B684" t="str">
            <v>Q682</v>
          </cell>
        </row>
        <row r="685">
          <cell r="B685" t="str">
            <v>Q683</v>
          </cell>
        </row>
        <row r="686">
          <cell r="B686" t="str">
            <v>Q684</v>
          </cell>
        </row>
        <row r="687">
          <cell r="B687" t="str">
            <v>Q685</v>
          </cell>
        </row>
        <row r="688">
          <cell r="B688" t="str">
            <v>Q686</v>
          </cell>
        </row>
        <row r="689">
          <cell r="B689" t="str">
            <v>Q687</v>
          </cell>
        </row>
        <row r="690">
          <cell r="B690" t="str">
            <v>Q688</v>
          </cell>
        </row>
        <row r="691">
          <cell r="B691" t="str">
            <v>Q689</v>
          </cell>
        </row>
        <row r="692">
          <cell r="B692" t="str">
            <v>Q690</v>
          </cell>
        </row>
        <row r="693">
          <cell r="B693" t="str">
            <v>Q691</v>
          </cell>
        </row>
        <row r="694">
          <cell r="B694" t="str">
            <v>Q692</v>
          </cell>
        </row>
        <row r="695">
          <cell r="B695" t="str">
            <v>Q693</v>
          </cell>
        </row>
        <row r="696">
          <cell r="B696" t="str">
            <v>Q694</v>
          </cell>
        </row>
        <row r="697">
          <cell r="B697" t="str">
            <v>Q695</v>
          </cell>
        </row>
        <row r="698">
          <cell r="B698" t="str">
            <v>Q696</v>
          </cell>
        </row>
        <row r="699">
          <cell r="B699" t="str">
            <v>Q697</v>
          </cell>
        </row>
        <row r="700">
          <cell r="B700" t="str">
            <v>Q698</v>
          </cell>
        </row>
        <row r="701">
          <cell r="B701" t="str">
            <v>Q699</v>
          </cell>
        </row>
        <row r="702">
          <cell r="B702" t="str">
            <v>Q700</v>
          </cell>
        </row>
        <row r="703">
          <cell r="B703" t="str">
            <v>Q701</v>
          </cell>
        </row>
        <row r="704">
          <cell r="B704" t="str">
            <v>Q702</v>
          </cell>
        </row>
        <row r="705">
          <cell r="B705" t="str">
            <v>Q703</v>
          </cell>
        </row>
        <row r="706">
          <cell r="B706" t="str">
            <v>Q704</v>
          </cell>
        </row>
        <row r="707">
          <cell r="B707" t="str">
            <v>Q705</v>
          </cell>
        </row>
        <row r="708">
          <cell r="B708" t="str">
            <v>Q706</v>
          </cell>
        </row>
        <row r="709">
          <cell r="B709" t="str">
            <v>Q707</v>
          </cell>
        </row>
        <row r="710">
          <cell r="B710" t="str">
            <v>Q708</v>
          </cell>
        </row>
        <row r="711">
          <cell r="B711" t="str">
            <v>Q709</v>
          </cell>
        </row>
        <row r="712">
          <cell r="B712" t="str">
            <v>Q710</v>
          </cell>
        </row>
        <row r="713">
          <cell r="B713" t="str">
            <v>Q711</v>
          </cell>
        </row>
        <row r="714">
          <cell r="B714" t="str">
            <v>Q712</v>
          </cell>
        </row>
        <row r="715">
          <cell r="B715" t="str">
            <v>Q713</v>
          </cell>
        </row>
        <row r="716">
          <cell r="B716" t="str">
            <v>Q714</v>
          </cell>
        </row>
        <row r="717">
          <cell r="B717" t="str">
            <v>Q715</v>
          </cell>
        </row>
        <row r="718">
          <cell r="B718" t="str">
            <v>Q716</v>
          </cell>
        </row>
        <row r="719">
          <cell r="B719" t="str">
            <v>Q717</v>
          </cell>
        </row>
        <row r="720">
          <cell r="B720" t="str">
            <v>Q718</v>
          </cell>
        </row>
        <row r="721">
          <cell r="B721" t="str">
            <v>Q719</v>
          </cell>
        </row>
        <row r="722">
          <cell r="B722" t="str">
            <v>Q720</v>
          </cell>
        </row>
        <row r="723">
          <cell r="B723" t="str">
            <v>Q721</v>
          </cell>
        </row>
        <row r="724">
          <cell r="B724" t="str">
            <v>Q722</v>
          </cell>
        </row>
        <row r="725">
          <cell r="B725" t="str">
            <v>Q723</v>
          </cell>
        </row>
        <row r="726">
          <cell r="B726" t="str">
            <v>Q724</v>
          </cell>
        </row>
        <row r="727">
          <cell r="B727" t="str">
            <v>Q725</v>
          </cell>
        </row>
        <row r="728">
          <cell r="B728" t="str">
            <v>Q726</v>
          </cell>
        </row>
        <row r="729">
          <cell r="B729" t="str">
            <v>Q727</v>
          </cell>
        </row>
        <row r="730">
          <cell r="B730" t="str">
            <v>Q728</v>
          </cell>
        </row>
        <row r="731">
          <cell r="B731" t="str">
            <v>Q729</v>
          </cell>
        </row>
        <row r="732">
          <cell r="B732" t="str">
            <v>Q730</v>
          </cell>
        </row>
        <row r="733">
          <cell r="B733" t="str">
            <v>Q731</v>
          </cell>
        </row>
        <row r="734">
          <cell r="B734" t="str">
            <v>Q732</v>
          </cell>
        </row>
        <row r="735">
          <cell r="B735" t="str">
            <v>Q733</v>
          </cell>
        </row>
        <row r="736">
          <cell r="B736" t="str">
            <v>Q734</v>
          </cell>
        </row>
        <row r="737">
          <cell r="B737" t="str">
            <v>Q735</v>
          </cell>
        </row>
        <row r="738">
          <cell r="B738" t="str">
            <v>Q736</v>
          </cell>
        </row>
        <row r="739">
          <cell r="B739" t="str">
            <v>Q737</v>
          </cell>
        </row>
        <row r="740">
          <cell r="B740" t="str">
            <v>Q738</v>
          </cell>
        </row>
        <row r="741">
          <cell r="B741" t="str">
            <v>Q739</v>
          </cell>
        </row>
        <row r="742">
          <cell r="B742" t="str">
            <v>Q740</v>
          </cell>
        </row>
        <row r="743">
          <cell r="B743" t="str">
            <v>Q741</v>
          </cell>
        </row>
        <row r="744">
          <cell r="B744" t="str">
            <v>Q742</v>
          </cell>
        </row>
        <row r="745">
          <cell r="B745" t="str">
            <v>Q743</v>
          </cell>
        </row>
        <row r="746">
          <cell r="B746" t="str">
            <v>Q744</v>
          </cell>
        </row>
        <row r="747">
          <cell r="B747" t="str">
            <v>Q745</v>
          </cell>
        </row>
        <row r="748">
          <cell r="B748" t="str">
            <v>Q746</v>
          </cell>
        </row>
        <row r="749">
          <cell r="B749" t="str">
            <v>Q747</v>
          </cell>
        </row>
        <row r="750">
          <cell r="B750" t="str">
            <v>Q748</v>
          </cell>
        </row>
        <row r="751">
          <cell r="B751" t="str">
            <v>Q749</v>
          </cell>
        </row>
        <row r="752">
          <cell r="B752" t="str">
            <v>Q750</v>
          </cell>
        </row>
        <row r="753">
          <cell r="B753" t="str">
            <v>Q751</v>
          </cell>
        </row>
        <row r="754">
          <cell r="B754" t="str">
            <v>Q752</v>
          </cell>
        </row>
        <row r="755">
          <cell r="B755" t="str">
            <v>Q753</v>
          </cell>
        </row>
        <row r="756">
          <cell r="B756" t="str">
            <v>Q754</v>
          </cell>
        </row>
        <row r="757">
          <cell r="B757" t="str">
            <v>Q755</v>
          </cell>
        </row>
        <row r="758">
          <cell r="B758" t="str">
            <v>Q756</v>
          </cell>
        </row>
        <row r="759">
          <cell r="B759" t="str">
            <v>Q757</v>
          </cell>
        </row>
        <row r="760">
          <cell r="B760" t="str">
            <v>Q758</v>
          </cell>
        </row>
        <row r="761">
          <cell r="B761" t="str">
            <v>Q759</v>
          </cell>
        </row>
        <row r="762">
          <cell r="B762" t="str">
            <v>Q760</v>
          </cell>
        </row>
        <row r="763">
          <cell r="B763" t="str">
            <v>Q761</v>
          </cell>
        </row>
        <row r="764">
          <cell r="B764" t="str">
            <v>Q762</v>
          </cell>
        </row>
        <row r="765">
          <cell r="B765" t="str">
            <v>Q763</v>
          </cell>
        </row>
        <row r="766">
          <cell r="B766" t="str">
            <v>Q764</v>
          </cell>
        </row>
        <row r="767">
          <cell r="B767" t="str">
            <v>Q765</v>
          </cell>
        </row>
        <row r="768">
          <cell r="B768" t="str">
            <v>Q766</v>
          </cell>
        </row>
        <row r="769">
          <cell r="B769" t="str">
            <v>Q767</v>
          </cell>
        </row>
        <row r="770">
          <cell r="B770" t="str">
            <v>Q768</v>
          </cell>
        </row>
        <row r="771">
          <cell r="B771" t="str">
            <v>Q769</v>
          </cell>
        </row>
        <row r="772">
          <cell r="B772" t="str">
            <v>Q770</v>
          </cell>
        </row>
        <row r="773">
          <cell r="B773" t="str">
            <v>Q771</v>
          </cell>
        </row>
        <row r="774">
          <cell r="B774" t="str">
            <v>Q772</v>
          </cell>
        </row>
        <row r="775">
          <cell r="B775" t="str">
            <v>Q773</v>
          </cell>
        </row>
        <row r="776">
          <cell r="B776" t="str">
            <v>Q774</v>
          </cell>
        </row>
        <row r="777">
          <cell r="B777" t="str">
            <v>Q775</v>
          </cell>
        </row>
        <row r="778">
          <cell r="B778" t="str">
            <v>Q776</v>
          </cell>
        </row>
        <row r="779">
          <cell r="B779" t="str">
            <v>Q777</v>
          </cell>
        </row>
        <row r="780">
          <cell r="B780" t="str">
            <v>Q778</v>
          </cell>
        </row>
        <row r="781">
          <cell r="B781" t="str">
            <v>Q779</v>
          </cell>
        </row>
        <row r="782">
          <cell r="B782" t="str">
            <v>Q780</v>
          </cell>
        </row>
        <row r="783">
          <cell r="B783" t="str">
            <v>Q781</v>
          </cell>
        </row>
        <row r="784">
          <cell r="B784" t="str">
            <v>Q782</v>
          </cell>
        </row>
        <row r="785">
          <cell r="B785" t="str">
            <v>Q783</v>
          </cell>
        </row>
        <row r="786">
          <cell r="B786" t="str">
            <v>Q784</v>
          </cell>
        </row>
        <row r="787">
          <cell r="B787" t="str">
            <v>Q785</v>
          </cell>
        </row>
        <row r="788">
          <cell r="B788" t="str">
            <v>Q786</v>
          </cell>
        </row>
        <row r="789">
          <cell r="B789" t="str">
            <v>Q787</v>
          </cell>
        </row>
        <row r="790">
          <cell r="B790" t="str">
            <v>Q788</v>
          </cell>
        </row>
        <row r="791">
          <cell r="B791" t="str">
            <v>Q789</v>
          </cell>
        </row>
        <row r="792">
          <cell r="B792" t="str">
            <v>Q790</v>
          </cell>
        </row>
        <row r="793">
          <cell r="B793" t="str">
            <v>Q791</v>
          </cell>
        </row>
        <row r="794">
          <cell r="B794" t="str">
            <v>Q792</v>
          </cell>
        </row>
        <row r="795">
          <cell r="B795" t="str">
            <v>Q793</v>
          </cell>
        </row>
        <row r="796">
          <cell r="B796" t="str">
            <v>Q794</v>
          </cell>
        </row>
        <row r="797">
          <cell r="B797" t="str">
            <v>Q795</v>
          </cell>
        </row>
        <row r="798">
          <cell r="B798" t="str">
            <v>Q796</v>
          </cell>
        </row>
        <row r="799">
          <cell r="B799" t="str">
            <v>Q797</v>
          </cell>
        </row>
        <row r="800">
          <cell r="B800" t="str">
            <v>Q798</v>
          </cell>
        </row>
        <row r="801">
          <cell r="B801" t="str">
            <v>Q799</v>
          </cell>
        </row>
        <row r="802">
          <cell r="B802" t="str">
            <v>Q800</v>
          </cell>
        </row>
        <row r="803">
          <cell r="B803" t="str">
            <v>Q801</v>
          </cell>
        </row>
        <row r="804">
          <cell r="B804" t="str">
            <v>Q802</v>
          </cell>
        </row>
        <row r="805">
          <cell r="B805" t="str">
            <v>Q803</v>
          </cell>
        </row>
        <row r="806">
          <cell r="B806" t="str">
            <v>Q804</v>
          </cell>
        </row>
        <row r="807">
          <cell r="B807" t="str">
            <v>Q805</v>
          </cell>
        </row>
        <row r="808">
          <cell r="B808" t="str">
            <v>Q806</v>
          </cell>
        </row>
        <row r="809">
          <cell r="B809" t="str">
            <v>Q807</v>
          </cell>
        </row>
        <row r="810">
          <cell r="B810" t="str">
            <v>Q808</v>
          </cell>
        </row>
        <row r="811">
          <cell r="B811" t="str">
            <v>Q809</v>
          </cell>
        </row>
        <row r="812">
          <cell r="B812" t="str">
            <v>Q810</v>
          </cell>
        </row>
        <row r="813">
          <cell r="B813" t="str">
            <v>Q811</v>
          </cell>
        </row>
        <row r="814">
          <cell r="B814" t="str">
            <v>Q812</v>
          </cell>
        </row>
        <row r="815">
          <cell r="B815" t="str">
            <v>Q813</v>
          </cell>
        </row>
        <row r="816">
          <cell r="B816" t="str">
            <v>Q814</v>
          </cell>
        </row>
        <row r="817">
          <cell r="B817" t="str">
            <v>Q815</v>
          </cell>
        </row>
        <row r="818">
          <cell r="B818" t="str">
            <v>Q816</v>
          </cell>
        </row>
        <row r="819">
          <cell r="B819" t="str">
            <v>Q817</v>
          </cell>
        </row>
        <row r="820">
          <cell r="B820" t="str">
            <v>Q818</v>
          </cell>
        </row>
        <row r="821">
          <cell r="B821" t="str">
            <v>Q819</v>
          </cell>
        </row>
        <row r="822">
          <cell r="B822" t="str">
            <v>Q820</v>
          </cell>
        </row>
        <row r="823">
          <cell r="B823" t="str">
            <v>Q821</v>
          </cell>
        </row>
        <row r="824">
          <cell r="B824" t="str">
            <v>Q822</v>
          </cell>
        </row>
        <row r="825">
          <cell r="B825" t="str">
            <v>Q823</v>
          </cell>
        </row>
        <row r="826">
          <cell r="B826" t="str">
            <v>Q824</v>
          </cell>
        </row>
        <row r="827">
          <cell r="B827" t="str">
            <v>Q825</v>
          </cell>
        </row>
        <row r="828">
          <cell r="B828" t="str">
            <v>Q826</v>
          </cell>
        </row>
        <row r="829">
          <cell r="B829" t="str">
            <v>Q827</v>
          </cell>
        </row>
        <row r="830">
          <cell r="B830" t="str">
            <v>Q828</v>
          </cell>
        </row>
        <row r="831">
          <cell r="B831" t="str">
            <v>Q829</v>
          </cell>
        </row>
        <row r="832">
          <cell r="B832" t="str">
            <v>Q830</v>
          </cell>
        </row>
        <row r="833">
          <cell r="B833" t="str">
            <v>Q831</v>
          </cell>
        </row>
        <row r="834">
          <cell r="B834" t="str">
            <v>Q832</v>
          </cell>
        </row>
        <row r="835">
          <cell r="B835" t="str">
            <v>Q833</v>
          </cell>
        </row>
        <row r="836">
          <cell r="B836" t="str">
            <v>Q834</v>
          </cell>
        </row>
        <row r="837">
          <cell r="B837" t="str">
            <v>Q835</v>
          </cell>
        </row>
        <row r="838">
          <cell r="B838" t="str">
            <v>Q836</v>
          </cell>
        </row>
        <row r="839">
          <cell r="B839" t="str">
            <v>Q837</v>
          </cell>
        </row>
        <row r="840">
          <cell r="B840" t="str">
            <v>Q838</v>
          </cell>
        </row>
        <row r="841">
          <cell r="B841" t="str">
            <v>Q839</v>
          </cell>
        </row>
        <row r="842">
          <cell r="B842" t="str">
            <v>Q840</v>
          </cell>
        </row>
        <row r="843">
          <cell r="B843" t="str">
            <v>Q841</v>
          </cell>
        </row>
        <row r="844">
          <cell r="B844" t="str">
            <v>Q842</v>
          </cell>
        </row>
        <row r="845">
          <cell r="B845" t="str">
            <v>Q843</v>
          </cell>
        </row>
        <row r="846">
          <cell r="B846" t="str">
            <v>Q844</v>
          </cell>
        </row>
        <row r="847">
          <cell r="B847" t="str">
            <v>Q845</v>
          </cell>
        </row>
        <row r="848">
          <cell r="B848" t="str">
            <v>Q846</v>
          </cell>
        </row>
        <row r="849">
          <cell r="B849" t="str">
            <v>Q847</v>
          </cell>
        </row>
        <row r="850">
          <cell r="B850" t="str">
            <v>Q848</v>
          </cell>
        </row>
        <row r="851">
          <cell r="B851" t="str">
            <v>Q849</v>
          </cell>
        </row>
        <row r="852">
          <cell r="B852" t="str">
            <v>Q850</v>
          </cell>
        </row>
        <row r="853">
          <cell r="B853" t="str">
            <v>Q851</v>
          </cell>
        </row>
        <row r="854">
          <cell r="B854" t="str">
            <v>Q852</v>
          </cell>
        </row>
        <row r="855">
          <cell r="B855" t="str">
            <v>Q853</v>
          </cell>
        </row>
        <row r="856">
          <cell r="B856" t="str">
            <v>Q854</v>
          </cell>
        </row>
        <row r="857">
          <cell r="B857" t="str">
            <v>Q855</v>
          </cell>
        </row>
        <row r="858">
          <cell r="B858" t="str">
            <v>Q856</v>
          </cell>
        </row>
        <row r="859">
          <cell r="B859" t="str">
            <v>Q857</v>
          </cell>
        </row>
        <row r="860">
          <cell r="B860" t="str">
            <v>Q858</v>
          </cell>
        </row>
        <row r="861">
          <cell r="B861" t="str">
            <v>Q859</v>
          </cell>
        </row>
        <row r="862">
          <cell r="B862" t="str">
            <v>Q860</v>
          </cell>
        </row>
        <row r="863">
          <cell r="B863" t="str">
            <v>Q861</v>
          </cell>
        </row>
        <row r="864">
          <cell r="B864" t="str">
            <v>Q862</v>
          </cell>
        </row>
        <row r="865">
          <cell r="B865" t="str">
            <v>Q863</v>
          </cell>
        </row>
        <row r="866">
          <cell r="B866" t="str">
            <v>Q864</v>
          </cell>
        </row>
        <row r="867">
          <cell r="B867" t="str">
            <v>Q865</v>
          </cell>
        </row>
        <row r="868">
          <cell r="B868" t="str">
            <v>Q866</v>
          </cell>
        </row>
        <row r="869">
          <cell r="B869" t="str">
            <v>Q867</v>
          </cell>
        </row>
        <row r="870">
          <cell r="B870" t="str">
            <v>Q868</v>
          </cell>
        </row>
        <row r="871">
          <cell r="B871" t="str">
            <v>Q869</v>
          </cell>
        </row>
        <row r="872">
          <cell r="B872" t="str">
            <v>Q870</v>
          </cell>
        </row>
        <row r="873">
          <cell r="B873" t="str">
            <v>Q871</v>
          </cell>
        </row>
        <row r="874">
          <cell r="B874" t="str">
            <v>Q872</v>
          </cell>
        </row>
        <row r="875">
          <cell r="B875" t="str">
            <v>Q873</v>
          </cell>
        </row>
        <row r="876">
          <cell r="B876" t="str">
            <v>Q874</v>
          </cell>
        </row>
        <row r="877">
          <cell r="B877" t="str">
            <v>Q875</v>
          </cell>
        </row>
        <row r="878">
          <cell r="B878" t="str">
            <v>Q876</v>
          </cell>
        </row>
        <row r="879">
          <cell r="B879" t="str">
            <v>Q877</v>
          </cell>
        </row>
        <row r="880">
          <cell r="B880" t="str">
            <v>Q878</v>
          </cell>
        </row>
        <row r="881">
          <cell r="B881" t="str">
            <v>Q879</v>
          </cell>
        </row>
        <row r="882">
          <cell r="B882" t="str">
            <v>Q880</v>
          </cell>
        </row>
        <row r="883">
          <cell r="B883" t="str">
            <v>Q881</v>
          </cell>
        </row>
        <row r="884">
          <cell r="B884" t="str">
            <v>Q882</v>
          </cell>
        </row>
        <row r="885">
          <cell r="B885" t="str">
            <v>Q883</v>
          </cell>
        </row>
        <row r="886">
          <cell r="B886" t="str">
            <v>Q884</v>
          </cell>
        </row>
        <row r="887">
          <cell r="B887" t="str">
            <v>Q885</v>
          </cell>
        </row>
        <row r="888">
          <cell r="B888" t="str">
            <v>Q886</v>
          </cell>
        </row>
        <row r="889">
          <cell r="B889" t="str">
            <v>Q887</v>
          </cell>
        </row>
        <row r="890">
          <cell r="B890" t="str">
            <v>Q888</v>
          </cell>
        </row>
        <row r="891">
          <cell r="B891" t="str">
            <v>Q889</v>
          </cell>
        </row>
        <row r="892">
          <cell r="B892" t="str">
            <v>Q890</v>
          </cell>
        </row>
        <row r="893">
          <cell r="B893" t="str">
            <v>Q891</v>
          </cell>
        </row>
        <row r="894">
          <cell r="B894" t="str">
            <v>Q892</v>
          </cell>
        </row>
        <row r="895">
          <cell r="B895" t="str">
            <v>Q893</v>
          </cell>
        </row>
        <row r="896">
          <cell r="B896" t="str">
            <v>Q894</v>
          </cell>
        </row>
        <row r="897">
          <cell r="B897" t="str">
            <v>Q895</v>
          </cell>
        </row>
        <row r="898">
          <cell r="B898" t="str">
            <v>Q896</v>
          </cell>
        </row>
        <row r="899">
          <cell r="B899" t="str">
            <v>Q897</v>
          </cell>
        </row>
        <row r="900">
          <cell r="B900" t="str">
            <v>Q898</v>
          </cell>
        </row>
        <row r="901">
          <cell r="B901" t="str">
            <v>Q899</v>
          </cell>
        </row>
        <row r="902">
          <cell r="B902" t="str">
            <v>Q900</v>
          </cell>
        </row>
        <row r="903">
          <cell r="B903" t="str">
            <v>Q901</v>
          </cell>
        </row>
        <row r="904">
          <cell r="B904" t="str">
            <v>Q902</v>
          </cell>
        </row>
        <row r="905">
          <cell r="B905" t="str">
            <v>Q903</v>
          </cell>
        </row>
        <row r="906">
          <cell r="B906" t="str">
            <v>Q904</v>
          </cell>
        </row>
        <row r="907">
          <cell r="B907" t="str">
            <v>Q905</v>
          </cell>
        </row>
        <row r="908">
          <cell r="B908" t="str">
            <v>Q906</v>
          </cell>
        </row>
        <row r="909">
          <cell r="B909" t="str">
            <v>Q907</v>
          </cell>
        </row>
        <row r="910">
          <cell r="B910" t="str">
            <v>Q908</v>
          </cell>
        </row>
        <row r="911">
          <cell r="B911" t="str">
            <v>Q909</v>
          </cell>
        </row>
        <row r="912">
          <cell r="B912" t="str">
            <v>Q910</v>
          </cell>
        </row>
        <row r="913">
          <cell r="B913" t="str">
            <v>Q911</v>
          </cell>
        </row>
        <row r="914">
          <cell r="B914" t="str">
            <v>Q912</v>
          </cell>
        </row>
        <row r="915">
          <cell r="B915" t="str">
            <v>Q913</v>
          </cell>
        </row>
        <row r="916">
          <cell r="B916" t="str">
            <v>Q914</v>
          </cell>
        </row>
        <row r="917">
          <cell r="B917" t="str">
            <v>Q915</v>
          </cell>
        </row>
        <row r="918">
          <cell r="B918" t="str">
            <v>Q916</v>
          </cell>
        </row>
        <row r="919">
          <cell r="B919" t="str">
            <v>Q917</v>
          </cell>
        </row>
        <row r="920">
          <cell r="B920" t="str">
            <v>Q918</v>
          </cell>
        </row>
        <row r="921">
          <cell r="B921" t="str">
            <v>Q919</v>
          </cell>
        </row>
        <row r="922">
          <cell r="B922" t="str">
            <v>Q920</v>
          </cell>
        </row>
        <row r="923">
          <cell r="B923" t="str">
            <v>Q921</v>
          </cell>
        </row>
        <row r="924">
          <cell r="B924" t="str">
            <v>Q922</v>
          </cell>
        </row>
        <row r="925">
          <cell r="B925" t="str">
            <v>Q923</v>
          </cell>
        </row>
        <row r="926">
          <cell r="B926" t="str">
            <v>Q924</v>
          </cell>
        </row>
        <row r="927">
          <cell r="B927" t="str">
            <v>Q925</v>
          </cell>
        </row>
        <row r="928">
          <cell r="B928" t="str">
            <v>Q926</v>
          </cell>
        </row>
        <row r="929">
          <cell r="B929" t="str">
            <v>Q927</v>
          </cell>
        </row>
        <row r="930">
          <cell r="B930" t="str">
            <v>Q928</v>
          </cell>
        </row>
        <row r="931">
          <cell r="B931" t="str">
            <v>Q929</v>
          </cell>
        </row>
        <row r="932">
          <cell r="B932" t="str">
            <v>Q930</v>
          </cell>
        </row>
        <row r="933">
          <cell r="B933" t="str">
            <v>Q931</v>
          </cell>
        </row>
        <row r="934">
          <cell r="B934" t="str">
            <v>Q932</v>
          </cell>
        </row>
        <row r="935">
          <cell r="B935" t="str">
            <v>Q933</v>
          </cell>
        </row>
        <row r="936">
          <cell r="B936" t="str">
            <v>Q934</v>
          </cell>
        </row>
        <row r="937">
          <cell r="B937" t="str">
            <v>Q935</v>
          </cell>
        </row>
        <row r="938">
          <cell r="B938" t="str">
            <v>Q936</v>
          </cell>
        </row>
        <row r="939">
          <cell r="B939" t="str">
            <v>Q937</v>
          </cell>
        </row>
        <row r="940">
          <cell r="B940" t="str">
            <v>Q938</v>
          </cell>
        </row>
        <row r="941">
          <cell r="B941" t="str">
            <v>Q939</v>
          </cell>
        </row>
        <row r="942">
          <cell r="B942" t="str">
            <v>Q940</v>
          </cell>
        </row>
        <row r="943">
          <cell r="B943" t="str">
            <v>Q941</v>
          </cell>
        </row>
        <row r="944">
          <cell r="B944" t="str">
            <v>Q942</v>
          </cell>
        </row>
        <row r="945">
          <cell r="B945" t="str">
            <v>Q943</v>
          </cell>
        </row>
        <row r="946">
          <cell r="B946" t="str">
            <v>Q944</v>
          </cell>
        </row>
        <row r="947">
          <cell r="B947" t="str">
            <v>Q945</v>
          </cell>
        </row>
        <row r="948">
          <cell r="B948" t="str">
            <v>Q946</v>
          </cell>
        </row>
        <row r="949">
          <cell r="B949" t="str">
            <v>Q947</v>
          </cell>
        </row>
        <row r="950">
          <cell r="B950" t="str">
            <v>Q948</v>
          </cell>
        </row>
        <row r="951">
          <cell r="B951" t="str">
            <v>Q949</v>
          </cell>
        </row>
        <row r="952">
          <cell r="B952" t="str">
            <v>Q950</v>
          </cell>
        </row>
        <row r="953">
          <cell r="B953" t="str">
            <v>Q951</v>
          </cell>
        </row>
        <row r="954">
          <cell r="B954" t="str">
            <v>Q952</v>
          </cell>
        </row>
        <row r="955">
          <cell r="B955" t="str">
            <v>Q953</v>
          </cell>
        </row>
        <row r="956">
          <cell r="B956" t="str">
            <v>Q954</v>
          </cell>
        </row>
        <row r="957">
          <cell r="B957" t="str">
            <v>Q955</v>
          </cell>
        </row>
        <row r="958">
          <cell r="B958" t="str">
            <v>Q956</v>
          </cell>
        </row>
        <row r="959">
          <cell r="B959" t="str">
            <v>Q957</v>
          </cell>
        </row>
        <row r="960">
          <cell r="B960" t="str">
            <v>Q958</v>
          </cell>
        </row>
        <row r="961">
          <cell r="B961" t="str">
            <v>Q959</v>
          </cell>
        </row>
        <row r="962">
          <cell r="B962" t="str">
            <v>Q960</v>
          </cell>
        </row>
        <row r="963">
          <cell r="B963" t="str">
            <v>Q961</v>
          </cell>
        </row>
        <row r="964">
          <cell r="B964" t="str">
            <v>Q962</v>
          </cell>
        </row>
        <row r="965">
          <cell r="B965" t="str">
            <v>Q963</v>
          </cell>
        </row>
        <row r="966">
          <cell r="B966" t="str">
            <v>Q964</v>
          </cell>
        </row>
        <row r="967">
          <cell r="B967" t="str">
            <v>Q965</v>
          </cell>
        </row>
        <row r="968">
          <cell r="B968" t="str">
            <v>Q966</v>
          </cell>
        </row>
        <row r="969">
          <cell r="B969" t="str">
            <v>Q967</v>
          </cell>
        </row>
        <row r="970">
          <cell r="B970" t="str">
            <v>Q968</v>
          </cell>
        </row>
        <row r="971">
          <cell r="B971" t="str">
            <v>Q969</v>
          </cell>
        </row>
        <row r="972">
          <cell r="B972" t="str">
            <v>Q970</v>
          </cell>
        </row>
        <row r="973">
          <cell r="B973" t="str">
            <v>Q971</v>
          </cell>
        </row>
        <row r="974">
          <cell r="B974" t="str">
            <v>Q972</v>
          </cell>
        </row>
        <row r="975">
          <cell r="B975" t="str">
            <v>Q973</v>
          </cell>
        </row>
        <row r="976">
          <cell r="B976" t="str">
            <v>Q974</v>
          </cell>
        </row>
        <row r="977">
          <cell r="B977" t="str">
            <v>Q975</v>
          </cell>
        </row>
        <row r="978">
          <cell r="B978" t="str">
            <v>Q976</v>
          </cell>
        </row>
        <row r="979">
          <cell r="B979" t="str">
            <v>Q977</v>
          </cell>
        </row>
        <row r="980">
          <cell r="B980" t="str">
            <v>Q978</v>
          </cell>
        </row>
        <row r="981">
          <cell r="B981" t="str">
            <v>Q979</v>
          </cell>
        </row>
        <row r="982">
          <cell r="B982" t="str">
            <v>Q980</v>
          </cell>
        </row>
        <row r="983">
          <cell r="B983" t="str">
            <v>Q981</v>
          </cell>
        </row>
        <row r="984">
          <cell r="B984" t="str">
            <v>Q982</v>
          </cell>
        </row>
        <row r="985">
          <cell r="B985" t="str">
            <v>Q983</v>
          </cell>
        </row>
        <row r="986">
          <cell r="B986" t="str">
            <v>Q984</v>
          </cell>
        </row>
        <row r="987">
          <cell r="B987" t="str">
            <v>Q985</v>
          </cell>
        </row>
        <row r="988">
          <cell r="B988" t="str">
            <v>Q986</v>
          </cell>
        </row>
        <row r="989">
          <cell r="B989" t="str">
            <v>Q987</v>
          </cell>
        </row>
        <row r="990">
          <cell r="B990" t="str">
            <v>Q988</v>
          </cell>
        </row>
        <row r="991">
          <cell r="B991" t="str">
            <v>Q989</v>
          </cell>
        </row>
        <row r="992">
          <cell r="B992" t="str">
            <v>Q990</v>
          </cell>
        </row>
        <row r="993">
          <cell r="B993" t="str">
            <v>Q991</v>
          </cell>
        </row>
        <row r="994">
          <cell r="B994" t="str">
            <v>Q992</v>
          </cell>
        </row>
        <row r="995">
          <cell r="B995" t="str">
            <v>Q993</v>
          </cell>
        </row>
        <row r="996">
          <cell r="B996" t="str">
            <v>Q994</v>
          </cell>
        </row>
        <row r="997">
          <cell r="B997" t="str">
            <v>Q995</v>
          </cell>
        </row>
        <row r="998">
          <cell r="B998" t="str">
            <v>Q996</v>
          </cell>
        </row>
        <row r="999">
          <cell r="B999" t="str">
            <v>Q997</v>
          </cell>
        </row>
        <row r="1000">
          <cell r="B1000" t="str">
            <v>Q998</v>
          </cell>
        </row>
        <row r="1001">
          <cell r="B1001" t="str">
            <v>Q999</v>
          </cell>
        </row>
        <row r="1002">
          <cell r="B1002" t="str">
            <v>Q1000</v>
          </cell>
        </row>
        <row r="1003">
          <cell r="B1003" t="str">
            <v>Q1001</v>
          </cell>
        </row>
        <row r="1004">
          <cell r="B1004" t="str">
            <v>Q1002</v>
          </cell>
        </row>
        <row r="1005">
          <cell r="B1005" t="str">
            <v>Q1003</v>
          </cell>
        </row>
        <row r="1006">
          <cell r="B1006" t="str">
            <v>Q1004</v>
          </cell>
        </row>
        <row r="1007">
          <cell r="B1007" t="str">
            <v>Q1005</v>
          </cell>
        </row>
        <row r="1008">
          <cell r="B1008" t="str">
            <v>Q1006</v>
          </cell>
        </row>
        <row r="1009">
          <cell r="B1009" t="str">
            <v>Q1007</v>
          </cell>
        </row>
        <row r="1010">
          <cell r="B1010" t="str">
            <v>Q1008</v>
          </cell>
        </row>
        <row r="1011">
          <cell r="B1011" t="str">
            <v>Q1009</v>
          </cell>
        </row>
        <row r="1012">
          <cell r="B1012" t="str">
            <v>Q1010</v>
          </cell>
        </row>
        <row r="1013">
          <cell r="B1013" t="str">
            <v>Q1011</v>
          </cell>
        </row>
        <row r="1014">
          <cell r="B1014" t="str">
            <v>Q1012</v>
          </cell>
        </row>
        <row r="1015">
          <cell r="B1015" t="str">
            <v>Q1013</v>
          </cell>
        </row>
        <row r="1016">
          <cell r="B1016" t="str">
            <v>Q1014</v>
          </cell>
        </row>
        <row r="1017">
          <cell r="B1017" t="str">
            <v>Q1015</v>
          </cell>
        </row>
        <row r="1018">
          <cell r="B1018" t="str">
            <v>Q1016</v>
          </cell>
        </row>
        <row r="1019">
          <cell r="B1019" t="str">
            <v>Q1017</v>
          </cell>
        </row>
        <row r="1020">
          <cell r="B1020" t="str">
            <v>Q1018</v>
          </cell>
        </row>
        <row r="1021">
          <cell r="B1021" t="str">
            <v>Q1019</v>
          </cell>
        </row>
        <row r="1022">
          <cell r="B1022" t="str">
            <v>Q1020</v>
          </cell>
        </row>
        <row r="1023">
          <cell r="B1023" t="str">
            <v>Q1021</v>
          </cell>
        </row>
        <row r="1024">
          <cell r="B1024" t="str">
            <v>Q1022</v>
          </cell>
        </row>
        <row r="1025">
          <cell r="B1025" t="str">
            <v>Q1023</v>
          </cell>
        </row>
        <row r="1026">
          <cell r="B1026" t="str">
            <v>Q1024</v>
          </cell>
        </row>
        <row r="1027">
          <cell r="B1027" t="str">
            <v>Q1025</v>
          </cell>
        </row>
        <row r="1028">
          <cell r="B1028" t="str">
            <v>Q1026</v>
          </cell>
        </row>
        <row r="1029">
          <cell r="B1029" t="str">
            <v>Q1027</v>
          </cell>
        </row>
        <row r="1030">
          <cell r="B1030" t="str">
            <v>Q1028</v>
          </cell>
        </row>
        <row r="1031">
          <cell r="B1031" t="str">
            <v>Q1029</v>
          </cell>
        </row>
        <row r="1032">
          <cell r="B1032" t="str">
            <v>Q1030</v>
          </cell>
        </row>
        <row r="1033">
          <cell r="B1033" t="str">
            <v>Q1031</v>
          </cell>
        </row>
        <row r="1034">
          <cell r="B1034" t="str">
            <v>Q1032</v>
          </cell>
        </row>
        <row r="1035">
          <cell r="B1035" t="str">
            <v>Q1033</v>
          </cell>
        </row>
        <row r="1036">
          <cell r="B1036" t="str">
            <v>Q1034</v>
          </cell>
        </row>
        <row r="1037">
          <cell r="B1037" t="str">
            <v>Q1035</v>
          </cell>
        </row>
        <row r="1038">
          <cell r="B1038" t="str">
            <v>Q1036</v>
          </cell>
        </row>
        <row r="1039">
          <cell r="B1039" t="str">
            <v>Q1037</v>
          </cell>
        </row>
        <row r="1040">
          <cell r="B1040" t="str">
            <v>Q1038</v>
          </cell>
        </row>
        <row r="1041">
          <cell r="B1041" t="str">
            <v>Q1039</v>
          </cell>
        </row>
        <row r="1042">
          <cell r="B1042" t="str">
            <v>Q1040</v>
          </cell>
        </row>
        <row r="1043">
          <cell r="B1043" t="str">
            <v>Q1041</v>
          </cell>
        </row>
        <row r="1044">
          <cell r="B1044" t="str">
            <v>Q1042</v>
          </cell>
        </row>
        <row r="1045">
          <cell r="B1045" t="str">
            <v>Q1043</v>
          </cell>
        </row>
        <row r="1046">
          <cell r="B1046" t="str">
            <v>Q1044</v>
          </cell>
        </row>
        <row r="1047">
          <cell r="B1047" t="str">
            <v>Q1045</v>
          </cell>
        </row>
        <row r="1048">
          <cell r="B1048" t="str">
            <v>Q1046</v>
          </cell>
        </row>
        <row r="1049">
          <cell r="B1049" t="str">
            <v>Q1047</v>
          </cell>
        </row>
        <row r="1050">
          <cell r="B1050" t="str">
            <v>Q1048</v>
          </cell>
        </row>
        <row r="1051">
          <cell r="B1051" t="str">
            <v>Q1049</v>
          </cell>
        </row>
        <row r="1052">
          <cell r="B1052" t="str">
            <v>Q1050</v>
          </cell>
        </row>
        <row r="1053">
          <cell r="B1053" t="str">
            <v>Q1051</v>
          </cell>
        </row>
        <row r="1054">
          <cell r="B1054" t="str">
            <v>Q1052</v>
          </cell>
        </row>
        <row r="1055">
          <cell r="B1055" t="str">
            <v>Q1053</v>
          </cell>
        </row>
        <row r="1056">
          <cell r="B1056" t="str">
            <v>Q1054</v>
          </cell>
        </row>
        <row r="1057">
          <cell r="B1057" t="str">
            <v>Q1055</v>
          </cell>
        </row>
        <row r="1058">
          <cell r="B1058" t="str">
            <v>Q1056</v>
          </cell>
        </row>
        <row r="1059">
          <cell r="B1059" t="str">
            <v>Q1057</v>
          </cell>
        </row>
        <row r="1060">
          <cell r="B1060" t="str">
            <v>Q1058</v>
          </cell>
        </row>
        <row r="1061">
          <cell r="B1061" t="str">
            <v>Q1059</v>
          </cell>
        </row>
        <row r="1062">
          <cell r="B1062" t="str">
            <v>Q1060</v>
          </cell>
        </row>
        <row r="1063">
          <cell r="B1063" t="str">
            <v>Q1061</v>
          </cell>
        </row>
        <row r="1064">
          <cell r="B1064" t="str">
            <v>Q1062</v>
          </cell>
        </row>
        <row r="1065">
          <cell r="B1065" t="str">
            <v>Q1063</v>
          </cell>
        </row>
        <row r="1066">
          <cell r="B1066" t="str">
            <v>Q1064</v>
          </cell>
        </row>
        <row r="1067">
          <cell r="B1067" t="str">
            <v>Q1065</v>
          </cell>
        </row>
        <row r="1068">
          <cell r="B1068" t="str">
            <v>Q1066</v>
          </cell>
        </row>
        <row r="1069">
          <cell r="B1069" t="str">
            <v>Q1067</v>
          </cell>
        </row>
        <row r="1070">
          <cell r="B1070" t="str">
            <v>Q1068</v>
          </cell>
        </row>
        <row r="1071">
          <cell r="B1071" t="str">
            <v>Q1069</v>
          </cell>
        </row>
        <row r="1072">
          <cell r="B1072" t="str">
            <v>Q1070</v>
          </cell>
        </row>
        <row r="1073">
          <cell r="B1073" t="str">
            <v>Q1071</v>
          </cell>
        </row>
        <row r="1074">
          <cell r="B1074" t="str">
            <v>Q1072</v>
          </cell>
        </row>
        <row r="1075">
          <cell r="B1075" t="str">
            <v>Q1073</v>
          </cell>
        </row>
        <row r="1076">
          <cell r="B1076" t="str">
            <v>Q1074</v>
          </cell>
        </row>
        <row r="1077">
          <cell r="B1077" t="str">
            <v>Q1075</v>
          </cell>
        </row>
        <row r="1078">
          <cell r="B1078" t="str">
            <v>Q1076</v>
          </cell>
        </row>
        <row r="1079">
          <cell r="B1079" t="str">
            <v>Q1077</v>
          </cell>
        </row>
        <row r="1080">
          <cell r="B1080" t="str">
            <v>Q1078</v>
          </cell>
        </row>
        <row r="1081">
          <cell r="B1081" t="str">
            <v>Q1079</v>
          </cell>
        </row>
        <row r="1082">
          <cell r="B1082" t="str">
            <v>Q1080</v>
          </cell>
        </row>
        <row r="1083">
          <cell r="B1083" t="str">
            <v>Q1081</v>
          </cell>
        </row>
        <row r="1084">
          <cell r="B1084" t="str">
            <v>Q1082</v>
          </cell>
        </row>
        <row r="1085">
          <cell r="B1085" t="str">
            <v>Q1083</v>
          </cell>
        </row>
        <row r="1086">
          <cell r="B1086" t="str">
            <v>Q1084</v>
          </cell>
        </row>
        <row r="1087">
          <cell r="B1087" t="str">
            <v>Q1085</v>
          </cell>
        </row>
        <row r="1088">
          <cell r="B1088" t="str">
            <v>Q1086</v>
          </cell>
        </row>
        <row r="1089">
          <cell r="B1089" t="str">
            <v>Q1087</v>
          </cell>
        </row>
        <row r="1090">
          <cell r="B1090" t="str">
            <v>Q1088</v>
          </cell>
        </row>
        <row r="1091">
          <cell r="B1091" t="str">
            <v>Q1089</v>
          </cell>
        </row>
        <row r="1092">
          <cell r="B1092" t="str">
            <v>Q1090</v>
          </cell>
        </row>
        <row r="1093">
          <cell r="B1093" t="str">
            <v>Q1091</v>
          </cell>
        </row>
        <row r="1094">
          <cell r="B1094" t="str">
            <v>Q1092</v>
          </cell>
        </row>
        <row r="1095">
          <cell r="B1095" t="str">
            <v>Q1093</v>
          </cell>
        </row>
        <row r="1096">
          <cell r="B1096" t="str">
            <v>Q1094</v>
          </cell>
        </row>
        <row r="1097">
          <cell r="B1097" t="str">
            <v>Q1095</v>
          </cell>
        </row>
        <row r="1098">
          <cell r="B1098" t="str">
            <v>Q1096</v>
          </cell>
        </row>
        <row r="1099">
          <cell r="B1099" t="str">
            <v>Q1097</v>
          </cell>
        </row>
        <row r="1100">
          <cell r="B1100" t="str">
            <v>Q1098</v>
          </cell>
        </row>
        <row r="1101">
          <cell r="B1101" t="str">
            <v>Q1099</v>
          </cell>
        </row>
        <row r="1102">
          <cell r="B1102" t="str">
            <v>Q1100</v>
          </cell>
        </row>
        <row r="1103">
          <cell r="B1103" t="str">
            <v>Q1101</v>
          </cell>
        </row>
        <row r="1104">
          <cell r="B1104" t="str">
            <v>Q1102</v>
          </cell>
        </row>
        <row r="1105">
          <cell r="B1105" t="str">
            <v>Q1103</v>
          </cell>
        </row>
        <row r="1106">
          <cell r="B1106" t="str">
            <v>Q1104</v>
          </cell>
        </row>
        <row r="1107">
          <cell r="B1107" t="str">
            <v>Q1105</v>
          </cell>
        </row>
        <row r="1108">
          <cell r="B1108" t="str">
            <v>Q1106</v>
          </cell>
        </row>
        <row r="1109">
          <cell r="B1109" t="str">
            <v>Q1107</v>
          </cell>
        </row>
        <row r="1110">
          <cell r="B1110" t="str">
            <v>Q1108</v>
          </cell>
        </row>
        <row r="1111">
          <cell r="B1111" t="str">
            <v>Q1109</v>
          </cell>
        </row>
        <row r="1112">
          <cell r="B1112" t="str">
            <v>Q1110</v>
          </cell>
        </row>
        <row r="1113">
          <cell r="B1113" t="str">
            <v>Q1111</v>
          </cell>
        </row>
        <row r="1114">
          <cell r="B1114" t="str">
            <v>Q1112</v>
          </cell>
        </row>
        <row r="1115">
          <cell r="B1115" t="str">
            <v>Q1113</v>
          </cell>
        </row>
        <row r="1116">
          <cell r="B1116" t="str">
            <v>Q1114</v>
          </cell>
        </row>
        <row r="1117">
          <cell r="B1117" t="str">
            <v>Q1115</v>
          </cell>
        </row>
        <row r="1118">
          <cell r="B1118" t="str">
            <v>Q1116</v>
          </cell>
        </row>
        <row r="1119">
          <cell r="B1119" t="str">
            <v>Q1117</v>
          </cell>
        </row>
        <row r="1120">
          <cell r="B1120" t="str">
            <v>Q1118</v>
          </cell>
        </row>
        <row r="1121">
          <cell r="B1121" t="str">
            <v>Q1119</v>
          </cell>
        </row>
        <row r="1122">
          <cell r="B1122" t="str">
            <v>Q1120</v>
          </cell>
        </row>
        <row r="1123">
          <cell r="B1123" t="str">
            <v>Q1121</v>
          </cell>
        </row>
        <row r="1124">
          <cell r="B1124" t="str">
            <v>Q1122</v>
          </cell>
        </row>
        <row r="1125">
          <cell r="B1125" t="str">
            <v>Q1123</v>
          </cell>
        </row>
        <row r="1126">
          <cell r="B1126" t="str">
            <v>Q1124</v>
          </cell>
        </row>
        <row r="1127">
          <cell r="B1127" t="str">
            <v>Q1125</v>
          </cell>
        </row>
        <row r="1128">
          <cell r="B1128" t="str">
            <v>Q1126</v>
          </cell>
        </row>
        <row r="1129">
          <cell r="B1129" t="str">
            <v>Q1127</v>
          </cell>
        </row>
        <row r="1130">
          <cell r="B1130" t="str">
            <v>Q1128</v>
          </cell>
        </row>
        <row r="1131">
          <cell r="B1131" t="str">
            <v>Q1129</v>
          </cell>
        </row>
        <row r="1132">
          <cell r="B1132" t="str">
            <v>Q1130</v>
          </cell>
        </row>
        <row r="1133">
          <cell r="B1133" t="str">
            <v>Q1131</v>
          </cell>
        </row>
        <row r="1134">
          <cell r="B1134" t="str">
            <v>Q1132</v>
          </cell>
        </row>
        <row r="1135">
          <cell r="B1135" t="str">
            <v>Q1133</v>
          </cell>
        </row>
        <row r="1136">
          <cell r="B1136" t="str">
            <v>Q1134</v>
          </cell>
        </row>
        <row r="1137">
          <cell r="B1137" t="str">
            <v>Q1135</v>
          </cell>
        </row>
        <row r="1138">
          <cell r="B1138" t="str">
            <v>Q1136</v>
          </cell>
        </row>
        <row r="1139">
          <cell r="B1139" t="str">
            <v>Q1137</v>
          </cell>
        </row>
        <row r="1140">
          <cell r="B1140" t="str">
            <v>Q1138</v>
          </cell>
        </row>
        <row r="1141">
          <cell r="B1141" t="str">
            <v>Q1139</v>
          </cell>
        </row>
        <row r="1142">
          <cell r="B1142" t="str">
            <v>Q1140</v>
          </cell>
        </row>
        <row r="1143">
          <cell r="B1143" t="str">
            <v>Q1141</v>
          </cell>
        </row>
        <row r="1144">
          <cell r="B1144" t="str">
            <v>Q1142</v>
          </cell>
        </row>
        <row r="1145">
          <cell r="B1145" t="str">
            <v>Q1143</v>
          </cell>
        </row>
        <row r="1146">
          <cell r="B1146" t="str">
            <v>Q1144</v>
          </cell>
        </row>
        <row r="1147">
          <cell r="B1147" t="str">
            <v>Q1145</v>
          </cell>
        </row>
        <row r="1148">
          <cell r="B1148" t="str">
            <v>Q1146</v>
          </cell>
        </row>
        <row r="1149">
          <cell r="B1149" t="str">
            <v>Q1147</v>
          </cell>
        </row>
        <row r="1150">
          <cell r="B1150" t="str">
            <v>Q1148</v>
          </cell>
        </row>
        <row r="1151">
          <cell r="B1151" t="str">
            <v>Q1149</v>
          </cell>
        </row>
        <row r="1152">
          <cell r="B1152" t="str">
            <v>Q1150</v>
          </cell>
        </row>
        <row r="1153">
          <cell r="B1153" t="str">
            <v>Q1151</v>
          </cell>
        </row>
        <row r="1154">
          <cell r="B1154" t="str">
            <v>Q1152</v>
          </cell>
        </row>
        <row r="1155">
          <cell r="B1155" t="str">
            <v>Q1153</v>
          </cell>
        </row>
        <row r="1156">
          <cell r="B1156" t="str">
            <v>Q1154</v>
          </cell>
        </row>
        <row r="1157">
          <cell r="B1157" t="str">
            <v>Q1155</v>
          </cell>
        </row>
        <row r="1158">
          <cell r="B1158" t="str">
            <v>Q1156</v>
          </cell>
        </row>
        <row r="1159">
          <cell r="B1159" t="str">
            <v>Q1157</v>
          </cell>
        </row>
        <row r="1160">
          <cell r="B1160" t="str">
            <v>Q1158</v>
          </cell>
        </row>
        <row r="1161">
          <cell r="B1161" t="str">
            <v>Q1159</v>
          </cell>
        </row>
        <row r="1162">
          <cell r="B1162" t="str">
            <v>Q1160</v>
          </cell>
        </row>
        <row r="1163">
          <cell r="B1163" t="str">
            <v>Q1161</v>
          </cell>
        </row>
        <row r="1164">
          <cell r="B1164" t="str">
            <v>Q1162</v>
          </cell>
        </row>
        <row r="1165">
          <cell r="B1165" t="str">
            <v>Q1163</v>
          </cell>
        </row>
        <row r="1166">
          <cell r="B1166" t="str">
            <v>Q1164</v>
          </cell>
        </row>
        <row r="1167">
          <cell r="B1167" t="str">
            <v>Q1165</v>
          </cell>
        </row>
        <row r="1168">
          <cell r="B1168" t="str">
            <v>Q1166</v>
          </cell>
        </row>
        <row r="1169">
          <cell r="B1169" t="str">
            <v>Q1167</v>
          </cell>
        </row>
        <row r="1170">
          <cell r="B1170" t="str">
            <v>Q1168</v>
          </cell>
        </row>
        <row r="1171">
          <cell r="B1171" t="str">
            <v>Q1169</v>
          </cell>
        </row>
        <row r="1172">
          <cell r="B1172" t="str">
            <v>Q1170</v>
          </cell>
        </row>
        <row r="1173">
          <cell r="B1173" t="str">
            <v>Q1171</v>
          </cell>
        </row>
        <row r="1174">
          <cell r="B1174" t="str">
            <v>Q1172</v>
          </cell>
        </row>
        <row r="1175">
          <cell r="B1175" t="str">
            <v>Q1173</v>
          </cell>
        </row>
        <row r="1176">
          <cell r="B1176" t="str">
            <v>Q1174</v>
          </cell>
        </row>
        <row r="1177">
          <cell r="B1177" t="str">
            <v>Q1175</v>
          </cell>
        </row>
        <row r="1178">
          <cell r="B1178" t="str">
            <v>Q1176</v>
          </cell>
        </row>
        <row r="1179">
          <cell r="B1179" t="str">
            <v>Q1177</v>
          </cell>
        </row>
        <row r="1180">
          <cell r="B1180" t="str">
            <v>Q1178</v>
          </cell>
        </row>
        <row r="1181">
          <cell r="B1181" t="str">
            <v>Q1179</v>
          </cell>
        </row>
        <row r="1182">
          <cell r="B1182" t="str">
            <v>Q1180</v>
          </cell>
        </row>
        <row r="1183">
          <cell r="B1183" t="str">
            <v>Q1181</v>
          </cell>
        </row>
        <row r="1184">
          <cell r="B1184" t="str">
            <v>Q1182</v>
          </cell>
        </row>
        <row r="1185">
          <cell r="B1185" t="str">
            <v>Q1183</v>
          </cell>
        </row>
        <row r="1186">
          <cell r="B1186" t="str">
            <v>Q1184</v>
          </cell>
        </row>
        <row r="1187">
          <cell r="B1187" t="str">
            <v>Q1185</v>
          </cell>
        </row>
        <row r="1188">
          <cell r="B1188" t="str">
            <v>Q1186</v>
          </cell>
        </row>
        <row r="1189">
          <cell r="B1189" t="str">
            <v>Q1187</v>
          </cell>
        </row>
        <row r="1190">
          <cell r="B1190" t="str">
            <v>Q1188</v>
          </cell>
        </row>
        <row r="1191">
          <cell r="B1191" t="str">
            <v>Q1189</v>
          </cell>
        </row>
        <row r="1192">
          <cell r="B1192" t="str">
            <v>Q1190</v>
          </cell>
        </row>
        <row r="1193">
          <cell r="B1193" t="str">
            <v>Q1191</v>
          </cell>
        </row>
        <row r="1194">
          <cell r="B1194" t="str">
            <v>Q1192</v>
          </cell>
        </row>
        <row r="1195">
          <cell r="B1195" t="str">
            <v>Q1193</v>
          </cell>
        </row>
        <row r="1196">
          <cell r="B1196" t="str">
            <v>Q1194</v>
          </cell>
        </row>
        <row r="1197">
          <cell r="B1197" t="str">
            <v>Q1195</v>
          </cell>
        </row>
        <row r="1198">
          <cell r="B1198" t="str">
            <v>Q1196</v>
          </cell>
        </row>
        <row r="1199">
          <cell r="B1199" t="str">
            <v>Q1197</v>
          </cell>
        </row>
        <row r="1200">
          <cell r="B1200" t="str">
            <v>Q1198</v>
          </cell>
        </row>
        <row r="1201">
          <cell r="B1201" t="str">
            <v>Q1199</v>
          </cell>
        </row>
        <row r="1202">
          <cell r="B1202" t="str">
            <v>Q1200</v>
          </cell>
        </row>
        <row r="1203">
          <cell r="B1203" t="str">
            <v>Q1201</v>
          </cell>
        </row>
        <row r="1204">
          <cell r="B1204" t="str">
            <v>Q1202</v>
          </cell>
        </row>
        <row r="1205">
          <cell r="B1205" t="str">
            <v>Q1203</v>
          </cell>
        </row>
        <row r="1206">
          <cell r="B1206" t="str">
            <v>Q1204</v>
          </cell>
        </row>
        <row r="1207">
          <cell r="B1207" t="str">
            <v>Q1205</v>
          </cell>
        </row>
        <row r="1208">
          <cell r="B1208" t="str">
            <v>Q1206</v>
          </cell>
        </row>
        <row r="1209">
          <cell r="B1209" t="str">
            <v>Q1207</v>
          </cell>
        </row>
        <row r="1210">
          <cell r="B1210" t="str">
            <v>Q1208</v>
          </cell>
        </row>
        <row r="1211">
          <cell r="B1211" t="str">
            <v>Q1209</v>
          </cell>
        </row>
        <row r="1212">
          <cell r="B1212" t="str">
            <v>Q1210</v>
          </cell>
        </row>
        <row r="1213">
          <cell r="B1213" t="str">
            <v>Q1211</v>
          </cell>
        </row>
        <row r="1214">
          <cell r="B1214" t="str">
            <v>Q1212</v>
          </cell>
        </row>
        <row r="1215">
          <cell r="B1215" t="str">
            <v>Q1213</v>
          </cell>
        </row>
        <row r="1216">
          <cell r="B1216" t="str">
            <v>Q1214</v>
          </cell>
        </row>
        <row r="1217">
          <cell r="B1217" t="str">
            <v>Q1215</v>
          </cell>
        </row>
        <row r="1218">
          <cell r="B1218" t="str">
            <v>Q1216</v>
          </cell>
        </row>
        <row r="1219">
          <cell r="B1219" t="str">
            <v>Q1217</v>
          </cell>
        </row>
        <row r="1220">
          <cell r="B1220" t="str">
            <v>Q1218</v>
          </cell>
        </row>
        <row r="1221">
          <cell r="B1221" t="str">
            <v>Q1219</v>
          </cell>
        </row>
        <row r="1222">
          <cell r="B1222" t="str">
            <v>Q1220</v>
          </cell>
        </row>
        <row r="1223">
          <cell r="B1223" t="str">
            <v>Q1221</v>
          </cell>
        </row>
        <row r="1224">
          <cell r="B1224" t="str">
            <v>Q1222</v>
          </cell>
        </row>
        <row r="1225">
          <cell r="B1225" t="str">
            <v>Q1223</v>
          </cell>
        </row>
        <row r="1226">
          <cell r="B1226" t="str">
            <v>Q1224</v>
          </cell>
        </row>
        <row r="1227">
          <cell r="B1227" t="str">
            <v>Q1225</v>
          </cell>
        </row>
        <row r="1228">
          <cell r="B1228" t="str">
            <v>Q1226</v>
          </cell>
        </row>
        <row r="1229">
          <cell r="B1229" t="str">
            <v>Q1227</v>
          </cell>
        </row>
        <row r="1230">
          <cell r="B1230" t="str">
            <v>Q1228</v>
          </cell>
        </row>
        <row r="1231">
          <cell r="B1231" t="str">
            <v>Q1229</v>
          </cell>
        </row>
        <row r="1232">
          <cell r="B1232" t="str">
            <v>Q1230</v>
          </cell>
        </row>
        <row r="1233">
          <cell r="B1233" t="str">
            <v>Q1231</v>
          </cell>
        </row>
        <row r="1234">
          <cell r="B1234" t="str">
            <v>Q1232</v>
          </cell>
        </row>
        <row r="1235">
          <cell r="B1235" t="str">
            <v>Q1233</v>
          </cell>
        </row>
        <row r="1236">
          <cell r="B1236" t="str">
            <v>Q1234</v>
          </cell>
        </row>
        <row r="1237">
          <cell r="B1237" t="str">
            <v>Q1235</v>
          </cell>
        </row>
        <row r="1238">
          <cell r="B1238" t="str">
            <v>Q1236</v>
          </cell>
        </row>
        <row r="1239">
          <cell r="B1239" t="str">
            <v>Q1237</v>
          </cell>
        </row>
        <row r="1240">
          <cell r="B1240" t="str">
            <v>Q1238</v>
          </cell>
        </row>
        <row r="1241">
          <cell r="B1241" t="str">
            <v>Q1239</v>
          </cell>
        </row>
        <row r="1242">
          <cell r="B1242" t="str">
            <v>Q1240</v>
          </cell>
        </row>
        <row r="1243">
          <cell r="B1243" t="str">
            <v>Q1241</v>
          </cell>
        </row>
        <row r="1244">
          <cell r="B1244" t="str">
            <v>Q1242</v>
          </cell>
        </row>
        <row r="1245">
          <cell r="B1245" t="str">
            <v>Q1243</v>
          </cell>
        </row>
        <row r="1246">
          <cell r="B1246" t="str">
            <v>Q1244</v>
          </cell>
        </row>
        <row r="1247">
          <cell r="B1247" t="str">
            <v>Q1245</v>
          </cell>
        </row>
        <row r="1248">
          <cell r="B1248" t="str">
            <v>Q1246</v>
          </cell>
        </row>
        <row r="1249">
          <cell r="B1249" t="str">
            <v>Q1247</v>
          </cell>
        </row>
        <row r="1250">
          <cell r="B1250" t="str">
            <v>Q1248</v>
          </cell>
        </row>
        <row r="1251">
          <cell r="B1251" t="str">
            <v>Q1249</v>
          </cell>
        </row>
        <row r="1252">
          <cell r="B1252" t="str">
            <v>Q1250</v>
          </cell>
        </row>
        <row r="1253">
          <cell r="B1253" t="str">
            <v>Q1251</v>
          </cell>
        </row>
        <row r="1254">
          <cell r="B1254" t="str">
            <v>Q1252</v>
          </cell>
        </row>
        <row r="1255">
          <cell r="B1255" t="str">
            <v>Q1253</v>
          </cell>
        </row>
        <row r="1256">
          <cell r="B1256" t="str">
            <v>Q1254</v>
          </cell>
        </row>
        <row r="1257">
          <cell r="B1257" t="str">
            <v>Q1255</v>
          </cell>
        </row>
        <row r="1258">
          <cell r="B1258" t="str">
            <v>Q1256</v>
          </cell>
        </row>
        <row r="1259">
          <cell r="B1259" t="str">
            <v>Q1257</v>
          </cell>
        </row>
        <row r="1260">
          <cell r="B1260" t="str">
            <v>Q1258</v>
          </cell>
        </row>
        <row r="1261">
          <cell r="B1261" t="str">
            <v>Q1259</v>
          </cell>
        </row>
        <row r="1262">
          <cell r="B1262" t="str">
            <v>Q1260</v>
          </cell>
        </row>
        <row r="1263">
          <cell r="B1263" t="str">
            <v>Q1261</v>
          </cell>
        </row>
        <row r="1264">
          <cell r="B1264" t="str">
            <v>Q1262</v>
          </cell>
        </row>
        <row r="1265">
          <cell r="B1265" t="str">
            <v>Q1263</v>
          </cell>
        </row>
        <row r="1266">
          <cell r="B1266" t="str">
            <v>Q1264</v>
          </cell>
        </row>
        <row r="1267">
          <cell r="B1267" t="str">
            <v>Q1265</v>
          </cell>
        </row>
        <row r="1268">
          <cell r="B1268" t="str">
            <v>Q1266</v>
          </cell>
        </row>
        <row r="1269">
          <cell r="B1269" t="str">
            <v>Q1267</v>
          </cell>
        </row>
        <row r="1270">
          <cell r="B1270" t="str">
            <v>Q1268</v>
          </cell>
        </row>
        <row r="1271">
          <cell r="B1271" t="str">
            <v>Q1269</v>
          </cell>
        </row>
        <row r="1272">
          <cell r="B1272" t="str">
            <v>Q1270</v>
          </cell>
        </row>
        <row r="1273">
          <cell r="B1273" t="str">
            <v>Q1271</v>
          </cell>
        </row>
        <row r="1274">
          <cell r="B1274" t="str">
            <v>Q1272</v>
          </cell>
        </row>
        <row r="1275">
          <cell r="B1275" t="str">
            <v>Q1273</v>
          </cell>
        </row>
        <row r="1276">
          <cell r="B1276" t="str">
            <v>Q1274</v>
          </cell>
        </row>
        <row r="1277">
          <cell r="B1277" t="str">
            <v>Q1275</v>
          </cell>
        </row>
        <row r="1278">
          <cell r="B1278" t="str">
            <v>Q1276</v>
          </cell>
        </row>
        <row r="1279">
          <cell r="B1279" t="str">
            <v>Q1277</v>
          </cell>
        </row>
        <row r="1280">
          <cell r="B1280" t="str">
            <v>Q1278</v>
          </cell>
        </row>
        <row r="1281">
          <cell r="B1281" t="str">
            <v>Q1279</v>
          </cell>
        </row>
        <row r="1282">
          <cell r="B1282" t="str">
            <v>Q1280</v>
          </cell>
        </row>
        <row r="1283">
          <cell r="B1283" t="str">
            <v>Q1281</v>
          </cell>
        </row>
        <row r="1284">
          <cell r="B1284" t="str">
            <v>Q1282</v>
          </cell>
        </row>
        <row r="1285">
          <cell r="B1285" t="str">
            <v>Q1283</v>
          </cell>
        </row>
        <row r="1286">
          <cell r="B1286" t="str">
            <v>Q1284</v>
          </cell>
        </row>
        <row r="1287">
          <cell r="B1287" t="str">
            <v>Q1285</v>
          </cell>
        </row>
        <row r="1288">
          <cell r="B1288" t="str">
            <v>Q1286</v>
          </cell>
        </row>
        <row r="1289">
          <cell r="B1289" t="str">
            <v>Q1287</v>
          </cell>
        </row>
        <row r="1290">
          <cell r="B1290" t="str">
            <v>Q1288</v>
          </cell>
        </row>
        <row r="1291">
          <cell r="B1291" t="str">
            <v>Q1289</v>
          </cell>
        </row>
        <row r="1292">
          <cell r="B1292" t="str">
            <v>Q1290</v>
          </cell>
        </row>
        <row r="1293">
          <cell r="B1293" t="str">
            <v>Q1291</v>
          </cell>
        </row>
        <row r="1294">
          <cell r="B1294" t="str">
            <v>Q1292</v>
          </cell>
        </row>
        <row r="1295">
          <cell r="B1295" t="str">
            <v>Q1293</v>
          </cell>
        </row>
        <row r="1296">
          <cell r="B1296" t="str">
            <v>Q1294</v>
          </cell>
        </row>
        <row r="1297">
          <cell r="B1297" t="str">
            <v>Q1295</v>
          </cell>
        </row>
        <row r="1298">
          <cell r="B1298" t="str">
            <v>Q1296</v>
          </cell>
        </row>
        <row r="1299">
          <cell r="B1299" t="str">
            <v>Q1297</v>
          </cell>
        </row>
        <row r="1300">
          <cell r="B1300" t="str">
            <v>Q1298</v>
          </cell>
        </row>
        <row r="1301">
          <cell r="B1301" t="str">
            <v>Q1299</v>
          </cell>
        </row>
        <row r="1302">
          <cell r="B1302" t="str">
            <v>Q1300</v>
          </cell>
        </row>
        <row r="1303">
          <cell r="B1303" t="str">
            <v>Q1301</v>
          </cell>
        </row>
        <row r="1304">
          <cell r="B1304" t="str">
            <v>Q1302</v>
          </cell>
        </row>
        <row r="1305">
          <cell r="B1305" t="str">
            <v>Q1303</v>
          </cell>
        </row>
        <row r="1306">
          <cell r="B1306" t="str">
            <v>Q1304</v>
          </cell>
        </row>
        <row r="1307">
          <cell r="B1307" t="str">
            <v>Q1305</v>
          </cell>
        </row>
        <row r="1308">
          <cell r="B1308" t="str">
            <v>Q1306</v>
          </cell>
        </row>
        <row r="1309">
          <cell r="B1309" t="str">
            <v>Q1307</v>
          </cell>
        </row>
        <row r="1310">
          <cell r="B1310" t="str">
            <v>Q1308</v>
          </cell>
        </row>
        <row r="1311">
          <cell r="B1311" t="str">
            <v>Q1309</v>
          </cell>
        </row>
        <row r="1312">
          <cell r="B1312" t="str">
            <v>Q1310</v>
          </cell>
        </row>
        <row r="1313">
          <cell r="B1313" t="str">
            <v>Q1311</v>
          </cell>
        </row>
        <row r="1314">
          <cell r="B1314" t="str">
            <v>Q1312</v>
          </cell>
        </row>
        <row r="1315">
          <cell r="B1315" t="str">
            <v>Q1313</v>
          </cell>
        </row>
        <row r="1316">
          <cell r="B1316" t="str">
            <v>Q1314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S"/>
      <sheetName val="Start"/>
      <sheetName val="_1"/>
      <sheetName val="_8"/>
      <sheetName val="Residual Report"/>
      <sheetName val="Cash Buckets"/>
      <sheetName val="Note Calcs"/>
      <sheetName val="Swap"/>
      <sheetName val="Reserve Funds &amp; Ledgers"/>
      <sheetName val="Triggers"/>
      <sheetName val="Waterfall"/>
      <sheetName val="Setup"/>
      <sheetName val="Contacts"/>
      <sheetName val="Ratings"/>
      <sheetName val="Validations"/>
      <sheetName val="Temp"/>
      <sheetName val="Log"/>
      <sheetName val="Index Rates"/>
      <sheetName val="TransMap"/>
      <sheetName val="ID CD Valids"/>
      <sheetName val="ID CD Data"/>
      <sheetName val="PRECISE 2018-2B Model"/>
    </sheetNames>
    <definedNames>
      <definedName name="SeriesCEA" refersTo="#REF!"/>
      <definedName name="SeriesCEB" refersTo="#REF!"/>
      <definedName name="SeriesCEC" refersTo="#REF!"/>
      <definedName name="SeriesCED" refersTo="#REF!"/>
      <definedName name="SeriesCEE" refersTo="#REF!"/>
      <definedName name="SeriesCPR" refersTo="#REF!"/>
      <definedName name="SeriesCumLoss" refersTo="#REF!"/>
      <definedName name="SeriesDel120" refersTo="#REF!"/>
      <definedName name="SeriesDel3060" refersTo="#REF!"/>
      <definedName name="SeriesDel6090" refersTo="#REF!"/>
      <definedName name="SeriesDel90120" refersTo="#REF!"/>
      <definedName name="SeriesES" refersTo="#REF!"/>
      <definedName name="SeriesMM" refersTo="#REF!"/>
      <definedName name="SeriesRange" refersTo="#REF!"/>
    </definedNames>
    <sheetDataSet>
      <sheetData sheetId="0"/>
      <sheetData sheetId="1">
        <row r="25">
          <cell r="E25">
            <v>5</v>
          </cell>
        </row>
        <row r="27">
          <cell r="H27">
            <v>43179</v>
          </cell>
        </row>
        <row r="29">
          <cell r="H29">
            <v>56685</v>
          </cell>
        </row>
      </sheetData>
      <sheetData sheetId="2"/>
      <sheetData sheetId="3">
        <row r="12">
          <cell r="AC12" t="str">
            <v>Lawrence Obisesan</v>
          </cell>
        </row>
        <row r="13">
          <cell r="AC13" t="str">
            <v>lawrence.obisesan@usbank.com</v>
          </cell>
        </row>
        <row r="14">
          <cell r="AC14" t="str">
            <v>44.207.330.2183</v>
          </cell>
        </row>
        <row r="35">
          <cell r="L35" t="str">
            <v>XS1783215871 / 178321587</v>
          </cell>
        </row>
        <row r="37">
          <cell r="L37" t="str">
            <v>XS1783216093 / 178321609</v>
          </cell>
        </row>
        <row r="39">
          <cell r="L39" t="str">
            <v>XS1783216176 / 178321617</v>
          </cell>
        </row>
        <row r="41">
          <cell r="L41" t="str">
            <v>XS1783216333 / 178321633</v>
          </cell>
        </row>
        <row r="43">
          <cell r="L43" t="str">
            <v>XS1783216507 / 178321650</v>
          </cell>
        </row>
        <row r="45">
          <cell r="L45" t="str">
            <v>XS1783216689 / 178321668</v>
          </cell>
        </row>
      </sheetData>
      <sheetData sheetId="4"/>
      <sheetData sheetId="5">
        <row r="7">
          <cell r="E7">
            <v>3183549.9299999997</v>
          </cell>
        </row>
        <row r="9">
          <cell r="E9">
            <v>73862.399999999994</v>
          </cell>
        </row>
        <row r="11">
          <cell r="E11">
            <v>0</v>
          </cell>
        </row>
        <row r="13">
          <cell r="E13">
            <v>311388.34905000031</v>
          </cell>
        </row>
        <row r="15">
          <cell r="E15">
            <v>0</v>
          </cell>
        </row>
        <row r="17">
          <cell r="E17">
            <v>0</v>
          </cell>
        </row>
        <row r="19">
          <cell r="E19">
            <v>0</v>
          </cell>
        </row>
        <row r="21">
          <cell r="E21">
            <v>0</v>
          </cell>
        </row>
        <row r="23">
          <cell r="E23">
            <v>0</v>
          </cell>
        </row>
        <row r="25">
          <cell r="E25">
            <v>0</v>
          </cell>
        </row>
        <row r="31">
          <cell r="E31">
            <v>1556.33</v>
          </cell>
        </row>
        <row r="33">
          <cell r="E33">
            <v>0</v>
          </cell>
        </row>
        <row r="35">
          <cell r="E35">
            <v>0</v>
          </cell>
        </row>
        <row r="37">
          <cell r="E37">
            <v>3567244.3490499998</v>
          </cell>
        </row>
        <row r="42">
          <cell r="E42">
            <v>20240333.079999998</v>
          </cell>
        </row>
        <row r="44">
          <cell r="E44">
            <v>0</v>
          </cell>
        </row>
        <row r="46">
          <cell r="E46">
            <v>0</v>
          </cell>
        </row>
        <row r="48">
          <cell r="E48">
            <v>0</v>
          </cell>
        </row>
        <row r="50">
          <cell r="E50">
            <v>0</v>
          </cell>
        </row>
        <row r="52">
          <cell r="E52">
            <v>0</v>
          </cell>
        </row>
      </sheetData>
      <sheetData sheetId="6">
        <row r="6">
          <cell r="G6">
            <v>8.4499999999999992E-3</v>
          </cell>
        </row>
        <row r="19">
          <cell r="C19">
            <v>338900000</v>
          </cell>
          <cell r="E19">
            <v>3389</v>
          </cell>
          <cell r="F19">
            <v>290710172.40000004</v>
          </cell>
          <cell r="H19">
            <v>1.525E-2</v>
          </cell>
          <cell r="I19">
            <v>92</v>
          </cell>
          <cell r="K19">
            <v>1117442.1100000001</v>
          </cell>
          <cell r="O19">
            <v>1117442.1100000001</v>
          </cell>
        </row>
        <row r="20">
          <cell r="C20">
            <v>11230000</v>
          </cell>
          <cell r="E20">
            <v>112.3</v>
          </cell>
          <cell r="F20">
            <v>11230000</v>
          </cell>
          <cell r="H20">
            <v>1.8450000000000001E-2</v>
          </cell>
          <cell r="I20">
            <v>92</v>
          </cell>
          <cell r="K20">
            <v>52224.11</v>
          </cell>
          <cell r="L20">
            <v>0</v>
          </cell>
          <cell r="M20">
            <v>0</v>
          </cell>
          <cell r="O20">
            <v>52224.11</v>
          </cell>
          <cell r="P20">
            <v>0</v>
          </cell>
        </row>
        <row r="21">
          <cell r="C21">
            <v>11230000</v>
          </cell>
          <cell r="E21">
            <v>112.3</v>
          </cell>
          <cell r="F21">
            <v>11230000</v>
          </cell>
          <cell r="H21">
            <v>2.2949999999999998E-2</v>
          </cell>
          <cell r="I21">
            <v>92</v>
          </cell>
          <cell r="K21">
            <v>64961.7</v>
          </cell>
          <cell r="L21">
            <v>0</v>
          </cell>
          <cell r="M21">
            <v>0</v>
          </cell>
          <cell r="O21">
            <v>64961.7</v>
          </cell>
          <cell r="P21">
            <v>0</v>
          </cell>
        </row>
        <row r="22">
          <cell r="C22">
            <v>7490000</v>
          </cell>
          <cell r="E22">
            <v>74.900000000000006</v>
          </cell>
          <cell r="F22">
            <v>7490000</v>
          </cell>
          <cell r="H22">
            <v>2.6450000000000001E-2</v>
          </cell>
          <cell r="I22">
            <v>92</v>
          </cell>
          <cell r="K22">
            <v>49934.7</v>
          </cell>
          <cell r="L22">
            <v>0</v>
          </cell>
          <cell r="M22">
            <v>0</v>
          </cell>
          <cell r="O22">
            <v>49934.7</v>
          </cell>
          <cell r="P22">
            <v>0</v>
          </cell>
        </row>
        <row r="23">
          <cell r="C23">
            <v>5620000</v>
          </cell>
          <cell r="E23">
            <v>56.199438005619946</v>
          </cell>
          <cell r="F23">
            <v>5620000</v>
          </cell>
          <cell r="H23">
            <v>3.9949999999999999E-2</v>
          </cell>
          <cell r="I23">
            <v>92</v>
          </cell>
          <cell r="K23">
            <v>56591.09</v>
          </cell>
          <cell r="L23">
            <v>0</v>
          </cell>
          <cell r="M23">
            <v>0</v>
          </cell>
          <cell r="O23">
            <v>56591.09</v>
          </cell>
          <cell r="P23">
            <v>0</v>
          </cell>
        </row>
        <row r="24">
          <cell r="C24">
            <v>13110000</v>
          </cell>
          <cell r="E24">
            <v>131.1</v>
          </cell>
          <cell r="F24">
            <v>6573586.1850499995</v>
          </cell>
          <cell r="H24">
            <v>3.7949999999999998E-2</v>
          </cell>
          <cell r="I24">
            <v>92</v>
          </cell>
          <cell r="K24">
            <v>62879.5</v>
          </cell>
          <cell r="L24">
            <v>0</v>
          </cell>
          <cell r="M24">
            <v>0</v>
          </cell>
          <cell r="O24">
            <v>62879.5</v>
          </cell>
          <cell r="P24">
            <v>0</v>
          </cell>
        </row>
        <row r="34">
          <cell r="I34">
            <v>270469839.32000005</v>
          </cell>
          <cell r="J34">
            <v>20240333.079999998</v>
          </cell>
          <cell r="L34">
            <v>0.79808155597521413</v>
          </cell>
        </row>
        <row r="35">
          <cell r="I35">
            <v>11230000</v>
          </cell>
          <cell r="J35">
            <v>0</v>
          </cell>
          <cell r="L35">
            <v>1</v>
          </cell>
        </row>
        <row r="36">
          <cell r="I36">
            <v>11230000</v>
          </cell>
          <cell r="J36">
            <v>0</v>
          </cell>
          <cell r="L36">
            <v>1</v>
          </cell>
        </row>
        <row r="37">
          <cell r="I37">
            <v>7490000</v>
          </cell>
          <cell r="J37">
            <v>0</v>
          </cell>
          <cell r="L37">
            <v>1</v>
          </cell>
        </row>
        <row r="38">
          <cell r="I38">
            <v>5620000</v>
          </cell>
          <cell r="J38">
            <v>0</v>
          </cell>
          <cell r="L38">
            <v>1</v>
          </cell>
        </row>
        <row r="39">
          <cell r="I39">
            <v>4871543.4759999998</v>
          </cell>
          <cell r="J39">
            <v>1702042.7090499999</v>
          </cell>
          <cell r="L39">
            <v>0.37158989138062548</v>
          </cell>
        </row>
        <row r="41">
          <cell r="J41">
            <v>21942375.789049998</v>
          </cell>
        </row>
        <row r="64">
          <cell r="J64" t="str">
            <v>AAA</v>
          </cell>
          <cell r="M64" t="str">
            <v/>
          </cell>
          <cell r="N64" t="str">
            <v/>
          </cell>
          <cell r="O64" t="str">
            <v/>
          </cell>
        </row>
        <row r="65">
          <cell r="J65" t="str">
            <v>AA</v>
          </cell>
          <cell r="M65" t="str">
            <v/>
          </cell>
          <cell r="N65" t="str">
            <v/>
          </cell>
          <cell r="O65" t="str">
            <v/>
          </cell>
        </row>
        <row r="66">
          <cell r="J66" t="str">
            <v>A+</v>
          </cell>
          <cell r="M66" t="str">
            <v/>
          </cell>
          <cell r="N66" t="str">
            <v/>
          </cell>
          <cell r="O66" t="str">
            <v/>
          </cell>
        </row>
        <row r="67">
          <cell r="J67" t="str">
            <v>BBB+</v>
          </cell>
          <cell r="M67" t="str">
            <v/>
          </cell>
          <cell r="N67" t="str">
            <v/>
          </cell>
          <cell r="O67" t="str">
            <v/>
          </cell>
        </row>
        <row r="68">
          <cell r="J68" t="str">
            <v>BBB-</v>
          </cell>
          <cell r="M68" t="str">
            <v/>
          </cell>
          <cell r="N68" t="str">
            <v/>
          </cell>
          <cell r="O68" t="str">
            <v/>
          </cell>
        </row>
        <row r="69">
          <cell r="J69" t="str">
            <v>BB+</v>
          </cell>
          <cell r="M69" t="str">
            <v/>
          </cell>
          <cell r="N69" t="str">
            <v/>
          </cell>
        </row>
        <row r="70">
          <cell r="J70" t="str">
            <v>Aaa</v>
          </cell>
          <cell r="M70" t="str">
            <v/>
          </cell>
          <cell r="N70" t="str">
            <v/>
          </cell>
          <cell r="O70" t="str">
            <v/>
          </cell>
        </row>
        <row r="71">
          <cell r="J71" t="str">
            <v>Aa1</v>
          </cell>
          <cell r="M71" t="str">
            <v/>
          </cell>
          <cell r="N71" t="str">
            <v/>
          </cell>
          <cell r="O71" t="str">
            <v/>
          </cell>
        </row>
        <row r="72">
          <cell r="J72" t="str">
            <v>A2</v>
          </cell>
          <cell r="M72" t="str">
            <v/>
          </cell>
          <cell r="N72" t="str">
            <v/>
          </cell>
          <cell r="O72" t="str">
            <v/>
          </cell>
        </row>
        <row r="73">
          <cell r="J73" t="str">
            <v>Baa2</v>
          </cell>
          <cell r="M73" t="str">
            <v/>
          </cell>
          <cell r="N73" t="str">
            <v/>
          </cell>
          <cell r="O73" t="str">
            <v/>
          </cell>
        </row>
        <row r="74">
          <cell r="J74" t="str">
            <v>Ba3</v>
          </cell>
          <cell r="M74" t="str">
            <v/>
          </cell>
          <cell r="N74" t="str">
            <v/>
          </cell>
          <cell r="O74" t="str">
            <v/>
          </cell>
        </row>
        <row r="75">
          <cell r="J75" t="str">
            <v>B3</v>
          </cell>
          <cell r="M75" t="str">
            <v/>
          </cell>
          <cell r="N75" t="str">
            <v/>
          </cell>
        </row>
      </sheetData>
      <sheetData sheetId="7">
        <row r="8">
          <cell r="F8">
            <v>43536</v>
          </cell>
        </row>
        <row r="9">
          <cell r="F9">
            <v>43628</v>
          </cell>
        </row>
        <row r="14">
          <cell r="B14">
            <v>196263951</v>
          </cell>
          <cell r="F14">
            <v>8.4499999999999992E-3</v>
          </cell>
          <cell r="G14">
            <v>92</v>
          </cell>
          <cell r="H14">
            <v>418015.33</v>
          </cell>
        </row>
        <row r="18">
          <cell r="F18">
            <v>1.299E-2</v>
          </cell>
          <cell r="H18">
            <v>642605.81999999995</v>
          </cell>
        </row>
        <row r="20">
          <cell r="H20">
            <v>-224590.48999999993</v>
          </cell>
        </row>
      </sheetData>
      <sheetData sheetId="8">
        <row r="8">
          <cell r="L8">
            <v>3567244.3490499998</v>
          </cell>
          <cell r="AC8">
            <v>0</v>
          </cell>
        </row>
        <row r="9">
          <cell r="F9">
            <v>4529102.5860000001</v>
          </cell>
        </row>
        <row r="14">
          <cell r="F14">
            <v>4840490.9350500004</v>
          </cell>
        </row>
        <row r="15">
          <cell r="F15">
            <v>311388.34905000031</v>
          </cell>
          <cell r="M15">
            <v>0</v>
          </cell>
        </row>
        <row r="16">
          <cell r="M16">
            <v>0</v>
          </cell>
        </row>
        <row r="17">
          <cell r="F17">
            <v>0</v>
          </cell>
        </row>
        <row r="18">
          <cell r="M18">
            <v>0</v>
          </cell>
          <cell r="AC18">
            <v>0</v>
          </cell>
          <cell r="AD18">
            <v>0</v>
          </cell>
          <cell r="AE18">
            <v>0</v>
          </cell>
        </row>
        <row r="19">
          <cell r="F19">
            <v>4529102.5860000001</v>
          </cell>
          <cell r="M19">
            <v>0</v>
          </cell>
          <cell r="AC19">
            <v>0</v>
          </cell>
          <cell r="AD19">
            <v>0</v>
          </cell>
          <cell r="AE19">
            <v>0</v>
          </cell>
        </row>
        <row r="20">
          <cell r="M20">
            <v>0</v>
          </cell>
          <cell r="AC20">
            <v>0</v>
          </cell>
          <cell r="AD20">
            <v>0</v>
          </cell>
          <cell r="AE20">
            <v>0</v>
          </cell>
        </row>
        <row r="21">
          <cell r="F21">
            <v>0</v>
          </cell>
          <cell r="M21">
            <v>0</v>
          </cell>
          <cell r="AC21">
            <v>0</v>
          </cell>
          <cell r="AD21">
            <v>0</v>
          </cell>
          <cell r="AE21">
            <v>0</v>
          </cell>
        </row>
        <row r="22">
          <cell r="M22">
            <v>175875.56</v>
          </cell>
          <cell r="AC22">
            <v>0</v>
          </cell>
          <cell r="AD22">
            <v>0</v>
          </cell>
          <cell r="AE22">
            <v>0</v>
          </cell>
        </row>
        <row r="23">
          <cell r="M23">
            <v>0</v>
          </cell>
        </row>
        <row r="24">
          <cell r="M24">
            <v>0</v>
          </cell>
        </row>
        <row r="25">
          <cell r="M25">
            <v>0</v>
          </cell>
        </row>
        <row r="26">
          <cell r="M26">
            <v>0</v>
          </cell>
        </row>
        <row r="28">
          <cell r="M28">
            <v>60402.38</v>
          </cell>
        </row>
        <row r="29">
          <cell r="M29">
            <v>0</v>
          </cell>
        </row>
        <row r="30">
          <cell r="M30">
            <v>224590.48999999993</v>
          </cell>
        </row>
        <row r="31">
          <cell r="M31">
            <v>300</v>
          </cell>
        </row>
        <row r="32">
          <cell r="F32">
            <v>365100</v>
          </cell>
          <cell r="M32">
            <v>1117442.1100000001</v>
          </cell>
        </row>
        <row r="33">
          <cell r="F33">
            <v>0</v>
          </cell>
        </row>
        <row r="34">
          <cell r="F34">
            <v>0</v>
          </cell>
          <cell r="M34">
            <v>52224.11</v>
          </cell>
        </row>
        <row r="38">
          <cell r="F38">
            <v>0</v>
          </cell>
        </row>
        <row r="40">
          <cell r="F40">
            <v>365100</v>
          </cell>
        </row>
        <row r="43">
          <cell r="F43">
            <v>365100</v>
          </cell>
        </row>
        <row r="55">
          <cell r="Q55">
            <v>0</v>
          </cell>
        </row>
      </sheetData>
      <sheetData sheetId="9">
        <row r="9">
          <cell r="F9" t="str">
            <v>No</v>
          </cell>
        </row>
        <row r="10">
          <cell r="F10" t="str">
            <v>No</v>
          </cell>
        </row>
        <row r="11">
          <cell r="F11" t="str">
            <v>No</v>
          </cell>
        </row>
        <row r="12">
          <cell r="F12" t="str">
            <v>No</v>
          </cell>
        </row>
        <row r="13">
          <cell r="F13" t="str">
            <v>No</v>
          </cell>
        </row>
        <row r="14">
          <cell r="F14" t="str">
            <v>No</v>
          </cell>
        </row>
        <row r="15">
          <cell r="F15" t="str">
            <v>No</v>
          </cell>
        </row>
        <row r="17">
          <cell r="F17" t="str">
            <v>No</v>
          </cell>
        </row>
        <row r="44">
          <cell r="C44" t="str">
            <v>8.3 (a) Optional Purchase Price received</v>
          </cell>
          <cell r="F44" t="str">
            <v>NO</v>
          </cell>
        </row>
        <row r="45">
          <cell r="C45" t="str">
            <v>8.3 (b) Ten Per cent clean up call</v>
          </cell>
          <cell r="F45" t="str">
            <v>NO</v>
          </cell>
        </row>
        <row r="46">
          <cell r="C46" t="str">
            <v>8.4 Taxation or Other Reasons</v>
          </cell>
        </row>
        <row r="48">
          <cell r="F48" t="str">
            <v>NO</v>
          </cell>
        </row>
      </sheetData>
      <sheetData sheetId="10">
        <row r="7">
          <cell r="I7">
            <v>0</v>
          </cell>
        </row>
        <row r="8">
          <cell r="I8">
            <v>0</v>
          </cell>
        </row>
        <row r="9">
          <cell r="I9">
            <v>0</v>
          </cell>
        </row>
        <row r="17">
          <cell r="K17">
            <v>0</v>
          </cell>
        </row>
        <row r="18">
          <cell r="K18">
            <v>0</v>
          </cell>
        </row>
        <row r="22">
          <cell r="K22">
            <v>0</v>
          </cell>
        </row>
        <row r="23">
          <cell r="K23">
            <v>0</v>
          </cell>
        </row>
        <row r="24">
          <cell r="K24">
            <v>0</v>
          </cell>
        </row>
        <row r="25">
          <cell r="K25">
            <v>0</v>
          </cell>
        </row>
        <row r="26">
          <cell r="K26">
            <v>175875.56</v>
          </cell>
        </row>
        <row r="27">
          <cell r="K27">
            <v>0</v>
          </cell>
        </row>
        <row r="28">
          <cell r="K28">
            <v>0</v>
          </cell>
        </row>
        <row r="29">
          <cell r="K29">
            <v>0</v>
          </cell>
        </row>
        <row r="30">
          <cell r="K30">
            <v>0</v>
          </cell>
        </row>
        <row r="33">
          <cell r="K33">
            <v>60402.38</v>
          </cell>
        </row>
        <row r="34">
          <cell r="K34">
            <v>0</v>
          </cell>
        </row>
        <row r="36">
          <cell r="K36">
            <v>224590.48999999993</v>
          </cell>
        </row>
        <row r="38">
          <cell r="K38">
            <v>300</v>
          </cell>
        </row>
        <row r="46">
          <cell r="K46">
            <v>0</v>
          </cell>
        </row>
        <row r="62">
          <cell r="K62">
            <v>0</v>
          </cell>
        </row>
        <row r="72">
          <cell r="K72">
            <v>0</v>
          </cell>
        </row>
        <row r="74">
          <cell r="K74">
            <v>0</v>
          </cell>
        </row>
        <row r="75">
          <cell r="E75" t="str">
            <v>RC1 Payments to the holders of the RC1 Residual Certificates</v>
          </cell>
        </row>
        <row r="76">
          <cell r="E76" t="str">
            <v>RC2 Payments to the holders of the RC2 Residual Certificates</v>
          </cell>
        </row>
      </sheetData>
      <sheetData sheetId="11">
        <row r="5">
          <cell r="B5" t="str">
            <v>Precise Mortgage Funding 2018-2B plc</v>
          </cell>
        </row>
      </sheetData>
      <sheetData sheetId="12"/>
      <sheetData sheetId="13">
        <row r="2">
          <cell r="W2" t="str">
            <v xml:space="preserve">P-1 </v>
          </cell>
          <cell r="Y2" t="str">
            <v xml:space="preserve">A2  </v>
          </cell>
        </row>
      </sheetData>
      <sheetData sheetId="14"/>
      <sheetData sheetId="15"/>
      <sheetData sheetId="16"/>
      <sheetData sheetId="17"/>
      <sheetData sheetId="18">
        <row r="6">
          <cell r="D6" t="str">
            <v>201906</v>
          </cell>
        </row>
      </sheetData>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uroabs.com/IH.aspx?s=166" TargetMode="Externa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tabSelected="1" workbookViewId="0">
      <selection activeCell="H20" sqref="H19:H20"/>
    </sheetView>
  </sheetViews>
  <sheetFormatPr defaultRowHeight="15"/>
  <cols>
    <col min="1" max="1" width="90.5703125" style="900" bestFit="1" customWidth="1"/>
    <col min="2" max="16384" width="9.140625" style="897"/>
  </cols>
  <sheetData>
    <row r="1" spans="1:1">
      <c r="A1" s="896" t="s">
        <v>621</v>
      </c>
    </row>
    <row r="2" spans="1:1">
      <c r="A2" s="896" t="s">
        <v>622</v>
      </c>
    </row>
    <row r="3" spans="1:1">
      <c r="A3" s="898" t="s">
        <v>623</v>
      </c>
    </row>
    <row r="4" spans="1:1">
      <c r="A4" s="898" t="s">
        <v>624</v>
      </c>
    </row>
    <row r="5" spans="1:1">
      <c r="A5" s="898" t="s">
        <v>625</v>
      </c>
    </row>
    <row r="6" spans="1:1">
      <c r="A6" s="898" t="s">
        <v>626</v>
      </c>
    </row>
    <row r="7" spans="1:1">
      <c r="A7" s="898" t="s">
        <v>627</v>
      </c>
    </row>
    <row r="8" spans="1:1">
      <c r="A8" s="898" t="s">
        <v>628</v>
      </c>
    </row>
    <row r="9" spans="1:1">
      <c r="A9" s="896" t="s">
        <v>629</v>
      </c>
    </row>
    <row r="10" spans="1:1">
      <c r="A10" s="898" t="s">
        <v>630</v>
      </c>
    </row>
    <row r="11" spans="1:1">
      <c r="A11" s="898" t="s">
        <v>631</v>
      </c>
    </row>
    <row r="12" spans="1:1">
      <c r="A12" s="898" t="s">
        <v>632</v>
      </c>
    </row>
    <row r="13" spans="1:1">
      <c r="A13" s="898" t="s">
        <v>633</v>
      </c>
    </row>
    <row r="14" spans="1:1">
      <c r="A14" s="898" t="s">
        <v>634</v>
      </c>
    </row>
    <row r="15" spans="1:1">
      <c r="A15" s="898" t="s">
        <v>635</v>
      </c>
    </row>
    <row r="16" spans="1:1">
      <c r="A16" s="898" t="s">
        <v>636</v>
      </c>
    </row>
    <row r="17" spans="1:1">
      <c r="A17" s="898" t="s">
        <v>637</v>
      </c>
    </row>
    <row r="18" spans="1:1">
      <c r="A18" s="896" t="s">
        <v>638</v>
      </c>
    </row>
    <row r="19" spans="1:1">
      <c r="A19" s="898" t="s">
        <v>639</v>
      </c>
    </row>
    <row r="20" spans="1:1">
      <c r="A20" s="898" t="s">
        <v>640</v>
      </c>
    </row>
    <row r="21" spans="1:1">
      <c r="A21" s="898" t="s">
        <v>641</v>
      </c>
    </row>
    <row r="22" spans="1:1">
      <c r="A22" s="898" t="s">
        <v>642</v>
      </c>
    </row>
    <row r="23" spans="1:1">
      <c r="A23" s="898" t="s">
        <v>643</v>
      </c>
    </row>
    <row r="24" spans="1:1">
      <c r="A24" s="898" t="s">
        <v>644</v>
      </c>
    </row>
    <row r="25" spans="1:1" ht="15.75">
      <c r="A25" s="898" t="s">
        <v>645</v>
      </c>
    </row>
    <row r="26" spans="1:1">
      <c r="A26" s="898" t="s">
        <v>646</v>
      </c>
    </row>
    <row r="27" spans="1:1">
      <c r="A27" s="898" t="s">
        <v>647</v>
      </c>
    </row>
    <row r="28" spans="1:1">
      <c r="A28" s="898" t="s">
        <v>648</v>
      </c>
    </row>
    <row r="29" spans="1:1">
      <c r="A29" s="898" t="s">
        <v>649</v>
      </c>
    </row>
    <row r="30" spans="1:1">
      <c r="A30" s="898" t="s">
        <v>650</v>
      </c>
    </row>
    <row r="31" spans="1:1">
      <c r="A31" s="898" t="s">
        <v>651</v>
      </c>
    </row>
    <row r="32" spans="1:1" ht="15.75">
      <c r="A32" s="898" t="s">
        <v>652</v>
      </c>
    </row>
    <row r="33" spans="1:1">
      <c r="A33" s="898" t="s">
        <v>653</v>
      </c>
    </row>
    <row r="34" spans="1:1">
      <c r="A34" s="898" t="s">
        <v>654</v>
      </c>
    </row>
    <row r="35" spans="1:1">
      <c r="A35" s="898" t="s">
        <v>655</v>
      </c>
    </row>
    <row r="36" spans="1:1" ht="15.75">
      <c r="A36" s="898" t="s">
        <v>656</v>
      </c>
    </row>
    <row r="37" spans="1:1">
      <c r="A37" s="898" t="s">
        <v>657</v>
      </c>
    </row>
    <row r="38" spans="1:1">
      <c r="A38" s="898" t="s">
        <v>658</v>
      </c>
    </row>
    <row r="39" spans="1:1">
      <c r="A39" s="898" t="s">
        <v>659</v>
      </c>
    </row>
    <row r="40" spans="1:1">
      <c r="A40" s="898" t="s">
        <v>660</v>
      </c>
    </row>
    <row r="41" spans="1:1" ht="15.75">
      <c r="A41" s="898" t="s">
        <v>661</v>
      </c>
    </row>
    <row r="42" spans="1:1">
      <c r="A42" s="898" t="s">
        <v>662</v>
      </c>
    </row>
    <row r="43" spans="1:1">
      <c r="A43" s="898" t="s">
        <v>663</v>
      </c>
    </row>
    <row r="44" spans="1:1">
      <c r="A44" s="898" t="s">
        <v>664</v>
      </c>
    </row>
    <row r="45" spans="1:1">
      <c r="A45" s="898" t="s">
        <v>665</v>
      </c>
    </row>
    <row r="46" spans="1:1">
      <c r="A46" s="898" t="s">
        <v>666</v>
      </c>
    </row>
    <row r="47" spans="1:1">
      <c r="A47" s="896" t="s">
        <v>667</v>
      </c>
    </row>
    <row r="48" spans="1:1">
      <c r="A48" s="898" t="s">
        <v>668</v>
      </c>
    </row>
    <row r="49" spans="1:1">
      <c r="A49" s="898" t="s">
        <v>669</v>
      </c>
    </row>
    <row r="50" spans="1:1">
      <c r="A50" s="898" t="s">
        <v>670</v>
      </c>
    </row>
    <row r="51" spans="1:1">
      <c r="A51" s="898" t="s">
        <v>671</v>
      </c>
    </row>
    <row r="52" spans="1:1">
      <c r="A52" s="896" t="s">
        <v>672</v>
      </c>
    </row>
    <row r="53" spans="1:1">
      <c r="A53" s="896" t="s">
        <v>673</v>
      </c>
    </row>
    <row r="54" spans="1:1">
      <c r="A54" s="898" t="s">
        <v>674</v>
      </c>
    </row>
    <row r="55" spans="1:1">
      <c r="A55" s="898" t="s">
        <v>675</v>
      </c>
    </row>
    <row r="56" spans="1:1">
      <c r="A56" s="898" t="s">
        <v>676</v>
      </c>
    </row>
    <row r="57" spans="1:1">
      <c r="A57" s="898" t="s">
        <v>677</v>
      </c>
    </row>
    <row r="58" spans="1:1">
      <c r="A58" s="898" t="s">
        <v>678</v>
      </c>
    </row>
    <row r="59" spans="1:1">
      <c r="A59" s="898" t="s">
        <v>679</v>
      </c>
    </row>
    <row r="60" spans="1:1">
      <c r="A60" s="898" t="s">
        <v>680</v>
      </c>
    </row>
    <row r="61" spans="1:1">
      <c r="A61" s="898" t="s">
        <v>681</v>
      </c>
    </row>
    <row r="62" spans="1:1">
      <c r="A62" s="898" t="s">
        <v>682</v>
      </c>
    </row>
    <row r="63" spans="1:1">
      <c r="A63" s="898" t="s">
        <v>683</v>
      </c>
    </row>
    <row r="64" spans="1:1">
      <c r="A64" s="898" t="s">
        <v>684</v>
      </c>
    </row>
    <row r="65" spans="1:1">
      <c r="A65" s="898" t="s">
        <v>685</v>
      </c>
    </row>
    <row r="66" spans="1:1">
      <c r="A66" s="898" t="s">
        <v>686</v>
      </c>
    </row>
    <row r="67" spans="1:1">
      <c r="A67" s="898" t="s">
        <v>687</v>
      </c>
    </row>
    <row r="68" spans="1:1">
      <c r="A68" s="898" t="s">
        <v>688</v>
      </c>
    </row>
    <row r="69" spans="1:1">
      <c r="A69" s="898" t="s">
        <v>689</v>
      </c>
    </row>
    <row r="70" spans="1:1">
      <c r="A70" s="898" t="s">
        <v>690</v>
      </c>
    </row>
    <row r="71" spans="1:1">
      <c r="A71" s="898" t="s">
        <v>691</v>
      </c>
    </row>
    <row r="72" spans="1:1">
      <c r="A72" s="898" t="s">
        <v>692</v>
      </c>
    </row>
    <row r="73" spans="1:1">
      <c r="A73" s="898" t="s">
        <v>693</v>
      </c>
    </row>
    <row r="74" spans="1:1">
      <c r="A74" s="898" t="s">
        <v>694</v>
      </c>
    </row>
    <row r="75" spans="1:1">
      <c r="A75" s="898" t="s">
        <v>695</v>
      </c>
    </row>
    <row r="76" spans="1:1">
      <c r="A76" s="898" t="s">
        <v>696</v>
      </c>
    </row>
    <row r="77" spans="1:1">
      <c r="A77" s="898" t="s">
        <v>697</v>
      </c>
    </row>
    <row r="78" spans="1:1">
      <c r="A78" s="898" t="s">
        <v>698</v>
      </c>
    </row>
    <row r="79" spans="1:1">
      <c r="A79" s="898" t="s">
        <v>699</v>
      </c>
    </row>
    <row r="80" spans="1:1">
      <c r="A80" s="898" t="s">
        <v>700</v>
      </c>
    </row>
    <row r="81" spans="1:1">
      <c r="A81" s="898" t="s">
        <v>701</v>
      </c>
    </row>
    <row r="82" spans="1:1">
      <c r="A82" s="898" t="s">
        <v>702</v>
      </c>
    </row>
    <row r="83" spans="1:1">
      <c r="A83" s="898" t="s">
        <v>703</v>
      </c>
    </row>
    <row r="84" spans="1:1">
      <c r="A84" s="898" t="s">
        <v>704</v>
      </c>
    </row>
    <row r="85" spans="1:1">
      <c r="A85" s="898" t="s">
        <v>705</v>
      </c>
    </row>
    <row r="86" spans="1:1">
      <c r="A86" s="898" t="s">
        <v>706</v>
      </c>
    </row>
    <row r="87" spans="1:1">
      <c r="A87" s="896" t="s">
        <v>707</v>
      </c>
    </row>
    <row r="88" spans="1:1">
      <c r="A88" s="898" t="s">
        <v>708</v>
      </c>
    </row>
    <row r="89" spans="1:1">
      <c r="A89" s="898" t="s">
        <v>709</v>
      </c>
    </row>
    <row r="90" spans="1:1">
      <c r="A90" s="896" t="s">
        <v>710</v>
      </c>
    </row>
    <row r="91" spans="1:1">
      <c r="A91" s="898" t="s">
        <v>711</v>
      </c>
    </row>
    <row r="92" spans="1:1">
      <c r="A92" s="898" t="s">
        <v>712</v>
      </c>
    </row>
    <row r="93" spans="1:1">
      <c r="A93" s="896" t="s">
        <v>713</v>
      </c>
    </row>
    <row r="94" spans="1:1">
      <c r="A94" s="898" t="s">
        <v>714</v>
      </c>
    </row>
    <row r="95" spans="1:1">
      <c r="A95" s="898" t="s">
        <v>715</v>
      </c>
    </row>
    <row r="96" spans="1:1">
      <c r="A96" s="898" t="s">
        <v>716</v>
      </c>
    </row>
    <row r="97" spans="1:1">
      <c r="A97" s="898" t="s">
        <v>717</v>
      </c>
    </row>
    <row r="98" spans="1:1">
      <c r="A98" s="898" t="s">
        <v>718</v>
      </c>
    </row>
    <row r="99" spans="1:1">
      <c r="A99" s="898" t="s">
        <v>719</v>
      </c>
    </row>
    <row r="100" spans="1:1">
      <c r="A100" s="898" t="s">
        <v>720</v>
      </c>
    </row>
    <row r="101" spans="1:1">
      <c r="A101" s="898" t="s">
        <v>721</v>
      </c>
    </row>
    <row r="102" spans="1:1">
      <c r="A102" s="898" t="s">
        <v>722</v>
      </c>
    </row>
    <row r="103" spans="1:1">
      <c r="A103" s="898" t="s">
        <v>723</v>
      </c>
    </row>
    <row r="104" spans="1:1">
      <c r="A104" s="898" t="s">
        <v>724</v>
      </c>
    </row>
    <row r="105" spans="1:1">
      <c r="A105" s="898" t="s">
        <v>725</v>
      </c>
    </row>
    <row r="106" spans="1:1">
      <c r="A106" s="898" t="s">
        <v>726</v>
      </c>
    </row>
    <row r="107" spans="1:1">
      <c r="A107" s="898" t="s">
        <v>727</v>
      </c>
    </row>
    <row r="108" spans="1:1">
      <c r="A108" s="898" t="s">
        <v>728</v>
      </c>
    </row>
    <row r="109" spans="1:1">
      <c r="A109" s="896" t="s">
        <v>729</v>
      </c>
    </row>
    <row r="110" spans="1:1">
      <c r="A110" s="898" t="s">
        <v>730</v>
      </c>
    </row>
    <row r="111" spans="1:1">
      <c r="A111" s="898" t="s">
        <v>731</v>
      </c>
    </row>
    <row r="112" spans="1:1">
      <c r="A112" s="898" t="s">
        <v>732</v>
      </c>
    </row>
    <row r="113" spans="1:1">
      <c r="A113" s="898" t="s">
        <v>733</v>
      </c>
    </row>
    <row r="114" spans="1:1">
      <c r="A114" s="896" t="s">
        <v>734</v>
      </c>
    </row>
    <row r="115" spans="1:1">
      <c r="A115" s="898" t="s">
        <v>735</v>
      </c>
    </row>
    <row r="116" spans="1:1">
      <c r="A116" s="898" t="s">
        <v>736</v>
      </c>
    </row>
    <row r="117" spans="1:1">
      <c r="A117" s="898" t="s">
        <v>737</v>
      </c>
    </row>
    <row r="118" spans="1:1">
      <c r="A118" s="898" t="s">
        <v>738</v>
      </c>
    </row>
    <row r="119" spans="1:1">
      <c r="A119" s="896" t="s">
        <v>739</v>
      </c>
    </row>
    <row r="120" spans="1:1">
      <c r="A120" s="898" t="s">
        <v>740</v>
      </c>
    </row>
    <row r="121" spans="1:1">
      <c r="A121" s="898" t="s">
        <v>741</v>
      </c>
    </row>
    <row r="122" spans="1:1">
      <c r="A122" s="898" t="s">
        <v>742</v>
      </c>
    </row>
    <row r="123" spans="1:1">
      <c r="A123" s="898" t="s">
        <v>743</v>
      </c>
    </row>
    <row r="124" spans="1:1">
      <c r="A124" s="898" t="s">
        <v>744</v>
      </c>
    </row>
    <row r="125" spans="1:1">
      <c r="A125" s="898" t="s">
        <v>641</v>
      </c>
    </row>
    <row r="126" spans="1:1">
      <c r="A126" s="899" t="s">
        <v>745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P1455"/>
  <sheetViews>
    <sheetView showGridLines="0" view="pageBreakPreview" topLeftCell="A46" zoomScaleNormal="115" zoomScaleSheetLayoutView="100" workbookViewId="0">
      <selection activeCell="J80" sqref="J80"/>
    </sheetView>
  </sheetViews>
  <sheetFormatPr defaultColWidth="2.42578125" defaultRowHeight="12.75" customHeight="1"/>
  <cols>
    <col min="1" max="3" width="2.42578125" style="480"/>
    <col min="4" max="4" width="2.42578125" style="480" customWidth="1"/>
    <col min="5" max="5" width="4.85546875" style="480" customWidth="1"/>
    <col min="6" max="8" width="2.42578125" style="480" customWidth="1"/>
    <col min="9" max="9" width="5.42578125" style="480" customWidth="1"/>
    <col min="10" max="10" width="2.42578125" style="480" customWidth="1"/>
    <col min="11" max="11" width="2.85546875" style="480" customWidth="1"/>
    <col min="12" max="14" width="2.42578125" style="480" customWidth="1"/>
    <col min="15" max="15" width="2.85546875" style="480" customWidth="1"/>
    <col min="16" max="16" width="2.42578125" style="480" customWidth="1"/>
    <col min="17" max="17" width="3" style="480" customWidth="1"/>
    <col min="18" max="22" width="2.42578125" style="480" customWidth="1"/>
    <col min="23" max="23" width="3" style="480" customWidth="1"/>
    <col min="24" max="26" width="2.42578125" style="480" customWidth="1"/>
    <col min="27" max="27" width="3.42578125" style="480" customWidth="1"/>
    <col min="28" max="28" width="3.28515625" style="480" customWidth="1"/>
    <col min="29" max="29" width="2.42578125" style="480" customWidth="1"/>
    <col min="30" max="30" width="3.7109375" style="480" customWidth="1"/>
    <col min="31" max="31" width="1.85546875" style="480" customWidth="1"/>
    <col min="32" max="38" width="2.42578125" style="480" customWidth="1"/>
    <col min="39" max="39" width="9.7109375" style="480" customWidth="1"/>
    <col min="40" max="46" width="2.42578125" style="480" customWidth="1"/>
    <col min="47" max="47" width="3" style="480" customWidth="1"/>
    <col min="48" max="60" width="2.42578125" style="480" customWidth="1"/>
    <col min="61" max="61" width="5.5703125" style="480" customWidth="1"/>
    <col min="62" max="62" width="2.42578125" style="480" customWidth="1"/>
    <col min="63" max="63" width="2.42578125" style="480" hidden="1" customWidth="1"/>
    <col min="64" max="64" width="2.42578125" style="480"/>
    <col min="65" max="65" width="2.42578125" style="480" customWidth="1"/>
    <col min="66" max="274" width="2.42578125" style="480"/>
    <col min="275" max="275" width="2.42578125" style="480" customWidth="1"/>
    <col min="276" max="278" width="2.42578125" style="480"/>
    <col min="279" max="279" width="2.42578125" style="480" customWidth="1"/>
    <col min="280" max="285" width="2.42578125" style="480"/>
    <col min="286" max="286" width="2.42578125" style="480" customWidth="1"/>
    <col min="287" max="287" width="2.42578125" style="480"/>
    <col min="288" max="288" width="2.42578125" style="480" customWidth="1"/>
    <col min="289" max="530" width="2.42578125" style="480"/>
    <col min="531" max="531" width="2.42578125" style="480" customWidth="1"/>
    <col min="532" max="534" width="2.42578125" style="480"/>
    <col min="535" max="535" width="2.42578125" style="480" customWidth="1"/>
    <col min="536" max="541" width="2.42578125" style="480"/>
    <col min="542" max="542" width="2.42578125" style="480" customWidth="1"/>
    <col min="543" max="543" width="2.42578125" style="480"/>
    <col min="544" max="544" width="2.42578125" style="480" customWidth="1"/>
    <col min="545" max="786" width="2.42578125" style="480"/>
    <col min="787" max="787" width="2.42578125" style="480" customWidth="1"/>
    <col min="788" max="790" width="2.42578125" style="480"/>
    <col min="791" max="791" width="2.42578125" style="480" customWidth="1"/>
    <col min="792" max="797" width="2.42578125" style="480"/>
    <col min="798" max="798" width="2.42578125" style="480" customWidth="1"/>
    <col min="799" max="799" width="2.42578125" style="480"/>
    <col min="800" max="800" width="2.42578125" style="480" customWidth="1"/>
    <col min="801" max="1042" width="2.42578125" style="480"/>
    <col min="1043" max="1043" width="2.42578125" style="480" customWidth="1"/>
    <col min="1044" max="1046" width="2.42578125" style="480"/>
    <col min="1047" max="1047" width="2.42578125" style="480" customWidth="1"/>
    <col min="1048" max="1053" width="2.42578125" style="480"/>
    <col min="1054" max="1054" width="2.42578125" style="480" customWidth="1"/>
    <col min="1055" max="1055" width="2.42578125" style="480"/>
    <col min="1056" max="1056" width="2.42578125" style="480" customWidth="1"/>
    <col min="1057" max="1298" width="2.42578125" style="480"/>
    <col min="1299" max="1299" width="2.42578125" style="480" customWidth="1"/>
    <col min="1300" max="1302" width="2.42578125" style="480"/>
    <col min="1303" max="1303" width="2.42578125" style="480" customWidth="1"/>
    <col min="1304" max="1309" width="2.42578125" style="480"/>
    <col min="1310" max="1310" width="2.42578125" style="480" customWidth="1"/>
    <col min="1311" max="1311" width="2.42578125" style="480"/>
    <col min="1312" max="1312" width="2.42578125" style="480" customWidth="1"/>
    <col min="1313" max="1554" width="2.42578125" style="480"/>
    <col min="1555" max="1555" width="2.42578125" style="480" customWidth="1"/>
    <col min="1556" max="1558" width="2.42578125" style="480"/>
    <col min="1559" max="1559" width="2.42578125" style="480" customWidth="1"/>
    <col min="1560" max="1565" width="2.42578125" style="480"/>
    <col min="1566" max="1566" width="2.42578125" style="480" customWidth="1"/>
    <col min="1567" max="1567" width="2.42578125" style="480"/>
    <col min="1568" max="1568" width="2.42578125" style="480" customWidth="1"/>
    <col min="1569" max="1810" width="2.42578125" style="480"/>
    <col min="1811" max="1811" width="2.42578125" style="480" customWidth="1"/>
    <col min="1812" max="1814" width="2.42578125" style="480"/>
    <col min="1815" max="1815" width="2.42578125" style="480" customWidth="1"/>
    <col min="1816" max="1821" width="2.42578125" style="480"/>
    <col min="1822" max="1822" width="2.42578125" style="480" customWidth="1"/>
    <col min="1823" max="1823" width="2.42578125" style="480"/>
    <col min="1824" max="1824" width="2.42578125" style="480" customWidth="1"/>
    <col min="1825" max="2066" width="2.42578125" style="480"/>
    <col min="2067" max="2067" width="2.42578125" style="480" customWidth="1"/>
    <col min="2068" max="2070" width="2.42578125" style="480"/>
    <col min="2071" max="2071" width="2.42578125" style="480" customWidth="1"/>
    <col min="2072" max="2077" width="2.42578125" style="480"/>
    <col min="2078" max="2078" width="2.42578125" style="480" customWidth="1"/>
    <col min="2079" max="2079" width="2.42578125" style="480"/>
    <col min="2080" max="2080" width="2.42578125" style="480" customWidth="1"/>
    <col min="2081" max="2322" width="2.42578125" style="480"/>
    <col min="2323" max="2323" width="2.42578125" style="480" customWidth="1"/>
    <col min="2324" max="2326" width="2.42578125" style="480"/>
    <col min="2327" max="2327" width="2.42578125" style="480" customWidth="1"/>
    <col min="2328" max="2333" width="2.42578125" style="480"/>
    <col min="2334" max="2334" width="2.42578125" style="480" customWidth="1"/>
    <col min="2335" max="2335" width="2.42578125" style="480"/>
    <col min="2336" max="2336" width="2.42578125" style="480" customWidth="1"/>
    <col min="2337" max="2578" width="2.42578125" style="480"/>
    <col min="2579" max="2579" width="2.42578125" style="480" customWidth="1"/>
    <col min="2580" max="2582" width="2.42578125" style="480"/>
    <col min="2583" max="2583" width="2.42578125" style="480" customWidth="1"/>
    <col min="2584" max="2589" width="2.42578125" style="480"/>
    <col min="2590" max="2590" width="2.42578125" style="480" customWidth="1"/>
    <col min="2591" max="2591" width="2.42578125" style="480"/>
    <col min="2592" max="2592" width="2.42578125" style="480" customWidth="1"/>
    <col min="2593" max="2834" width="2.42578125" style="480"/>
    <col min="2835" max="2835" width="2.42578125" style="480" customWidth="1"/>
    <col min="2836" max="2838" width="2.42578125" style="480"/>
    <col min="2839" max="2839" width="2.42578125" style="480" customWidth="1"/>
    <col min="2840" max="2845" width="2.42578125" style="480"/>
    <col min="2846" max="2846" width="2.42578125" style="480" customWidth="1"/>
    <col min="2847" max="2847" width="2.42578125" style="480"/>
    <col min="2848" max="2848" width="2.42578125" style="480" customWidth="1"/>
    <col min="2849" max="3090" width="2.42578125" style="480"/>
    <col min="3091" max="3091" width="2.42578125" style="480" customWidth="1"/>
    <col min="3092" max="3094" width="2.42578125" style="480"/>
    <col min="3095" max="3095" width="2.42578125" style="480" customWidth="1"/>
    <col min="3096" max="3101" width="2.42578125" style="480"/>
    <col min="3102" max="3102" width="2.42578125" style="480" customWidth="1"/>
    <col min="3103" max="3103" width="2.42578125" style="480"/>
    <col min="3104" max="3104" width="2.42578125" style="480" customWidth="1"/>
    <col min="3105" max="3346" width="2.42578125" style="480"/>
    <col min="3347" max="3347" width="2.42578125" style="480" customWidth="1"/>
    <col min="3348" max="3350" width="2.42578125" style="480"/>
    <col min="3351" max="3351" width="2.42578125" style="480" customWidth="1"/>
    <col min="3352" max="3357" width="2.42578125" style="480"/>
    <col min="3358" max="3358" width="2.42578125" style="480" customWidth="1"/>
    <col min="3359" max="3359" width="2.42578125" style="480"/>
    <col min="3360" max="3360" width="2.42578125" style="480" customWidth="1"/>
    <col min="3361" max="3602" width="2.42578125" style="480"/>
    <col min="3603" max="3603" width="2.42578125" style="480" customWidth="1"/>
    <col min="3604" max="3606" width="2.42578125" style="480"/>
    <col min="3607" max="3607" width="2.42578125" style="480" customWidth="1"/>
    <col min="3608" max="3613" width="2.42578125" style="480"/>
    <col min="3614" max="3614" width="2.42578125" style="480" customWidth="1"/>
    <col min="3615" max="3615" width="2.42578125" style="480"/>
    <col min="3616" max="3616" width="2.42578125" style="480" customWidth="1"/>
    <col min="3617" max="3858" width="2.42578125" style="480"/>
    <col min="3859" max="3859" width="2.42578125" style="480" customWidth="1"/>
    <col min="3860" max="3862" width="2.42578125" style="480"/>
    <col min="3863" max="3863" width="2.42578125" style="480" customWidth="1"/>
    <col min="3864" max="3869" width="2.42578125" style="480"/>
    <col min="3870" max="3870" width="2.42578125" style="480" customWidth="1"/>
    <col min="3871" max="3871" width="2.42578125" style="480"/>
    <col min="3872" max="3872" width="2.42578125" style="480" customWidth="1"/>
    <col min="3873" max="4114" width="2.42578125" style="480"/>
    <col min="4115" max="4115" width="2.42578125" style="480" customWidth="1"/>
    <col min="4116" max="4118" width="2.42578125" style="480"/>
    <col min="4119" max="4119" width="2.42578125" style="480" customWidth="1"/>
    <col min="4120" max="4125" width="2.42578125" style="480"/>
    <col min="4126" max="4126" width="2.42578125" style="480" customWidth="1"/>
    <col min="4127" max="4127" width="2.42578125" style="480"/>
    <col min="4128" max="4128" width="2.42578125" style="480" customWidth="1"/>
    <col min="4129" max="4370" width="2.42578125" style="480"/>
    <col min="4371" max="4371" width="2.42578125" style="480" customWidth="1"/>
    <col min="4372" max="4374" width="2.42578125" style="480"/>
    <col min="4375" max="4375" width="2.42578125" style="480" customWidth="1"/>
    <col min="4376" max="4381" width="2.42578125" style="480"/>
    <col min="4382" max="4382" width="2.42578125" style="480" customWidth="1"/>
    <col min="4383" max="4383" width="2.42578125" style="480"/>
    <col min="4384" max="4384" width="2.42578125" style="480" customWidth="1"/>
    <col min="4385" max="4626" width="2.42578125" style="480"/>
    <col min="4627" max="4627" width="2.42578125" style="480" customWidth="1"/>
    <col min="4628" max="4630" width="2.42578125" style="480"/>
    <col min="4631" max="4631" width="2.42578125" style="480" customWidth="1"/>
    <col min="4632" max="4637" width="2.42578125" style="480"/>
    <col min="4638" max="4638" width="2.42578125" style="480" customWidth="1"/>
    <col min="4639" max="4639" width="2.42578125" style="480"/>
    <col min="4640" max="4640" width="2.42578125" style="480" customWidth="1"/>
    <col min="4641" max="4882" width="2.42578125" style="480"/>
    <col min="4883" max="4883" width="2.42578125" style="480" customWidth="1"/>
    <col min="4884" max="4886" width="2.42578125" style="480"/>
    <col min="4887" max="4887" width="2.42578125" style="480" customWidth="1"/>
    <col min="4888" max="4893" width="2.42578125" style="480"/>
    <col min="4894" max="4894" width="2.42578125" style="480" customWidth="1"/>
    <col min="4895" max="4895" width="2.42578125" style="480"/>
    <col min="4896" max="4896" width="2.42578125" style="480" customWidth="1"/>
    <col min="4897" max="5138" width="2.42578125" style="480"/>
    <col min="5139" max="5139" width="2.42578125" style="480" customWidth="1"/>
    <col min="5140" max="5142" width="2.42578125" style="480"/>
    <col min="5143" max="5143" width="2.42578125" style="480" customWidth="1"/>
    <col min="5144" max="5149" width="2.42578125" style="480"/>
    <col min="5150" max="5150" width="2.42578125" style="480" customWidth="1"/>
    <col min="5151" max="5151" width="2.42578125" style="480"/>
    <col min="5152" max="5152" width="2.42578125" style="480" customWidth="1"/>
    <col min="5153" max="5394" width="2.42578125" style="480"/>
    <col min="5395" max="5395" width="2.42578125" style="480" customWidth="1"/>
    <col min="5396" max="5398" width="2.42578125" style="480"/>
    <col min="5399" max="5399" width="2.42578125" style="480" customWidth="1"/>
    <col min="5400" max="5405" width="2.42578125" style="480"/>
    <col min="5406" max="5406" width="2.42578125" style="480" customWidth="1"/>
    <col min="5407" max="5407" width="2.42578125" style="480"/>
    <col min="5408" max="5408" width="2.42578125" style="480" customWidth="1"/>
    <col min="5409" max="5650" width="2.42578125" style="480"/>
    <col min="5651" max="5651" width="2.42578125" style="480" customWidth="1"/>
    <col min="5652" max="5654" width="2.42578125" style="480"/>
    <col min="5655" max="5655" width="2.42578125" style="480" customWidth="1"/>
    <col min="5656" max="5661" width="2.42578125" style="480"/>
    <col min="5662" max="5662" width="2.42578125" style="480" customWidth="1"/>
    <col min="5663" max="5663" width="2.42578125" style="480"/>
    <col min="5664" max="5664" width="2.42578125" style="480" customWidth="1"/>
    <col min="5665" max="5906" width="2.42578125" style="480"/>
    <col min="5907" max="5907" width="2.42578125" style="480" customWidth="1"/>
    <col min="5908" max="5910" width="2.42578125" style="480"/>
    <col min="5911" max="5911" width="2.42578125" style="480" customWidth="1"/>
    <col min="5912" max="5917" width="2.42578125" style="480"/>
    <col min="5918" max="5918" width="2.42578125" style="480" customWidth="1"/>
    <col min="5919" max="5919" width="2.42578125" style="480"/>
    <col min="5920" max="5920" width="2.42578125" style="480" customWidth="1"/>
    <col min="5921" max="6162" width="2.42578125" style="480"/>
    <col min="6163" max="6163" width="2.42578125" style="480" customWidth="1"/>
    <col min="6164" max="6166" width="2.42578125" style="480"/>
    <col min="6167" max="6167" width="2.42578125" style="480" customWidth="1"/>
    <col min="6168" max="6173" width="2.42578125" style="480"/>
    <col min="6174" max="6174" width="2.42578125" style="480" customWidth="1"/>
    <col min="6175" max="6175" width="2.42578125" style="480"/>
    <col min="6176" max="6176" width="2.42578125" style="480" customWidth="1"/>
    <col min="6177" max="6418" width="2.42578125" style="480"/>
    <col min="6419" max="6419" width="2.42578125" style="480" customWidth="1"/>
    <col min="6420" max="6422" width="2.42578125" style="480"/>
    <col min="6423" max="6423" width="2.42578125" style="480" customWidth="1"/>
    <col min="6424" max="6429" width="2.42578125" style="480"/>
    <col min="6430" max="6430" width="2.42578125" style="480" customWidth="1"/>
    <col min="6431" max="6431" width="2.42578125" style="480"/>
    <col min="6432" max="6432" width="2.42578125" style="480" customWidth="1"/>
    <col min="6433" max="6674" width="2.42578125" style="480"/>
    <col min="6675" max="6675" width="2.42578125" style="480" customWidth="1"/>
    <col min="6676" max="6678" width="2.42578125" style="480"/>
    <col min="6679" max="6679" width="2.42578125" style="480" customWidth="1"/>
    <col min="6680" max="6685" width="2.42578125" style="480"/>
    <col min="6686" max="6686" width="2.42578125" style="480" customWidth="1"/>
    <col min="6687" max="6687" width="2.42578125" style="480"/>
    <col min="6688" max="6688" width="2.42578125" style="480" customWidth="1"/>
    <col min="6689" max="6930" width="2.42578125" style="480"/>
    <col min="6931" max="6931" width="2.42578125" style="480" customWidth="1"/>
    <col min="6932" max="6934" width="2.42578125" style="480"/>
    <col min="6935" max="6935" width="2.42578125" style="480" customWidth="1"/>
    <col min="6936" max="6941" width="2.42578125" style="480"/>
    <col min="6942" max="6942" width="2.42578125" style="480" customWidth="1"/>
    <col min="6943" max="6943" width="2.42578125" style="480"/>
    <col min="6944" max="6944" width="2.42578125" style="480" customWidth="1"/>
    <col min="6945" max="7186" width="2.42578125" style="480"/>
    <col min="7187" max="7187" width="2.42578125" style="480" customWidth="1"/>
    <col min="7188" max="7190" width="2.42578125" style="480"/>
    <col min="7191" max="7191" width="2.42578125" style="480" customWidth="1"/>
    <col min="7192" max="7197" width="2.42578125" style="480"/>
    <col min="7198" max="7198" width="2.42578125" style="480" customWidth="1"/>
    <col min="7199" max="7199" width="2.42578125" style="480"/>
    <col min="7200" max="7200" width="2.42578125" style="480" customWidth="1"/>
    <col min="7201" max="7442" width="2.42578125" style="480"/>
    <col min="7443" max="7443" width="2.42578125" style="480" customWidth="1"/>
    <col min="7444" max="7446" width="2.42578125" style="480"/>
    <col min="7447" max="7447" width="2.42578125" style="480" customWidth="1"/>
    <col min="7448" max="7453" width="2.42578125" style="480"/>
    <col min="7454" max="7454" width="2.42578125" style="480" customWidth="1"/>
    <col min="7455" max="7455" width="2.42578125" style="480"/>
    <col min="7456" max="7456" width="2.42578125" style="480" customWidth="1"/>
    <col min="7457" max="7698" width="2.42578125" style="480"/>
    <col min="7699" max="7699" width="2.42578125" style="480" customWidth="1"/>
    <col min="7700" max="7702" width="2.42578125" style="480"/>
    <col min="7703" max="7703" width="2.42578125" style="480" customWidth="1"/>
    <col min="7704" max="7709" width="2.42578125" style="480"/>
    <col min="7710" max="7710" width="2.42578125" style="480" customWidth="1"/>
    <col min="7711" max="7711" width="2.42578125" style="480"/>
    <col min="7712" max="7712" width="2.42578125" style="480" customWidth="1"/>
    <col min="7713" max="7954" width="2.42578125" style="480"/>
    <col min="7955" max="7955" width="2.42578125" style="480" customWidth="1"/>
    <col min="7956" max="7958" width="2.42578125" style="480"/>
    <col min="7959" max="7959" width="2.42578125" style="480" customWidth="1"/>
    <col min="7960" max="7965" width="2.42578125" style="480"/>
    <col min="7966" max="7966" width="2.42578125" style="480" customWidth="1"/>
    <col min="7967" max="7967" width="2.42578125" style="480"/>
    <col min="7968" max="7968" width="2.42578125" style="480" customWidth="1"/>
    <col min="7969" max="8210" width="2.42578125" style="480"/>
    <col min="8211" max="8211" width="2.42578125" style="480" customWidth="1"/>
    <col min="8212" max="8214" width="2.42578125" style="480"/>
    <col min="8215" max="8215" width="2.42578125" style="480" customWidth="1"/>
    <col min="8216" max="8221" width="2.42578125" style="480"/>
    <col min="8222" max="8222" width="2.42578125" style="480" customWidth="1"/>
    <col min="8223" max="8223" width="2.42578125" style="480"/>
    <col min="8224" max="8224" width="2.42578125" style="480" customWidth="1"/>
    <col min="8225" max="8466" width="2.42578125" style="480"/>
    <col min="8467" max="8467" width="2.42578125" style="480" customWidth="1"/>
    <col min="8468" max="8470" width="2.42578125" style="480"/>
    <col min="8471" max="8471" width="2.42578125" style="480" customWidth="1"/>
    <col min="8472" max="8477" width="2.42578125" style="480"/>
    <col min="8478" max="8478" width="2.42578125" style="480" customWidth="1"/>
    <col min="8479" max="8479" width="2.42578125" style="480"/>
    <col min="8480" max="8480" width="2.42578125" style="480" customWidth="1"/>
    <col min="8481" max="8722" width="2.42578125" style="480"/>
    <col min="8723" max="8723" width="2.42578125" style="480" customWidth="1"/>
    <col min="8724" max="8726" width="2.42578125" style="480"/>
    <col min="8727" max="8727" width="2.42578125" style="480" customWidth="1"/>
    <col min="8728" max="8733" width="2.42578125" style="480"/>
    <col min="8734" max="8734" width="2.42578125" style="480" customWidth="1"/>
    <col min="8735" max="8735" width="2.42578125" style="480"/>
    <col min="8736" max="8736" width="2.42578125" style="480" customWidth="1"/>
    <col min="8737" max="8978" width="2.42578125" style="480"/>
    <col min="8979" max="8979" width="2.42578125" style="480" customWidth="1"/>
    <col min="8980" max="8982" width="2.42578125" style="480"/>
    <col min="8983" max="8983" width="2.42578125" style="480" customWidth="1"/>
    <col min="8984" max="8989" width="2.42578125" style="480"/>
    <col min="8990" max="8990" width="2.42578125" style="480" customWidth="1"/>
    <col min="8991" max="8991" width="2.42578125" style="480"/>
    <col min="8992" max="8992" width="2.42578125" style="480" customWidth="1"/>
    <col min="8993" max="9234" width="2.42578125" style="480"/>
    <col min="9235" max="9235" width="2.42578125" style="480" customWidth="1"/>
    <col min="9236" max="9238" width="2.42578125" style="480"/>
    <col min="9239" max="9239" width="2.42578125" style="480" customWidth="1"/>
    <col min="9240" max="9245" width="2.42578125" style="480"/>
    <col min="9246" max="9246" width="2.42578125" style="480" customWidth="1"/>
    <col min="9247" max="9247" width="2.42578125" style="480"/>
    <col min="9248" max="9248" width="2.42578125" style="480" customWidth="1"/>
    <col min="9249" max="9490" width="2.42578125" style="480"/>
    <col min="9491" max="9491" width="2.42578125" style="480" customWidth="1"/>
    <col min="9492" max="9494" width="2.42578125" style="480"/>
    <col min="9495" max="9495" width="2.42578125" style="480" customWidth="1"/>
    <col min="9496" max="9501" width="2.42578125" style="480"/>
    <col min="9502" max="9502" width="2.42578125" style="480" customWidth="1"/>
    <col min="9503" max="9503" width="2.42578125" style="480"/>
    <col min="9504" max="9504" width="2.42578125" style="480" customWidth="1"/>
    <col min="9505" max="9746" width="2.42578125" style="480"/>
    <col min="9747" max="9747" width="2.42578125" style="480" customWidth="1"/>
    <col min="9748" max="9750" width="2.42578125" style="480"/>
    <col min="9751" max="9751" width="2.42578125" style="480" customWidth="1"/>
    <col min="9752" max="9757" width="2.42578125" style="480"/>
    <col min="9758" max="9758" width="2.42578125" style="480" customWidth="1"/>
    <col min="9759" max="9759" width="2.42578125" style="480"/>
    <col min="9760" max="9760" width="2.42578125" style="480" customWidth="1"/>
    <col min="9761" max="10002" width="2.42578125" style="480"/>
    <col min="10003" max="10003" width="2.42578125" style="480" customWidth="1"/>
    <col min="10004" max="10006" width="2.42578125" style="480"/>
    <col min="10007" max="10007" width="2.42578125" style="480" customWidth="1"/>
    <col min="10008" max="10013" width="2.42578125" style="480"/>
    <col min="10014" max="10014" width="2.42578125" style="480" customWidth="1"/>
    <col min="10015" max="10015" width="2.42578125" style="480"/>
    <col min="10016" max="10016" width="2.42578125" style="480" customWidth="1"/>
    <col min="10017" max="10258" width="2.42578125" style="480"/>
    <col min="10259" max="10259" width="2.42578125" style="480" customWidth="1"/>
    <col min="10260" max="10262" width="2.42578125" style="480"/>
    <col min="10263" max="10263" width="2.42578125" style="480" customWidth="1"/>
    <col min="10264" max="10269" width="2.42578125" style="480"/>
    <col min="10270" max="10270" width="2.42578125" style="480" customWidth="1"/>
    <col min="10271" max="10271" width="2.42578125" style="480"/>
    <col min="10272" max="10272" width="2.42578125" style="480" customWidth="1"/>
    <col min="10273" max="10514" width="2.42578125" style="480"/>
    <col min="10515" max="10515" width="2.42578125" style="480" customWidth="1"/>
    <col min="10516" max="10518" width="2.42578125" style="480"/>
    <col min="10519" max="10519" width="2.42578125" style="480" customWidth="1"/>
    <col min="10520" max="10525" width="2.42578125" style="480"/>
    <col min="10526" max="10526" width="2.42578125" style="480" customWidth="1"/>
    <col min="10527" max="10527" width="2.42578125" style="480"/>
    <col min="10528" max="10528" width="2.42578125" style="480" customWidth="1"/>
    <col min="10529" max="10770" width="2.42578125" style="480"/>
    <col min="10771" max="10771" width="2.42578125" style="480" customWidth="1"/>
    <col min="10772" max="10774" width="2.42578125" style="480"/>
    <col min="10775" max="10775" width="2.42578125" style="480" customWidth="1"/>
    <col min="10776" max="10781" width="2.42578125" style="480"/>
    <col min="10782" max="10782" width="2.42578125" style="480" customWidth="1"/>
    <col min="10783" max="10783" width="2.42578125" style="480"/>
    <col min="10784" max="10784" width="2.42578125" style="480" customWidth="1"/>
    <col min="10785" max="11026" width="2.42578125" style="480"/>
    <col min="11027" max="11027" width="2.42578125" style="480" customWidth="1"/>
    <col min="11028" max="11030" width="2.42578125" style="480"/>
    <col min="11031" max="11031" width="2.42578125" style="480" customWidth="1"/>
    <col min="11032" max="11037" width="2.42578125" style="480"/>
    <col min="11038" max="11038" width="2.42578125" style="480" customWidth="1"/>
    <col min="11039" max="11039" width="2.42578125" style="480"/>
    <col min="11040" max="11040" width="2.42578125" style="480" customWidth="1"/>
    <col min="11041" max="11282" width="2.42578125" style="480"/>
    <col min="11283" max="11283" width="2.42578125" style="480" customWidth="1"/>
    <col min="11284" max="11286" width="2.42578125" style="480"/>
    <col min="11287" max="11287" width="2.42578125" style="480" customWidth="1"/>
    <col min="11288" max="11293" width="2.42578125" style="480"/>
    <col min="11294" max="11294" width="2.42578125" style="480" customWidth="1"/>
    <col min="11295" max="11295" width="2.42578125" style="480"/>
    <col min="11296" max="11296" width="2.42578125" style="480" customWidth="1"/>
    <col min="11297" max="11538" width="2.42578125" style="480"/>
    <col min="11539" max="11539" width="2.42578125" style="480" customWidth="1"/>
    <col min="11540" max="11542" width="2.42578125" style="480"/>
    <col min="11543" max="11543" width="2.42578125" style="480" customWidth="1"/>
    <col min="11544" max="11549" width="2.42578125" style="480"/>
    <col min="11550" max="11550" width="2.42578125" style="480" customWidth="1"/>
    <col min="11551" max="11551" width="2.42578125" style="480"/>
    <col min="11552" max="11552" width="2.42578125" style="480" customWidth="1"/>
    <col min="11553" max="11794" width="2.42578125" style="480"/>
    <col min="11795" max="11795" width="2.42578125" style="480" customWidth="1"/>
    <col min="11796" max="11798" width="2.42578125" style="480"/>
    <col min="11799" max="11799" width="2.42578125" style="480" customWidth="1"/>
    <col min="11800" max="11805" width="2.42578125" style="480"/>
    <col min="11806" max="11806" width="2.42578125" style="480" customWidth="1"/>
    <col min="11807" max="11807" width="2.42578125" style="480"/>
    <col min="11808" max="11808" width="2.42578125" style="480" customWidth="1"/>
    <col min="11809" max="12050" width="2.42578125" style="480"/>
    <col min="12051" max="12051" width="2.42578125" style="480" customWidth="1"/>
    <col min="12052" max="12054" width="2.42578125" style="480"/>
    <col min="12055" max="12055" width="2.42578125" style="480" customWidth="1"/>
    <col min="12056" max="12061" width="2.42578125" style="480"/>
    <col min="12062" max="12062" width="2.42578125" style="480" customWidth="1"/>
    <col min="12063" max="12063" width="2.42578125" style="480"/>
    <col min="12064" max="12064" width="2.42578125" style="480" customWidth="1"/>
    <col min="12065" max="12306" width="2.42578125" style="480"/>
    <col min="12307" max="12307" width="2.42578125" style="480" customWidth="1"/>
    <col min="12308" max="12310" width="2.42578125" style="480"/>
    <col min="12311" max="12311" width="2.42578125" style="480" customWidth="1"/>
    <col min="12312" max="12317" width="2.42578125" style="480"/>
    <col min="12318" max="12318" width="2.42578125" style="480" customWidth="1"/>
    <col min="12319" max="12319" width="2.42578125" style="480"/>
    <col min="12320" max="12320" width="2.42578125" style="480" customWidth="1"/>
    <col min="12321" max="12562" width="2.42578125" style="480"/>
    <col min="12563" max="12563" width="2.42578125" style="480" customWidth="1"/>
    <col min="12564" max="12566" width="2.42578125" style="480"/>
    <col min="12567" max="12567" width="2.42578125" style="480" customWidth="1"/>
    <col min="12568" max="12573" width="2.42578125" style="480"/>
    <col min="12574" max="12574" width="2.42578125" style="480" customWidth="1"/>
    <col min="12575" max="12575" width="2.42578125" style="480"/>
    <col min="12576" max="12576" width="2.42578125" style="480" customWidth="1"/>
    <col min="12577" max="12818" width="2.42578125" style="480"/>
    <col min="12819" max="12819" width="2.42578125" style="480" customWidth="1"/>
    <col min="12820" max="12822" width="2.42578125" style="480"/>
    <col min="12823" max="12823" width="2.42578125" style="480" customWidth="1"/>
    <col min="12824" max="12829" width="2.42578125" style="480"/>
    <col min="12830" max="12830" width="2.42578125" style="480" customWidth="1"/>
    <col min="12831" max="12831" width="2.42578125" style="480"/>
    <col min="12832" max="12832" width="2.42578125" style="480" customWidth="1"/>
    <col min="12833" max="13074" width="2.42578125" style="480"/>
    <col min="13075" max="13075" width="2.42578125" style="480" customWidth="1"/>
    <col min="13076" max="13078" width="2.42578125" style="480"/>
    <col min="13079" max="13079" width="2.42578125" style="480" customWidth="1"/>
    <col min="13080" max="13085" width="2.42578125" style="480"/>
    <col min="13086" max="13086" width="2.42578125" style="480" customWidth="1"/>
    <col min="13087" max="13087" width="2.42578125" style="480"/>
    <col min="13088" max="13088" width="2.42578125" style="480" customWidth="1"/>
    <col min="13089" max="13330" width="2.42578125" style="480"/>
    <col min="13331" max="13331" width="2.42578125" style="480" customWidth="1"/>
    <col min="13332" max="13334" width="2.42578125" style="480"/>
    <col min="13335" max="13335" width="2.42578125" style="480" customWidth="1"/>
    <col min="13336" max="13341" width="2.42578125" style="480"/>
    <col min="13342" max="13342" width="2.42578125" style="480" customWidth="1"/>
    <col min="13343" max="13343" width="2.42578125" style="480"/>
    <col min="13344" max="13344" width="2.42578125" style="480" customWidth="1"/>
    <col min="13345" max="13586" width="2.42578125" style="480"/>
    <col min="13587" max="13587" width="2.42578125" style="480" customWidth="1"/>
    <col min="13588" max="13590" width="2.42578125" style="480"/>
    <col min="13591" max="13591" width="2.42578125" style="480" customWidth="1"/>
    <col min="13592" max="13597" width="2.42578125" style="480"/>
    <col min="13598" max="13598" width="2.42578125" style="480" customWidth="1"/>
    <col min="13599" max="13599" width="2.42578125" style="480"/>
    <col min="13600" max="13600" width="2.42578125" style="480" customWidth="1"/>
    <col min="13601" max="13842" width="2.42578125" style="480"/>
    <col min="13843" max="13843" width="2.42578125" style="480" customWidth="1"/>
    <col min="13844" max="13846" width="2.42578125" style="480"/>
    <col min="13847" max="13847" width="2.42578125" style="480" customWidth="1"/>
    <col min="13848" max="13853" width="2.42578125" style="480"/>
    <col min="13854" max="13854" width="2.42578125" style="480" customWidth="1"/>
    <col min="13855" max="13855" width="2.42578125" style="480"/>
    <col min="13856" max="13856" width="2.42578125" style="480" customWidth="1"/>
    <col min="13857" max="14098" width="2.42578125" style="480"/>
    <col min="14099" max="14099" width="2.42578125" style="480" customWidth="1"/>
    <col min="14100" max="14102" width="2.42578125" style="480"/>
    <col min="14103" max="14103" width="2.42578125" style="480" customWidth="1"/>
    <col min="14104" max="14109" width="2.42578125" style="480"/>
    <col min="14110" max="14110" width="2.42578125" style="480" customWidth="1"/>
    <col min="14111" max="14111" width="2.42578125" style="480"/>
    <col min="14112" max="14112" width="2.42578125" style="480" customWidth="1"/>
    <col min="14113" max="14354" width="2.42578125" style="480"/>
    <col min="14355" max="14355" width="2.42578125" style="480" customWidth="1"/>
    <col min="14356" max="14358" width="2.42578125" style="480"/>
    <col min="14359" max="14359" width="2.42578125" style="480" customWidth="1"/>
    <col min="14360" max="14365" width="2.42578125" style="480"/>
    <col min="14366" max="14366" width="2.42578125" style="480" customWidth="1"/>
    <col min="14367" max="14367" width="2.42578125" style="480"/>
    <col min="14368" max="14368" width="2.42578125" style="480" customWidth="1"/>
    <col min="14369" max="14610" width="2.42578125" style="480"/>
    <col min="14611" max="14611" width="2.42578125" style="480" customWidth="1"/>
    <col min="14612" max="14614" width="2.42578125" style="480"/>
    <col min="14615" max="14615" width="2.42578125" style="480" customWidth="1"/>
    <col min="14616" max="14621" width="2.42578125" style="480"/>
    <col min="14622" max="14622" width="2.42578125" style="480" customWidth="1"/>
    <col min="14623" max="14623" width="2.42578125" style="480"/>
    <col min="14624" max="14624" width="2.42578125" style="480" customWidth="1"/>
    <col min="14625" max="14866" width="2.42578125" style="480"/>
    <col min="14867" max="14867" width="2.42578125" style="480" customWidth="1"/>
    <col min="14868" max="14870" width="2.42578125" style="480"/>
    <col min="14871" max="14871" width="2.42578125" style="480" customWidth="1"/>
    <col min="14872" max="14877" width="2.42578125" style="480"/>
    <col min="14878" max="14878" width="2.42578125" style="480" customWidth="1"/>
    <col min="14879" max="14879" width="2.42578125" style="480"/>
    <col min="14880" max="14880" width="2.42578125" style="480" customWidth="1"/>
    <col min="14881" max="15122" width="2.42578125" style="480"/>
    <col min="15123" max="15123" width="2.42578125" style="480" customWidth="1"/>
    <col min="15124" max="15126" width="2.42578125" style="480"/>
    <col min="15127" max="15127" width="2.42578125" style="480" customWidth="1"/>
    <col min="15128" max="15133" width="2.42578125" style="480"/>
    <col min="15134" max="15134" width="2.42578125" style="480" customWidth="1"/>
    <col min="15135" max="15135" width="2.42578125" style="480"/>
    <col min="15136" max="15136" width="2.42578125" style="480" customWidth="1"/>
    <col min="15137" max="15378" width="2.42578125" style="480"/>
    <col min="15379" max="15379" width="2.42578125" style="480" customWidth="1"/>
    <col min="15380" max="15382" width="2.42578125" style="480"/>
    <col min="15383" max="15383" width="2.42578125" style="480" customWidth="1"/>
    <col min="15384" max="15389" width="2.42578125" style="480"/>
    <col min="15390" max="15390" width="2.42578125" style="480" customWidth="1"/>
    <col min="15391" max="15391" width="2.42578125" style="480"/>
    <col min="15392" max="15392" width="2.42578125" style="480" customWidth="1"/>
    <col min="15393" max="15634" width="2.42578125" style="480"/>
    <col min="15635" max="15635" width="2.42578125" style="480" customWidth="1"/>
    <col min="15636" max="15638" width="2.42578125" style="480"/>
    <col min="15639" max="15639" width="2.42578125" style="480" customWidth="1"/>
    <col min="15640" max="15645" width="2.42578125" style="480"/>
    <col min="15646" max="15646" width="2.42578125" style="480" customWidth="1"/>
    <col min="15647" max="15647" width="2.42578125" style="480"/>
    <col min="15648" max="15648" width="2.42578125" style="480" customWidth="1"/>
    <col min="15649" max="15890" width="2.42578125" style="480"/>
    <col min="15891" max="15891" width="2.42578125" style="480" customWidth="1"/>
    <col min="15892" max="15894" width="2.42578125" style="480"/>
    <col min="15895" max="15895" width="2.42578125" style="480" customWidth="1"/>
    <col min="15896" max="15901" width="2.42578125" style="480"/>
    <col min="15902" max="15902" width="2.42578125" style="480" customWidth="1"/>
    <col min="15903" max="15903" width="2.42578125" style="480"/>
    <col min="15904" max="15904" width="2.42578125" style="480" customWidth="1"/>
    <col min="15905" max="16146" width="2.42578125" style="480"/>
    <col min="16147" max="16147" width="2.42578125" style="480" customWidth="1"/>
    <col min="16148" max="16150" width="2.42578125" style="480"/>
    <col min="16151" max="16151" width="2.42578125" style="480" customWidth="1"/>
    <col min="16152" max="16157" width="2.42578125" style="480"/>
    <col min="16158" max="16158" width="2.42578125" style="480" customWidth="1"/>
    <col min="16159" max="16159" width="2.42578125" style="480"/>
    <col min="16160" max="16160" width="2.42578125" style="480" customWidth="1"/>
    <col min="16161" max="16384" width="2.42578125" style="480"/>
  </cols>
  <sheetData>
    <row r="1" spans="1:198" s="1" customFormat="1">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row>
    <row r="2" spans="1:198" s="1" customFormat="1">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row>
    <row r="3" spans="1:198" s="1" customFormat="1">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row>
    <row r="4" spans="1:198" s="1" customFormat="1">
      <c r="A4" s="3">
        <v>2</v>
      </c>
      <c r="B4" s="3" t="s">
        <v>0</v>
      </c>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row>
    <row r="5" spans="1:198" s="1" customFormat="1" ht="18" customHeight="1">
      <c r="F5" s="576" t="str">
        <f>[2]Setup!$B$5</f>
        <v>Precise Mortgage Funding 2018-2B plc</v>
      </c>
      <c r="G5" s="576"/>
      <c r="H5" s="576"/>
      <c r="I5" s="576"/>
      <c r="J5" s="576"/>
      <c r="K5" s="576"/>
      <c r="L5" s="576"/>
      <c r="M5" s="576"/>
      <c r="N5" s="576"/>
      <c r="O5" s="576"/>
      <c r="P5" s="576"/>
      <c r="Q5" s="576"/>
      <c r="R5" s="576"/>
      <c r="S5" s="576"/>
      <c r="T5" s="576"/>
      <c r="U5" s="576"/>
      <c r="V5" s="576"/>
      <c r="W5" s="576"/>
      <c r="X5" s="576"/>
      <c r="Y5" s="576"/>
      <c r="Z5" s="576"/>
      <c r="AA5" s="576"/>
      <c r="AB5" s="576"/>
      <c r="AC5" s="576"/>
      <c r="AD5" s="576"/>
      <c r="AE5" s="576"/>
      <c r="AF5" s="576"/>
      <c r="AG5" s="576"/>
      <c r="AH5" s="576"/>
      <c r="AI5" s="576"/>
      <c r="AJ5" s="576"/>
      <c r="AK5" s="576"/>
      <c r="AL5" s="576"/>
      <c r="AM5" s="576"/>
      <c r="AN5" s="576"/>
      <c r="AO5" s="576"/>
      <c r="AP5" s="576"/>
      <c r="AQ5" s="576"/>
      <c r="AR5" s="576"/>
      <c r="AS5" s="576"/>
      <c r="AT5" s="576"/>
      <c r="AU5" s="576"/>
      <c r="AV5" s="576"/>
      <c r="AW5" s="576"/>
      <c r="AX5" s="576"/>
      <c r="AY5" s="576"/>
      <c r="AZ5" s="576"/>
      <c r="BA5" s="576"/>
      <c r="BB5" s="576"/>
      <c r="BC5" s="576"/>
      <c r="BD5" s="576"/>
      <c r="BE5" s="576"/>
      <c r="BF5" s="576"/>
      <c r="BG5" s="576"/>
      <c r="BH5" s="576"/>
      <c r="BI5" s="576"/>
      <c r="BJ5" s="576"/>
      <c r="BK5" s="576"/>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row>
    <row r="6" spans="1:198" s="1" customFormat="1" ht="15" customHeight="1">
      <c r="F6" s="569" t="s">
        <v>1</v>
      </c>
      <c r="G6" s="569"/>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row>
    <row r="7" spans="1:198" s="1" customFormat="1" ht="15" customHeight="1">
      <c r="F7" s="569" t="s">
        <v>2</v>
      </c>
      <c r="G7" s="569"/>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row>
    <row r="8" spans="1:198" s="1" customFormat="1" ht="13.5" customHeight="1" thickBot="1">
      <c r="F8" s="570">
        <f>[1]Input!$C$112</f>
        <v>43633</v>
      </c>
      <c r="G8" s="570"/>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row>
    <row r="9" spans="1:198" s="1" customFormat="1" ht="12.75" customHeight="1">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row>
    <row r="10" spans="1:198" s="1" customFormat="1" ht="12.75" customHeight="1">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R10" s="2"/>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2"/>
      <c r="DY10" s="2"/>
      <c r="DZ10" s="2"/>
      <c r="EA10" s="2"/>
      <c r="EB10" s="2"/>
      <c r="EC10" s="2"/>
      <c r="ED10" s="2"/>
      <c r="EE10" s="2"/>
      <c r="EF10" s="2"/>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2"/>
      <c r="GM10" s="2"/>
      <c r="GN10" s="2"/>
      <c r="GO10" s="2"/>
      <c r="GP10" s="2"/>
    </row>
    <row r="11" spans="1:198" s="1" customFormat="1" ht="12.75" customHeight="1">
      <c r="F11" s="6" t="s">
        <v>3</v>
      </c>
      <c r="G11" s="4"/>
      <c r="H11" s="4"/>
      <c r="I11" s="4"/>
      <c r="J11" s="4"/>
      <c r="K11" s="4"/>
      <c r="L11" s="4"/>
      <c r="M11" s="4"/>
      <c r="N11" s="4"/>
      <c r="O11" s="4"/>
      <c r="P11" s="4"/>
      <c r="Q11" s="4"/>
      <c r="R11" s="4"/>
      <c r="S11" s="4"/>
      <c r="T11" s="4"/>
      <c r="U11" s="4"/>
      <c r="V11" s="4"/>
      <c r="W11" s="7"/>
      <c r="X11" s="7"/>
      <c r="Y11" s="8"/>
      <c r="Z11" s="7"/>
      <c r="AA11" s="7"/>
      <c r="AB11" s="9"/>
      <c r="AC11" s="8"/>
      <c r="AD11" s="7"/>
      <c r="AE11" s="7"/>
      <c r="AF11" s="7"/>
      <c r="AG11" s="10" t="str">
        <f>[2]_8!AC12</f>
        <v>Lawrence Obisesan</v>
      </c>
      <c r="AH11" s="4"/>
      <c r="AI11" s="4"/>
      <c r="AJ11" s="7"/>
      <c r="AK11" s="11" t="s">
        <v>4</v>
      </c>
      <c r="AL11" s="7"/>
      <c r="AM11" s="9"/>
      <c r="AN11" s="7"/>
      <c r="AO11" s="6"/>
      <c r="AP11" s="4"/>
      <c r="AQ11" s="6"/>
      <c r="AR11" s="4"/>
      <c r="AS11" s="4"/>
      <c r="AT11" s="4"/>
      <c r="AU11" s="4"/>
      <c r="AV11" s="4"/>
      <c r="AW11" s="4"/>
      <c r="AX11" s="4"/>
      <c r="AY11" s="4"/>
      <c r="AZ11" s="4"/>
      <c r="BA11" s="4"/>
      <c r="BB11" s="4"/>
      <c r="BC11" s="4"/>
      <c r="BD11" s="4"/>
      <c r="BE11" s="4"/>
      <c r="BF11" s="4"/>
      <c r="BG11" s="12"/>
      <c r="BH11" s="13" t="s">
        <v>5</v>
      </c>
      <c r="BI11" s="4"/>
      <c r="BJ11" s="4"/>
      <c r="BK11" s="4"/>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row>
    <row r="12" spans="1:198" s="1" customFormat="1" ht="12.75" customHeight="1">
      <c r="F12" s="4"/>
      <c r="G12" s="4"/>
      <c r="H12" s="4"/>
      <c r="I12" s="4"/>
      <c r="J12" s="4"/>
      <c r="K12" s="4"/>
      <c r="L12" s="4"/>
      <c r="M12" s="4"/>
      <c r="N12" s="4"/>
      <c r="O12" s="4"/>
      <c r="P12" s="4"/>
      <c r="Q12" s="4"/>
      <c r="R12" s="4"/>
      <c r="S12" s="4"/>
      <c r="T12" s="4"/>
      <c r="U12" s="4"/>
      <c r="V12" s="4"/>
      <c r="W12" s="7"/>
      <c r="X12" s="7"/>
      <c r="Y12" s="8"/>
      <c r="Z12" s="7"/>
      <c r="AA12" s="7"/>
      <c r="AB12" s="9"/>
      <c r="AC12" s="14"/>
      <c r="AD12" s="7"/>
      <c r="AE12" s="7"/>
      <c r="AF12" s="7"/>
      <c r="AG12" s="10" t="str">
        <f>[2]_8!AC13</f>
        <v>lawrence.obisesan@usbank.com</v>
      </c>
      <c r="AH12" s="4"/>
      <c r="AI12" s="4"/>
      <c r="AJ12" s="7"/>
      <c r="AK12" s="7"/>
      <c r="AL12" s="7"/>
      <c r="AM12" s="7"/>
      <c r="AN12" s="7"/>
      <c r="AO12" s="4"/>
      <c r="AP12" s="4"/>
      <c r="AQ12" s="4"/>
      <c r="AR12" s="4"/>
      <c r="AS12" s="4"/>
      <c r="AT12" s="4"/>
      <c r="AU12" s="4"/>
      <c r="AV12" s="4"/>
      <c r="AW12" s="4"/>
      <c r="AX12" s="4"/>
      <c r="AY12" s="4"/>
      <c r="AZ12" s="4"/>
      <c r="BA12" s="4"/>
      <c r="BB12" s="4"/>
      <c r="BC12" s="4"/>
      <c r="BD12" s="4"/>
      <c r="BE12" s="4"/>
      <c r="BF12" s="4"/>
      <c r="BG12" s="12"/>
      <c r="BH12" s="13" t="s">
        <v>6</v>
      </c>
      <c r="BI12" s="13"/>
      <c r="BJ12" s="4"/>
      <c r="BK12" s="15" t="s">
        <v>5</v>
      </c>
      <c r="BR12" s="2"/>
      <c r="BS12" s="16"/>
      <c r="BT12" s="2"/>
      <c r="BU12" s="2"/>
      <c r="BV12" s="2"/>
      <c r="BW12" s="2"/>
      <c r="BX12" s="2"/>
      <c r="BY12" s="2"/>
      <c r="BZ12" s="2"/>
      <c r="CA12" s="2"/>
      <c r="CB12" s="2"/>
      <c r="CC12" s="2"/>
      <c r="CD12" s="2"/>
      <c r="CE12" s="2"/>
      <c r="CF12" s="2"/>
      <c r="CG12" s="2"/>
      <c r="CH12" s="2"/>
      <c r="CI12" s="2"/>
      <c r="CJ12" s="2"/>
      <c r="CK12" s="2"/>
      <c r="CL12" s="17"/>
      <c r="CM12" s="2"/>
      <c r="CN12" s="2"/>
      <c r="CO12" s="2"/>
      <c r="CP12" s="17"/>
      <c r="CQ12" s="2"/>
      <c r="CR12" s="2"/>
      <c r="CS12" s="2"/>
      <c r="CT12" s="2"/>
      <c r="CU12" s="2"/>
      <c r="CV12" s="2"/>
      <c r="CW12" s="2"/>
      <c r="CX12" s="2"/>
      <c r="CY12" s="2"/>
      <c r="CZ12" s="16"/>
      <c r="DA12" s="2"/>
      <c r="DB12" s="16"/>
      <c r="DC12" s="2"/>
      <c r="DD12" s="16"/>
      <c r="DE12" s="2"/>
      <c r="DF12" s="2"/>
      <c r="DG12" s="2"/>
      <c r="DH12" s="2"/>
      <c r="DI12" s="2"/>
      <c r="DJ12" s="2"/>
      <c r="DK12" s="2"/>
      <c r="DL12" s="2"/>
      <c r="DM12" s="2"/>
      <c r="DN12" s="2"/>
      <c r="DO12" s="2"/>
      <c r="DP12" s="2"/>
      <c r="DQ12" s="2"/>
      <c r="DR12" s="2"/>
      <c r="DS12" s="2"/>
      <c r="DT12" s="2"/>
      <c r="DU12" s="2"/>
      <c r="DV12" s="2"/>
      <c r="DW12" s="17"/>
      <c r="DX12" s="2"/>
      <c r="DY12" s="2"/>
      <c r="DZ12" s="2"/>
      <c r="EA12" s="2"/>
      <c r="EB12" s="2"/>
      <c r="EC12" s="2"/>
      <c r="ED12" s="2"/>
      <c r="EE12" s="2"/>
      <c r="EF12" s="2"/>
      <c r="EG12" s="16"/>
      <c r="EH12" s="2"/>
      <c r="EI12" s="2"/>
      <c r="EJ12" s="2"/>
      <c r="EK12" s="2"/>
      <c r="EL12" s="2"/>
      <c r="EM12" s="2"/>
      <c r="EN12" s="2"/>
      <c r="EO12" s="2"/>
      <c r="EP12" s="2"/>
      <c r="EQ12" s="2"/>
      <c r="ER12" s="2"/>
      <c r="ES12" s="2"/>
      <c r="ET12" s="2"/>
      <c r="EU12" s="2"/>
      <c r="EV12" s="2"/>
      <c r="EW12" s="2"/>
      <c r="EX12" s="2"/>
      <c r="EY12" s="2"/>
      <c r="EZ12" s="17"/>
      <c r="FA12" s="2"/>
      <c r="FB12" s="2"/>
      <c r="FC12" s="2"/>
      <c r="FD12" s="17"/>
      <c r="FE12" s="2"/>
      <c r="FF12" s="2"/>
      <c r="FG12" s="2"/>
      <c r="FH12" s="2"/>
      <c r="FI12" s="2"/>
      <c r="FJ12" s="2"/>
      <c r="FK12" s="2"/>
      <c r="FL12" s="2"/>
      <c r="FM12" s="2"/>
      <c r="FN12" s="16"/>
      <c r="FO12" s="2"/>
      <c r="FP12" s="16"/>
      <c r="FQ12" s="2"/>
      <c r="FR12" s="16"/>
      <c r="FS12" s="2"/>
      <c r="FT12" s="2"/>
      <c r="FU12" s="2"/>
      <c r="FV12" s="2"/>
      <c r="FW12" s="2"/>
      <c r="FX12" s="2"/>
      <c r="FY12" s="2"/>
      <c r="FZ12" s="2"/>
      <c r="GA12" s="2"/>
      <c r="GB12" s="2"/>
      <c r="GC12" s="2"/>
      <c r="GD12" s="2"/>
      <c r="GE12" s="2"/>
      <c r="GF12" s="2"/>
      <c r="GG12" s="2"/>
      <c r="GH12" s="2"/>
      <c r="GI12" s="2"/>
      <c r="GJ12" s="2"/>
      <c r="GK12" s="17"/>
      <c r="GL12" s="2"/>
      <c r="GM12" s="2"/>
      <c r="GN12" s="2"/>
      <c r="GO12" s="2"/>
      <c r="GP12" s="2"/>
    </row>
    <row r="13" spans="1:198" s="1" customFormat="1" ht="12.75" customHeight="1">
      <c r="F13" s="4"/>
      <c r="G13" s="4"/>
      <c r="H13" s="4"/>
      <c r="I13" s="4"/>
      <c r="J13" s="4"/>
      <c r="K13" s="4"/>
      <c r="L13" s="4"/>
      <c r="M13" s="4"/>
      <c r="N13" s="4"/>
      <c r="O13" s="4"/>
      <c r="P13" s="4"/>
      <c r="Q13" s="4"/>
      <c r="R13" s="4"/>
      <c r="S13" s="4"/>
      <c r="T13" s="4"/>
      <c r="U13" s="4"/>
      <c r="V13" s="4"/>
      <c r="W13" s="7"/>
      <c r="X13" s="7"/>
      <c r="Y13" s="8"/>
      <c r="Z13" s="7"/>
      <c r="AA13" s="7"/>
      <c r="AB13" s="9"/>
      <c r="AC13" s="8"/>
      <c r="AD13" s="7"/>
      <c r="AE13" s="7"/>
      <c r="AF13" s="7"/>
      <c r="AG13" s="10" t="str">
        <f>[2]_8!AC14</f>
        <v>44.207.330.2183</v>
      </c>
      <c r="AH13" s="4"/>
      <c r="AI13" s="4"/>
      <c r="AJ13" s="7"/>
      <c r="AK13" s="7"/>
      <c r="AL13" s="7"/>
      <c r="AM13" s="7"/>
      <c r="AN13" s="7"/>
      <c r="AO13" s="4"/>
      <c r="AP13" s="4"/>
      <c r="AQ13" s="4"/>
      <c r="AR13" s="4"/>
      <c r="AS13" s="4"/>
      <c r="AT13" s="4"/>
      <c r="AU13" s="4"/>
      <c r="AV13" s="4"/>
      <c r="AW13" s="4"/>
      <c r="AX13" s="4"/>
      <c r="AY13" s="4"/>
      <c r="AZ13" s="4"/>
      <c r="BA13" s="4"/>
      <c r="BB13" s="4"/>
      <c r="BC13" s="4"/>
      <c r="BD13" s="4"/>
      <c r="BE13" s="4"/>
      <c r="BF13" s="4"/>
      <c r="BG13" s="12"/>
      <c r="BH13" s="13" t="s">
        <v>7</v>
      </c>
      <c r="BI13" s="13"/>
      <c r="BJ13" s="4"/>
      <c r="BK13" s="15" t="s">
        <v>6</v>
      </c>
      <c r="BR13" s="2"/>
      <c r="BS13" s="2"/>
      <c r="BT13" s="2"/>
      <c r="BU13" s="2"/>
      <c r="BV13" s="2"/>
      <c r="BW13" s="2"/>
      <c r="BX13" s="2"/>
      <c r="BY13" s="2"/>
      <c r="BZ13" s="2"/>
      <c r="CA13" s="2"/>
      <c r="CB13" s="2"/>
      <c r="CC13" s="2"/>
      <c r="CD13" s="2"/>
      <c r="CE13" s="2"/>
      <c r="CF13" s="2"/>
      <c r="CG13" s="2"/>
      <c r="CH13" s="2"/>
      <c r="CI13" s="2"/>
      <c r="CJ13" s="2"/>
      <c r="CK13" s="2"/>
      <c r="CL13" s="17"/>
      <c r="CM13" s="2"/>
      <c r="CN13" s="2"/>
      <c r="CO13" s="2"/>
      <c r="CP13" s="17"/>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17"/>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17"/>
      <c r="FA13" s="2"/>
      <c r="FB13" s="2"/>
      <c r="FC13" s="2"/>
      <c r="FD13" s="17"/>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17"/>
      <c r="GL13" s="2"/>
      <c r="GM13" s="2"/>
      <c r="GN13" s="2"/>
      <c r="GO13" s="2"/>
      <c r="GP13" s="2"/>
    </row>
    <row r="14" spans="1:198" s="1" customFormat="1" ht="12.75" customHeight="1">
      <c r="F14" s="4"/>
      <c r="G14" s="4"/>
      <c r="H14" s="4"/>
      <c r="I14" s="4"/>
      <c r="J14" s="4"/>
      <c r="K14" s="4"/>
      <c r="L14" s="4"/>
      <c r="M14" s="4"/>
      <c r="N14" s="4"/>
      <c r="O14" s="4"/>
      <c r="P14" s="4"/>
      <c r="Q14" s="4"/>
      <c r="R14" s="4"/>
      <c r="S14" s="18"/>
      <c r="T14" s="18"/>
      <c r="U14" s="18"/>
      <c r="V14" s="18"/>
      <c r="W14" s="19"/>
      <c r="X14" s="19"/>
      <c r="Y14" s="19"/>
      <c r="Z14" s="19"/>
      <c r="AA14" s="19"/>
      <c r="AB14" s="9"/>
      <c r="AC14" s="19"/>
      <c r="AD14" s="7"/>
      <c r="AE14" s="7"/>
      <c r="AF14" s="7"/>
      <c r="AG14" s="19"/>
      <c r="AH14" s="4"/>
      <c r="AI14" s="4"/>
      <c r="AJ14" s="7"/>
      <c r="AK14" s="7"/>
      <c r="AL14" s="7"/>
      <c r="AM14" s="7"/>
      <c r="AN14" s="7"/>
      <c r="AO14" s="4"/>
      <c r="AP14" s="4"/>
      <c r="AQ14" s="4"/>
      <c r="AR14" s="4"/>
      <c r="AS14" s="4"/>
      <c r="AT14" s="4"/>
      <c r="AU14" s="4"/>
      <c r="AV14" s="4"/>
      <c r="AW14" s="4"/>
      <c r="AX14" s="4"/>
      <c r="AY14" s="4"/>
      <c r="AZ14" s="4"/>
      <c r="BA14" s="4"/>
      <c r="BB14" s="4"/>
      <c r="BC14" s="4"/>
      <c r="BD14" s="4"/>
      <c r="BE14" s="4"/>
      <c r="BF14" s="4"/>
      <c r="BG14" s="12"/>
      <c r="BH14" s="4"/>
      <c r="BI14" s="13"/>
      <c r="BJ14" s="4"/>
      <c r="BK14" s="15" t="s">
        <v>7</v>
      </c>
      <c r="BR14" s="2"/>
      <c r="BS14" s="2"/>
      <c r="BT14" s="2"/>
      <c r="BU14" s="2"/>
      <c r="BV14" s="2"/>
      <c r="BW14" s="2"/>
      <c r="BX14" s="2"/>
      <c r="BY14" s="2"/>
      <c r="BZ14" s="2"/>
      <c r="CA14" s="2"/>
      <c r="CB14" s="2"/>
      <c r="CC14" s="2"/>
      <c r="CD14" s="2"/>
      <c r="CE14" s="2"/>
      <c r="CF14" s="2"/>
      <c r="CG14" s="2"/>
      <c r="CH14" s="2"/>
      <c r="CI14" s="2"/>
      <c r="CJ14" s="2"/>
      <c r="CK14" s="2"/>
      <c r="CL14" s="17"/>
      <c r="CM14" s="2"/>
      <c r="CN14" s="2"/>
      <c r="CO14" s="2"/>
      <c r="CP14" s="17"/>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17"/>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17"/>
      <c r="FA14" s="2"/>
      <c r="FB14" s="2"/>
      <c r="FC14" s="2"/>
      <c r="FD14" s="17"/>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17"/>
      <c r="GL14" s="2"/>
      <c r="GM14" s="2"/>
      <c r="GN14" s="2"/>
      <c r="GO14" s="2"/>
      <c r="GP14" s="2"/>
    </row>
    <row r="15" spans="1:198" s="1" customFormat="1" ht="12.75" customHeight="1">
      <c r="F15" s="6" t="s">
        <v>8</v>
      </c>
      <c r="G15" s="4"/>
      <c r="H15" s="4"/>
      <c r="I15" s="4"/>
      <c r="J15" s="4"/>
      <c r="K15" s="4"/>
      <c r="L15" s="4"/>
      <c r="M15" s="4"/>
      <c r="N15" s="4"/>
      <c r="O15" s="4"/>
      <c r="P15" s="4"/>
      <c r="Q15" s="4"/>
      <c r="R15" s="4"/>
      <c r="S15" s="18"/>
      <c r="T15" s="18"/>
      <c r="U15" s="18"/>
      <c r="V15" s="18"/>
      <c r="W15" s="9"/>
      <c r="X15" s="20"/>
      <c r="Y15" s="20"/>
      <c r="Z15" s="20"/>
      <c r="AA15" s="20"/>
      <c r="AB15" s="613">
        <f>[1]Input!$C$112</f>
        <v>43633</v>
      </c>
      <c r="AC15" s="613"/>
      <c r="AD15" s="613"/>
      <c r="AE15" s="613"/>
      <c r="AF15" s="613"/>
      <c r="AG15" s="613"/>
      <c r="AH15" s="4"/>
      <c r="AI15" s="4"/>
      <c r="AJ15" s="7"/>
      <c r="AK15" s="11" t="s">
        <v>9</v>
      </c>
      <c r="AL15" s="9"/>
      <c r="AM15" s="9"/>
      <c r="AN15" s="7"/>
      <c r="AO15" s="6"/>
      <c r="AP15" s="4"/>
      <c r="AQ15" s="6"/>
      <c r="AR15" s="4"/>
      <c r="AS15" s="4"/>
      <c r="AT15" s="4"/>
      <c r="AU15" s="4"/>
      <c r="AV15" s="4"/>
      <c r="AW15" s="4"/>
      <c r="AX15" s="4"/>
      <c r="AY15" s="4"/>
      <c r="AZ15" s="4"/>
      <c r="BA15" s="4"/>
      <c r="BB15" s="4"/>
      <c r="BC15" s="4"/>
      <c r="BD15" s="4"/>
      <c r="BE15" s="4"/>
      <c r="BF15" s="4"/>
      <c r="BG15" s="12"/>
      <c r="BH15" s="21" t="s">
        <v>10</v>
      </c>
      <c r="BI15" s="4"/>
      <c r="BJ15" s="4"/>
      <c r="BK15" s="4"/>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row>
    <row r="16" spans="1:198" s="1" customFormat="1" ht="12.75" customHeight="1">
      <c r="F16" s="9"/>
      <c r="G16" s="9"/>
      <c r="H16" s="9"/>
      <c r="I16" s="9"/>
      <c r="J16" s="9"/>
      <c r="K16" s="9"/>
      <c r="L16" s="9"/>
      <c r="M16" s="9"/>
      <c r="N16" s="9"/>
      <c r="O16" s="9"/>
      <c r="P16" s="9"/>
      <c r="Q16" s="9"/>
      <c r="R16" s="9"/>
      <c r="S16" s="9"/>
      <c r="T16" s="9"/>
      <c r="U16" s="9"/>
      <c r="V16" s="9"/>
      <c r="W16" s="9"/>
      <c r="X16" s="9"/>
      <c r="Y16" s="9"/>
      <c r="Z16" s="9"/>
      <c r="AA16" s="9"/>
      <c r="AB16" s="9"/>
      <c r="AC16" s="9"/>
      <c r="AD16" s="19"/>
      <c r="AE16" s="7"/>
      <c r="AF16" s="7"/>
      <c r="AG16" s="7"/>
      <c r="AH16" s="7"/>
      <c r="AI16" s="7"/>
      <c r="AJ16" s="7"/>
      <c r="AK16" s="9"/>
      <c r="AL16" s="9"/>
      <c r="AM16" s="9"/>
      <c r="AN16" s="9"/>
      <c r="AO16" s="9"/>
      <c r="AP16" s="9"/>
      <c r="AQ16" s="9"/>
      <c r="AR16" s="9"/>
      <c r="AS16" s="9"/>
      <c r="AT16" s="9"/>
      <c r="AU16" s="9"/>
      <c r="AV16" s="9"/>
      <c r="AW16" s="9"/>
      <c r="AX16" s="9"/>
      <c r="AY16" s="9"/>
      <c r="AZ16" s="9"/>
      <c r="BA16" s="9"/>
      <c r="BB16" s="9"/>
      <c r="BC16" s="9"/>
      <c r="BD16" s="9"/>
      <c r="BE16" s="9"/>
      <c r="BF16" s="9"/>
      <c r="BG16" s="9"/>
      <c r="BH16" s="9"/>
      <c r="BI16" s="21"/>
      <c r="BJ16" s="4"/>
      <c r="BK16" s="21" t="s">
        <v>10</v>
      </c>
      <c r="BR16" s="2"/>
      <c r="BS16" s="16"/>
      <c r="BT16" s="2"/>
      <c r="BU16" s="2"/>
      <c r="BV16" s="2"/>
      <c r="BW16" s="2"/>
      <c r="BX16" s="2"/>
      <c r="BY16" s="2"/>
      <c r="BZ16" s="2"/>
      <c r="CA16" s="2"/>
      <c r="CB16" s="2"/>
      <c r="CC16" s="2"/>
      <c r="CD16" s="2"/>
      <c r="CE16" s="2"/>
      <c r="CF16" s="2"/>
      <c r="CG16" s="2"/>
      <c r="CH16" s="2"/>
      <c r="CI16" s="2"/>
      <c r="CJ16" s="2"/>
      <c r="CK16" s="2"/>
      <c r="CL16" s="17"/>
      <c r="CM16" s="2"/>
      <c r="CN16" s="2"/>
      <c r="CO16" s="2"/>
      <c r="CP16" s="17"/>
      <c r="CQ16" s="2"/>
      <c r="CR16" s="2"/>
      <c r="CS16" s="2"/>
      <c r="CT16" s="2"/>
      <c r="CU16" s="2"/>
      <c r="CV16" s="2"/>
      <c r="CW16" s="2"/>
      <c r="CX16" s="2"/>
      <c r="CY16" s="2"/>
      <c r="CZ16" s="16"/>
      <c r="DA16" s="2"/>
      <c r="DB16" s="16"/>
      <c r="DC16" s="2"/>
      <c r="DD16" s="16"/>
      <c r="DE16" s="2"/>
      <c r="DF16" s="2"/>
      <c r="DG16" s="2"/>
      <c r="DH16" s="2"/>
      <c r="DI16" s="2"/>
      <c r="DJ16" s="2"/>
      <c r="DK16" s="2"/>
      <c r="DL16" s="2"/>
      <c r="DM16" s="2"/>
      <c r="DN16" s="2"/>
      <c r="DO16" s="2"/>
      <c r="DP16" s="2"/>
      <c r="DQ16" s="2"/>
      <c r="DR16" s="2"/>
      <c r="DS16" s="2"/>
      <c r="DT16" s="2"/>
      <c r="DU16" s="2"/>
      <c r="DV16" s="2"/>
      <c r="DW16" s="22"/>
      <c r="DX16" s="2"/>
      <c r="DY16" s="2"/>
      <c r="DZ16" s="2"/>
      <c r="EA16" s="2"/>
      <c r="EB16" s="2"/>
      <c r="EC16" s="2"/>
      <c r="ED16" s="2"/>
      <c r="EE16" s="2"/>
      <c r="EF16" s="2"/>
      <c r="EG16" s="16"/>
      <c r="EH16" s="2"/>
      <c r="EI16" s="2"/>
      <c r="EJ16" s="2"/>
      <c r="EK16" s="2"/>
      <c r="EL16" s="2"/>
      <c r="EM16" s="2"/>
      <c r="EN16" s="2"/>
      <c r="EO16" s="2"/>
      <c r="EP16" s="2"/>
      <c r="EQ16" s="2"/>
      <c r="ER16" s="2"/>
      <c r="ES16" s="2"/>
      <c r="ET16" s="2"/>
      <c r="EU16" s="2"/>
      <c r="EV16" s="2"/>
      <c r="EW16" s="2"/>
      <c r="EX16" s="2"/>
      <c r="EY16" s="2"/>
      <c r="EZ16" s="17"/>
      <c r="FA16" s="2"/>
      <c r="FB16" s="2"/>
      <c r="FC16" s="2"/>
      <c r="FD16" s="17"/>
      <c r="FE16" s="2"/>
      <c r="FF16" s="2"/>
      <c r="FG16" s="2"/>
      <c r="FH16" s="2"/>
      <c r="FI16" s="2"/>
      <c r="FJ16" s="2"/>
      <c r="FK16" s="2"/>
      <c r="FL16" s="2"/>
      <c r="FM16" s="2"/>
      <c r="FN16" s="16"/>
      <c r="FO16" s="2"/>
      <c r="FP16" s="16"/>
      <c r="FQ16" s="2"/>
      <c r="FR16" s="16"/>
      <c r="FS16" s="2"/>
      <c r="FT16" s="2"/>
      <c r="FU16" s="2"/>
      <c r="FV16" s="2"/>
      <c r="FW16" s="2"/>
      <c r="FX16" s="2"/>
      <c r="FY16" s="2"/>
      <c r="FZ16" s="2"/>
      <c r="GA16" s="2"/>
      <c r="GB16" s="2"/>
      <c r="GC16" s="2"/>
      <c r="GD16" s="2"/>
      <c r="GE16" s="2"/>
      <c r="GF16" s="2"/>
      <c r="GG16" s="2"/>
      <c r="GH16" s="2"/>
      <c r="GI16" s="2"/>
      <c r="GJ16" s="2"/>
      <c r="GK16" s="22"/>
      <c r="GL16" s="2"/>
      <c r="GM16" s="2"/>
      <c r="GN16" s="2"/>
      <c r="GO16" s="2"/>
      <c r="GP16" s="2"/>
    </row>
    <row r="17" spans="6:198" s="1" customFormat="1" ht="12.75" customHeight="1">
      <c r="F17" s="892" t="s">
        <v>11</v>
      </c>
      <c r="G17" s="893"/>
      <c r="H17" s="893"/>
      <c r="I17" s="893"/>
      <c r="J17" s="893"/>
      <c r="K17" s="893"/>
      <c r="L17" s="893"/>
      <c r="M17" s="893"/>
      <c r="N17" s="893"/>
      <c r="O17" s="893"/>
      <c r="P17" s="893"/>
      <c r="Q17" s="893"/>
      <c r="R17" s="893"/>
      <c r="S17" s="893"/>
      <c r="T17" s="893"/>
      <c r="U17" s="893"/>
      <c r="V17" s="893"/>
      <c r="W17" s="893"/>
      <c r="X17" s="893"/>
      <c r="Y17" s="893"/>
      <c r="Z17" s="893"/>
      <c r="AA17" s="893"/>
      <c r="AB17" s="893"/>
      <c r="AC17" s="893"/>
      <c r="AD17" s="893"/>
      <c r="AE17" s="893"/>
      <c r="AF17" s="893"/>
      <c r="AG17" s="894"/>
      <c r="AH17" s="4"/>
      <c r="AI17" s="892" t="s">
        <v>12</v>
      </c>
      <c r="AJ17" s="893"/>
      <c r="AK17" s="893"/>
      <c r="AL17" s="893"/>
      <c r="AM17" s="893"/>
      <c r="AN17" s="893"/>
      <c r="AO17" s="893"/>
      <c r="AP17" s="893"/>
      <c r="AQ17" s="893"/>
      <c r="AR17" s="893"/>
      <c r="AS17" s="893"/>
      <c r="AT17" s="893"/>
      <c r="AU17" s="893"/>
      <c r="AV17" s="893"/>
      <c r="AW17" s="893"/>
      <c r="AX17" s="893"/>
      <c r="AY17" s="893"/>
      <c r="AZ17" s="893"/>
      <c r="BA17" s="893"/>
      <c r="BB17" s="893"/>
      <c r="BC17" s="893"/>
      <c r="BD17" s="893"/>
      <c r="BE17" s="893"/>
      <c r="BF17" s="893"/>
      <c r="BG17" s="893"/>
      <c r="BH17" s="893"/>
      <c r="BI17" s="893"/>
      <c r="BJ17" s="894"/>
      <c r="BK17" s="4"/>
      <c r="BR17" s="2"/>
      <c r="BS17" s="2"/>
      <c r="BT17" s="2"/>
      <c r="BU17" s="2"/>
      <c r="BV17" s="2"/>
      <c r="BW17" s="2"/>
      <c r="BX17" s="2"/>
      <c r="BY17" s="2"/>
      <c r="BZ17" s="2"/>
      <c r="CA17" s="2"/>
      <c r="CB17" s="2"/>
      <c r="CC17" s="2"/>
      <c r="CD17" s="2"/>
      <c r="CE17" s="2"/>
      <c r="CF17" s="2"/>
      <c r="CG17" s="2"/>
      <c r="CH17" s="2"/>
      <c r="CI17" s="2"/>
      <c r="CJ17" s="2"/>
      <c r="CK17" s="2"/>
      <c r="CL17" s="17"/>
      <c r="CM17" s="2"/>
      <c r="CN17" s="2"/>
      <c r="CO17" s="2"/>
      <c r="CP17" s="17"/>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17"/>
      <c r="FA17" s="2"/>
      <c r="FB17" s="2"/>
      <c r="FC17" s="2"/>
      <c r="FD17" s="17"/>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row>
    <row r="18" spans="6:198" s="1" customFormat="1" ht="12.75" customHeight="1">
      <c r="F18" s="23"/>
      <c r="G18" s="4"/>
      <c r="H18" s="4"/>
      <c r="I18" s="4"/>
      <c r="J18" s="4"/>
      <c r="K18" s="4"/>
      <c r="L18" s="4"/>
      <c r="M18" s="4"/>
      <c r="N18" s="4"/>
      <c r="O18" s="4"/>
      <c r="P18" s="4"/>
      <c r="Q18" s="4"/>
      <c r="R18" s="4"/>
      <c r="S18" s="4"/>
      <c r="T18" s="4"/>
      <c r="U18" s="4"/>
      <c r="V18" s="4"/>
      <c r="W18" s="4"/>
      <c r="X18" s="4"/>
      <c r="Y18" s="4"/>
      <c r="Z18" s="4"/>
      <c r="AA18" s="4"/>
      <c r="AB18" s="4"/>
      <c r="AC18" s="4"/>
      <c r="AD18" s="4"/>
      <c r="AE18" s="4"/>
      <c r="AF18" s="4"/>
      <c r="AG18" s="24"/>
      <c r="AH18" s="4"/>
      <c r="AI18" s="23"/>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24"/>
      <c r="BK18" s="4"/>
      <c r="BR18" s="2"/>
      <c r="BS18" s="2"/>
      <c r="BT18" s="2"/>
      <c r="BU18" s="2"/>
      <c r="BV18" s="2"/>
      <c r="BW18" s="2"/>
      <c r="BX18" s="2"/>
      <c r="BY18" s="2"/>
      <c r="BZ18" s="2"/>
      <c r="CA18" s="2"/>
      <c r="CB18" s="2"/>
      <c r="CC18" s="2"/>
      <c r="CD18" s="2"/>
      <c r="CE18" s="2"/>
      <c r="CF18" s="2"/>
      <c r="CG18" s="2"/>
      <c r="CH18" s="2"/>
      <c r="CI18" s="2"/>
      <c r="CJ18" s="2"/>
      <c r="CK18" s="2"/>
      <c r="CL18" s="17"/>
      <c r="CM18" s="2"/>
      <c r="CN18" s="2"/>
      <c r="CO18" s="2"/>
      <c r="CP18" s="17"/>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17"/>
      <c r="FA18" s="2"/>
      <c r="FB18" s="2"/>
      <c r="FC18" s="2"/>
      <c r="FD18" s="17"/>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row>
    <row r="19" spans="6:198" s="1" customFormat="1" ht="12.75" customHeight="1">
      <c r="F19" s="23"/>
      <c r="G19" s="6" t="s">
        <v>13</v>
      </c>
      <c r="H19" s="4"/>
      <c r="I19" s="4"/>
      <c r="J19" s="4"/>
      <c r="K19" s="4"/>
      <c r="L19" s="4"/>
      <c r="M19" s="4"/>
      <c r="N19" s="4"/>
      <c r="O19" s="4"/>
      <c r="P19" s="4"/>
      <c r="Q19" s="4"/>
      <c r="R19" s="4"/>
      <c r="S19" s="4"/>
      <c r="T19" s="4"/>
      <c r="U19" s="4"/>
      <c r="V19" s="4"/>
      <c r="W19" s="4"/>
      <c r="X19" s="25"/>
      <c r="Y19" s="25"/>
      <c r="Z19" s="25"/>
      <c r="AA19" s="879">
        <f>[1]Input!$C$107</f>
        <v>43628</v>
      </c>
      <c r="AB19" s="879"/>
      <c r="AC19" s="879"/>
      <c r="AD19" s="879"/>
      <c r="AE19" s="879"/>
      <c r="AF19" s="26"/>
      <c r="AG19" s="24"/>
      <c r="AH19" s="4"/>
      <c r="AI19" s="23"/>
      <c r="AJ19" s="27" t="s">
        <v>14</v>
      </c>
      <c r="AK19" s="7"/>
      <c r="AL19" s="7"/>
      <c r="AM19" s="7"/>
      <c r="AN19" s="7"/>
      <c r="AO19" s="7"/>
      <c r="AP19" s="7"/>
      <c r="AQ19" s="7"/>
      <c r="AR19" s="7"/>
      <c r="AS19" s="7"/>
      <c r="AT19" s="7"/>
      <c r="AU19" s="7"/>
      <c r="AV19" s="7"/>
      <c r="AW19" s="7"/>
      <c r="AX19" s="7"/>
      <c r="AY19" s="7"/>
      <c r="AZ19" s="7"/>
      <c r="BA19" s="7"/>
      <c r="BB19" s="7"/>
      <c r="BC19" s="7"/>
      <c r="BD19" s="7"/>
      <c r="BE19" s="7"/>
      <c r="BF19" s="7"/>
      <c r="BG19" s="28">
        <v>2</v>
      </c>
      <c r="BH19" s="28"/>
      <c r="BI19" s="29"/>
      <c r="BJ19" s="30"/>
      <c r="BK19" s="4"/>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row>
    <row r="20" spans="6:198" s="1" customFormat="1" ht="12.75" customHeight="1">
      <c r="F20" s="23"/>
      <c r="G20" s="6"/>
      <c r="H20" s="4"/>
      <c r="I20" s="4"/>
      <c r="J20" s="4"/>
      <c r="K20" s="4"/>
      <c r="L20" s="4"/>
      <c r="M20" s="4"/>
      <c r="N20" s="4"/>
      <c r="O20" s="4"/>
      <c r="P20" s="4"/>
      <c r="Q20" s="4"/>
      <c r="R20" s="4"/>
      <c r="S20" s="4"/>
      <c r="T20" s="4"/>
      <c r="U20" s="4"/>
      <c r="V20" s="4"/>
      <c r="W20" s="4"/>
      <c r="X20" s="25"/>
      <c r="Y20" s="25"/>
      <c r="Z20" s="25"/>
      <c r="AA20" s="29"/>
      <c r="AB20" s="29"/>
      <c r="AC20" s="29"/>
      <c r="AD20" s="29"/>
      <c r="AE20" s="29"/>
      <c r="AF20" s="25"/>
      <c r="AG20" s="24"/>
      <c r="AH20" s="4"/>
      <c r="AI20" s="23"/>
      <c r="AJ20" s="27" t="s">
        <v>15</v>
      </c>
      <c r="AK20" s="7"/>
      <c r="AL20" s="7"/>
      <c r="AM20" s="7"/>
      <c r="AN20" s="7"/>
      <c r="AO20" s="7"/>
      <c r="AP20" s="7"/>
      <c r="AQ20" s="7"/>
      <c r="AR20" s="7"/>
      <c r="AS20" s="7"/>
      <c r="AT20" s="7"/>
      <c r="AU20" s="7"/>
      <c r="AV20" s="7"/>
      <c r="AW20" s="7"/>
      <c r="AX20" s="7"/>
      <c r="AY20" s="7"/>
      <c r="AZ20" s="7"/>
      <c r="BA20" s="7"/>
      <c r="BB20" s="7"/>
      <c r="BC20" s="7"/>
      <c r="BD20" s="7"/>
      <c r="BE20" s="7"/>
      <c r="BF20" s="7"/>
      <c r="BG20" s="28">
        <v>3</v>
      </c>
      <c r="BH20" s="28"/>
      <c r="BI20" s="29"/>
      <c r="BJ20" s="30"/>
      <c r="BK20" s="31"/>
      <c r="BR20" s="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2"/>
      <c r="DY20" s="2"/>
      <c r="DZ20" s="2"/>
      <c r="EA20" s="2"/>
      <c r="EB20" s="2"/>
      <c r="EC20" s="2"/>
      <c r="ED20" s="2"/>
      <c r="EE20" s="2"/>
      <c r="EF20" s="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2"/>
      <c r="GM20" s="2"/>
      <c r="GN20" s="2"/>
      <c r="GO20" s="2"/>
      <c r="GP20" s="2"/>
    </row>
    <row r="21" spans="6:198" s="1" customFormat="1" ht="12.75" customHeight="1">
      <c r="F21" s="23"/>
      <c r="G21" s="6" t="s">
        <v>16</v>
      </c>
      <c r="H21" s="4"/>
      <c r="I21" s="4"/>
      <c r="J21" s="4"/>
      <c r="K21" s="4"/>
      <c r="L21" s="4"/>
      <c r="M21" s="4"/>
      <c r="N21" s="4"/>
      <c r="O21" s="4"/>
      <c r="P21" s="4"/>
      <c r="Q21" s="4"/>
      <c r="R21" s="4"/>
      <c r="S21" s="4"/>
      <c r="T21" s="4"/>
      <c r="U21" s="4"/>
      <c r="V21" s="4"/>
      <c r="W21" s="4"/>
      <c r="X21" s="25"/>
      <c r="Y21" s="25"/>
      <c r="Z21" s="25"/>
      <c r="AA21" s="879">
        <f>IF([1]Input!$C$122=1,"n.a.",[1]Input!$C$106)</f>
        <v>43536</v>
      </c>
      <c r="AB21" s="879"/>
      <c r="AC21" s="879"/>
      <c r="AD21" s="879"/>
      <c r="AE21" s="879"/>
      <c r="AF21" s="26"/>
      <c r="AG21" s="24"/>
      <c r="AH21" s="4"/>
      <c r="AI21" s="23"/>
      <c r="AJ21" s="27" t="s">
        <v>17</v>
      </c>
      <c r="AK21" s="7"/>
      <c r="AL21" s="7"/>
      <c r="AM21" s="7"/>
      <c r="AN21" s="7"/>
      <c r="AO21" s="7"/>
      <c r="AP21" s="7"/>
      <c r="AQ21" s="7"/>
      <c r="AR21" s="7"/>
      <c r="AS21" s="7"/>
      <c r="AT21" s="7"/>
      <c r="AU21" s="7"/>
      <c r="AV21" s="7"/>
      <c r="AW21" s="7"/>
      <c r="AX21" s="7"/>
      <c r="AY21" s="7"/>
      <c r="AZ21" s="7"/>
      <c r="BA21" s="7"/>
      <c r="BB21" s="7"/>
      <c r="BC21" s="7"/>
      <c r="BD21" s="7"/>
      <c r="BE21" s="7"/>
      <c r="BF21" s="7"/>
      <c r="BG21" s="28">
        <v>4</v>
      </c>
      <c r="BH21" s="28"/>
      <c r="BI21" s="29"/>
      <c r="BJ21" s="30"/>
      <c r="BK21" s="24"/>
      <c r="BR21" s="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882"/>
      <c r="CW21" s="883"/>
      <c r="CX21" s="883"/>
      <c r="CY21" s="883"/>
      <c r="CZ21" s="883"/>
      <c r="DA21" s="883"/>
      <c r="DB21" s="883"/>
      <c r="DC21" s="883"/>
      <c r="DD21" s="883"/>
      <c r="DE21" s="883"/>
      <c r="DF21" s="32"/>
      <c r="DG21" s="32"/>
      <c r="DH21" s="32"/>
      <c r="DI21" s="32"/>
      <c r="DJ21" s="32"/>
      <c r="DK21" s="32"/>
      <c r="DL21" s="32"/>
      <c r="DM21" s="32"/>
      <c r="DN21" s="32"/>
      <c r="DO21" s="32"/>
      <c r="DP21" s="32"/>
      <c r="DQ21" s="32"/>
      <c r="DR21" s="32"/>
      <c r="DS21" s="32"/>
      <c r="DT21" s="32"/>
      <c r="DU21" s="32"/>
      <c r="DV21" s="32"/>
      <c r="DW21" s="32"/>
      <c r="DX21" s="2"/>
      <c r="DY21" s="2"/>
      <c r="DZ21" s="2"/>
      <c r="EA21" s="2"/>
      <c r="EB21" s="2"/>
      <c r="EC21" s="2"/>
      <c r="ED21" s="2"/>
      <c r="EE21" s="2"/>
      <c r="EF21" s="2"/>
      <c r="EG21" s="2"/>
      <c r="EH21" s="2"/>
      <c r="EI21" s="2"/>
      <c r="EJ21" s="2"/>
      <c r="EK21" s="876"/>
      <c r="EL21" s="876"/>
      <c r="EM21" s="876"/>
      <c r="EN21" s="32"/>
      <c r="EO21" s="876"/>
      <c r="EP21" s="876"/>
      <c r="EQ21" s="876"/>
      <c r="ER21" s="876"/>
      <c r="ES21" s="876"/>
      <c r="ET21" s="876"/>
      <c r="EU21" s="876"/>
      <c r="EV21" s="876"/>
      <c r="EW21" s="876"/>
      <c r="EX21" s="32"/>
      <c r="EY21" s="876"/>
      <c r="EZ21" s="876"/>
      <c r="FA21" s="876"/>
      <c r="FB21" s="876"/>
      <c r="FC21" s="876"/>
      <c r="FD21" s="876"/>
      <c r="FE21" s="32"/>
      <c r="FF21" s="876"/>
      <c r="FG21" s="876"/>
      <c r="FH21" s="876"/>
      <c r="FI21" s="876"/>
      <c r="FJ21" s="876"/>
      <c r="FK21" s="876"/>
      <c r="FL21" s="32"/>
      <c r="FM21" s="876"/>
      <c r="FN21" s="876"/>
      <c r="FO21" s="876"/>
      <c r="FP21" s="876"/>
      <c r="FQ21" s="876"/>
      <c r="FR21" s="876"/>
      <c r="FS21" s="32"/>
      <c r="FT21" s="876"/>
      <c r="FU21" s="876"/>
      <c r="FV21" s="876"/>
      <c r="FW21" s="876"/>
      <c r="FX21" s="876"/>
      <c r="FY21" s="876"/>
      <c r="FZ21" s="32"/>
      <c r="GA21" s="876"/>
      <c r="GB21" s="876"/>
      <c r="GC21" s="876"/>
      <c r="GD21" s="876"/>
      <c r="GE21" s="876"/>
      <c r="GF21" s="876"/>
      <c r="GG21" s="32"/>
      <c r="GH21" s="32"/>
      <c r="GI21" s="32"/>
      <c r="GJ21" s="32"/>
      <c r="GK21" s="32"/>
      <c r="GL21" s="2"/>
      <c r="GM21" s="2"/>
      <c r="GN21" s="2"/>
      <c r="GO21" s="2"/>
      <c r="GP21" s="2"/>
    </row>
    <row r="22" spans="6:198" s="1" customFormat="1" ht="12.75" customHeight="1">
      <c r="F22" s="23"/>
      <c r="G22" s="6"/>
      <c r="H22" s="4"/>
      <c r="I22" s="4"/>
      <c r="J22" s="4"/>
      <c r="K22" s="4"/>
      <c r="L22" s="4"/>
      <c r="M22" s="4"/>
      <c r="N22" s="4"/>
      <c r="O22" s="4"/>
      <c r="P22" s="4"/>
      <c r="Q22" s="4"/>
      <c r="R22" s="4"/>
      <c r="S22" s="4"/>
      <c r="T22" s="4"/>
      <c r="U22" s="4"/>
      <c r="V22" s="4"/>
      <c r="W22" s="4"/>
      <c r="X22" s="25"/>
      <c r="Y22" s="25"/>
      <c r="Z22" s="25"/>
      <c r="AA22" s="29"/>
      <c r="AB22" s="29"/>
      <c r="AC22" s="29"/>
      <c r="AD22" s="29"/>
      <c r="AE22" s="29"/>
      <c r="AF22" s="25"/>
      <c r="AG22" s="24"/>
      <c r="AH22" s="4"/>
      <c r="AI22" s="23"/>
      <c r="AJ22" s="27" t="s">
        <v>18</v>
      </c>
      <c r="AK22" s="7"/>
      <c r="AL22" s="7"/>
      <c r="AM22" s="7"/>
      <c r="AN22" s="7"/>
      <c r="AO22" s="7"/>
      <c r="AP22" s="7"/>
      <c r="AQ22" s="7"/>
      <c r="AR22" s="7"/>
      <c r="AS22" s="7"/>
      <c r="AT22" s="7"/>
      <c r="AU22" s="7"/>
      <c r="AV22" s="7"/>
      <c r="AW22" s="7"/>
      <c r="AX22" s="7"/>
      <c r="AY22" s="7"/>
      <c r="AZ22" s="7"/>
      <c r="BA22" s="7"/>
      <c r="BB22" s="7"/>
      <c r="BC22" s="7"/>
      <c r="BD22" s="7"/>
      <c r="BE22" s="7"/>
      <c r="BF22" s="7"/>
      <c r="BG22" s="28">
        <v>5</v>
      </c>
      <c r="BH22" s="28"/>
      <c r="BI22" s="29"/>
      <c r="BJ22" s="30"/>
      <c r="BK22" s="24"/>
      <c r="BR22" s="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886"/>
      <c r="CW22" s="887"/>
      <c r="CX22" s="887"/>
      <c r="CY22" s="887"/>
      <c r="CZ22" s="887"/>
      <c r="DA22" s="887"/>
      <c r="DB22" s="887"/>
      <c r="DC22" s="887"/>
      <c r="DD22" s="887"/>
      <c r="DE22" s="887"/>
      <c r="DF22" s="32"/>
      <c r="DG22" s="32"/>
      <c r="DH22" s="32"/>
      <c r="DI22" s="32"/>
      <c r="DJ22" s="32"/>
      <c r="DK22" s="32"/>
      <c r="DL22" s="32"/>
      <c r="DM22" s="32"/>
      <c r="DN22" s="32"/>
      <c r="DO22" s="32"/>
      <c r="DP22" s="32"/>
      <c r="DQ22" s="32"/>
      <c r="DR22" s="32"/>
      <c r="DS22" s="32"/>
      <c r="DT22" s="32"/>
      <c r="DU22" s="32"/>
      <c r="DV22" s="32"/>
      <c r="DW22" s="32"/>
      <c r="DX22" s="2"/>
      <c r="DY22" s="2"/>
      <c r="DZ22" s="2"/>
      <c r="EA22" s="2"/>
      <c r="EB22" s="2"/>
      <c r="EC22" s="2"/>
      <c r="ED22" s="2"/>
      <c r="EE22" s="2"/>
      <c r="EF22" s="2"/>
      <c r="EG22" s="2"/>
      <c r="EH22" s="2"/>
      <c r="EI22" s="2"/>
      <c r="EJ22" s="2"/>
      <c r="EK22" s="876"/>
      <c r="EL22" s="876"/>
      <c r="EM22" s="876"/>
      <c r="EN22" s="32"/>
      <c r="EO22" s="876"/>
      <c r="EP22" s="876"/>
      <c r="EQ22" s="876"/>
      <c r="ER22" s="876"/>
      <c r="ES22" s="876"/>
      <c r="ET22" s="876"/>
      <c r="EU22" s="876"/>
      <c r="EV22" s="876"/>
      <c r="EW22" s="876"/>
      <c r="EX22" s="32"/>
      <c r="EY22" s="876"/>
      <c r="EZ22" s="876"/>
      <c r="FA22" s="876"/>
      <c r="FB22" s="876"/>
      <c r="FC22" s="876"/>
      <c r="FD22" s="876"/>
      <c r="FE22" s="32"/>
      <c r="FF22" s="876"/>
      <c r="FG22" s="876"/>
      <c r="FH22" s="876"/>
      <c r="FI22" s="876"/>
      <c r="FJ22" s="876"/>
      <c r="FK22" s="876"/>
      <c r="FL22" s="32"/>
      <c r="FM22" s="876"/>
      <c r="FN22" s="876"/>
      <c r="FO22" s="876"/>
      <c r="FP22" s="876"/>
      <c r="FQ22" s="876"/>
      <c r="FR22" s="876"/>
      <c r="FS22" s="32"/>
      <c r="FT22" s="876"/>
      <c r="FU22" s="876"/>
      <c r="FV22" s="876"/>
      <c r="FW22" s="876"/>
      <c r="FX22" s="876"/>
      <c r="FY22" s="876"/>
      <c r="FZ22" s="32"/>
      <c r="GA22" s="876"/>
      <c r="GB22" s="876"/>
      <c r="GC22" s="876"/>
      <c r="GD22" s="876"/>
      <c r="GE22" s="876"/>
      <c r="GF22" s="876"/>
      <c r="GG22" s="32"/>
      <c r="GH22" s="32"/>
      <c r="GI22" s="32"/>
      <c r="GJ22" s="32"/>
      <c r="GK22" s="32"/>
      <c r="GL22" s="2"/>
      <c r="GM22" s="2"/>
      <c r="GN22" s="2"/>
      <c r="GO22" s="2"/>
      <c r="GP22" s="2"/>
    </row>
    <row r="23" spans="6:198" s="1" customFormat="1" ht="12.75" customHeight="1">
      <c r="F23" s="23"/>
      <c r="G23" s="6" t="s">
        <v>19</v>
      </c>
      <c r="H23" s="4"/>
      <c r="I23" s="4"/>
      <c r="J23" s="4"/>
      <c r="K23" s="4"/>
      <c r="L23" s="4"/>
      <c r="M23" s="4"/>
      <c r="N23" s="4"/>
      <c r="O23" s="4"/>
      <c r="P23" s="4"/>
      <c r="Q23" s="4"/>
      <c r="R23" s="4"/>
      <c r="S23" s="4"/>
      <c r="T23" s="4"/>
      <c r="U23" s="4"/>
      <c r="V23" s="4"/>
      <c r="W23" s="4"/>
      <c r="X23" s="25"/>
      <c r="Y23" s="25"/>
      <c r="Z23" s="25"/>
      <c r="AA23" s="879">
        <f>[1]Input!$C$108</f>
        <v>43720</v>
      </c>
      <c r="AB23" s="879"/>
      <c r="AC23" s="879"/>
      <c r="AD23" s="879"/>
      <c r="AE23" s="879"/>
      <c r="AF23" s="26"/>
      <c r="AG23" s="24"/>
      <c r="AH23" s="4"/>
      <c r="AI23" s="23"/>
      <c r="AJ23" s="27" t="s">
        <v>20</v>
      </c>
      <c r="AK23" s="7"/>
      <c r="AL23" s="7"/>
      <c r="AM23" s="7"/>
      <c r="AN23" s="7"/>
      <c r="AO23" s="7"/>
      <c r="AP23" s="7"/>
      <c r="AQ23" s="7"/>
      <c r="AR23" s="7"/>
      <c r="AS23" s="7"/>
      <c r="AT23" s="7"/>
      <c r="AU23" s="7"/>
      <c r="AV23" s="7"/>
      <c r="AW23" s="7"/>
      <c r="AX23" s="7"/>
      <c r="AY23" s="7"/>
      <c r="AZ23" s="7"/>
      <c r="BA23" s="7"/>
      <c r="BB23" s="7"/>
      <c r="BC23" s="7"/>
      <c r="BD23" s="7"/>
      <c r="BE23" s="7"/>
      <c r="BF23" s="7"/>
      <c r="BG23" s="28">
        <v>6</v>
      </c>
      <c r="BH23" s="28"/>
      <c r="BI23" s="29"/>
      <c r="BJ23" s="30"/>
      <c r="BK23" s="24"/>
      <c r="BR23" s="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888"/>
      <c r="CW23" s="889"/>
      <c r="CX23" s="889"/>
      <c r="CY23" s="889"/>
      <c r="CZ23" s="889"/>
      <c r="DA23" s="889"/>
      <c r="DB23" s="889"/>
      <c r="DC23" s="889"/>
      <c r="DD23" s="889"/>
      <c r="DE23" s="889"/>
      <c r="DF23" s="32"/>
      <c r="DG23" s="32"/>
      <c r="DH23" s="32"/>
      <c r="DI23" s="32"/>
      <c r="DJ23" s="32"/>
      <c r="DK23" s="32"/>
      <c r="DL23" s="32"/>
      <c r="DM23" s="32"/>
      <c r="DN23" s="32"/>
      <c r="DO23" s="32"/>
      <c r="DP23" s="32"/>
      <c r="DQ23" s="32"/>
      <c r="DR23" s="32"/>
      <c r="DS23" s="32"/>
      <c r="DT23" s="32"/>
      <c r="DU23" s="32"/>
      <c r="DV23" s="32"/>
      <c r="DW23" s="32"/>
      <c r="DX23" s="2"/>
      <c r="DY23" s="2"/>
      <c r="DZ23" s="2"/>
      <c r="EA23" s="2"/>
      <c r="EB23" s="2"/>
      <c r="EC23" s="2"/>
      <c r="ED23" s="2"/>
      <c r="EE23" s="2"/>
      <c r="EF23" s="2"/>
      <c r="EG23" s="2"/>
      <c r="EH23" s="2"/>
      <c r="EI23" s="2"/>
      <c r="EJ23" s="2"/>
      <c r="EK23" s="876"/>
      <c r="EL23" s="876"/>
      <c r="EM23" s="876"/>
      <c r="EN23" s="32"/>
      <c r="EO23" s="876"/>
      <c r="EP23" s="876"/>
      <c r="EQ23" s="876"/>
      <c r="ER23" s="876"/>
      <c r="ES23" s="876"/>
      <c r="ET23" s="876"/>
      <c r="EU23" s="876"/>
      <c r="EV23" s="876"/>
      <c r="EW23" s="876"/>
      <c r="EX23" s="32"/>
      <c r="EY23" s="876"/>
      <c r="EZ23" s="876"/>
      <c r="FA23" s="876"/>
      <c r="FB23" s="876"/>
      <c r="FC23" s="876"/>
      <c r="FD23" s="876"/>
      <c r="FE23" s="32"/>
      <c r="FF23" s="876"/>
      <c r="FG23" s="876"/>
      <c r="FH23" s="876"/>
      <c r="FI23" s="876"/>
      <c r="FJ23" s="876"/>
      <c r="FK23" s="876"/>
      <c r="FL23" s="32"/>
      <c r="FM23" s="876"/>
      <c r="FN23" s="876"/>
      <c r="FO23" s="876"/>
      <c r="FP23" s="876"/>
      <c r="FQ23" s="876"/>
      <c r="FR23" s="876"/>
      <c r="FS23" s="32"/>
      <c r="FT23" s="876"/>
      <c r="FU23" s="876"/>
      <c r="FV23" s="876"/>
      <c r="FW23" s="876"/>
      <c r="FX23" s="876"/>
      <c r="FY23" s="876"/>
      <c r="FZ23" s="32"/>
      <c r="GA23" s="876"/>
      <c r="GB23" s="876"/>
      <c r="GC23" s="876"/>
      <c r="GD23" s="876"/>
      <c r="GE23" s="876"/>
      <c r="GF23" s="876"/>
      <c r="GG23" s="32"/>
      <c r="GH23" s="32"/>
      <c r="GI23" s="32"/>
      <c r="GJ23" s="32"/>
      <c r="GK23" s="32"/>
      <c r="GL23" s="2"/>
      <c r="GM23" s="2"/>
      <c r="GN23" s="2"/>
      <c r="GO23" s="2"/>
      <c r="GP23" s="2"/>
    </row>
    <row r="24" spans="6:198" s="1" customFormat="1" ht="12.75" customHeight="1">
      <c r="F24" s="23"/>
      <c r="G24" s="6"/>
      <c r="H24" s="4"/>
      <c r="I24" s="4"/>
      <c r="J24" s="4"/>
      <c r="K24" s="4"/>
      <c r="L24" s="4"/>
      <c r="M24" s="4"/>
      <c r="N24" s="4"/>
      <c r="O24" s="4"/>
      <c r="P24" s="4"/>
      <c r="Q24" s="4"/>
      <c r="R24" s="4"/>
      <c r="S24" s="4"/>
      <c r="T24" s="4"/>
      <c r="U24" s="4"/>
      <c r="V24" s="4"/>
      <c r="W24" s="4"/>
      <c r="X24" s="25"/>
      <c r="Y24" s="25"/>
      <c r="Z24" s="25"/>
      <c r="AA24" s="29"/>
      <c r="AB24" s="29"/>
      <c r="AC24" s="29"/>
      <c r="AD24" s="29"/>
      <c r="AE24" s="29"/>
      <c r="AF24" s="25"/>
      <c r="AG24" s="24"/>
      <c r="AH24" s="4"/>
      <c r="AI24" s="23"/>
      <c r="AJ24" s="27" t="s">
        <v>21</v>
      </c>
      <c r="AK24" s="7"/>
      <c r="AL24" s="7"/>
      <c r="AM24" s="7"/>
      <c r="AN24" s="7"/>
      <c r="AO24" s="7"/>
      <c r="AP24" s="7"/>
      <c r="AQ24" s="7"/>
      <c r="AR24" s="7"/>
      <c r="AS24" s="7"/>
      <c r="AT24" s="7"/>
      <c r="AU24" s="7"/>
      <c r="AV24" s="7"/>
      <c r="AW24" s="7"/>
      <c r="AX24" s="7"/>
      <c r="AY24" s="7"/>
      <c r="AZ24" s="7"/>
      <c r="BA24" s="7"/>
      <c r="BB24" s="7"/>
      <c r="BC24" s="7"/>
      <c r="BD24" s="7"/>
      <c r="BE24" s="7"/>
      <c r="BF24" s="7"/>
      <c r="BG24" s="28">
        <v>7</v>
      </c>
      <c r="BH24" s="28"/>
      <c r="BI24" s="29"/>
      <c r="BJ24" s="30"/>
      <c r="BK24" s="24"/>
      <c r="BR24" s="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886"/>
      <c r="CW24" s="887"/>
      <c r="CX24" s="887"/>
      <c r="CY24" s="887"/>
      <c r="CZ24" s="887"/>
      <c r="DA24" s="887"/>
      <c r="DB24" s="887"/>
      <c r="DC24" s="887"/>
      <c r="DD24" s="887"/>
      <c r="DE24" s="887"/>
      <c r="DF24" s="32"/>
      <c r="DG24" s="32"/>
      <c r="DH24" s="32"/>
      <c r="DI24" s="32"/>
      <c r="DJ24" s="32"/>
      <c r="DK24" s="32"/>
      <c r="DL24" s="32"/>
      <c r="DM24" s="32"/>
      <c r="DN24" s="32"/>
      <c r="DO24" s="32"/>
      <c r="DP24" s="32"/>
      <c r="DQ24" s="32"/>
      <c r="DR24" s="32"/>
      <c r="DS24" s="32"/>
      <c r="DT24" s="32"/>
      <c r="DU24" s="32"/>
      <c r="DV24" s="32"/>
      <c r="DW24" s="32"/>
      <c r="DX24" s="2"/>
      <c r="DY24" s="2"/>
      <c r="DZ24" s="2"/>
      <c r="EA24" s="2"/>
      <c r="EB24" s="2"/>
      <c r="EC24" s="2"/>
      <c r="ED24" s="2"/>
      <c r="EE24" s="2"/>
      <c r="EF24" s="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2"/>
      <c r="GM24" s="2"/>
      <c r="GN24" s="2"/>
      <c r="GO24" s="2"/>
      <c r="GP24" s="2"/>
    </row>
    <row r="25" spans="6:198" s="1" customFormat="1" ht="12.75" customHeight="1">
      <c r="F25" s="23"/>
      <c r="G25" s="6" t="s">
        <v>22</v>
      </c>
      <c r="H25" s="4"/>
      <c r="I25" s="4"/>
      <c r="J25" s="4"/>
      <c r="K25" s="4"/>
      <c r="L25" s="4"/>
      <c r="M25" s="4"/>
      <c r="N25" s="4"/>
      <c r="O25" s="4"/>
      <c r="P25" s="4"/>
      <c r="Q25" s="4"/>
      <c r="R25" s="4"/>
      <c r="S25" s="4"/>
      <c r="T25" s="4"/>
      <c r="U25" s="4"/>
      <c r="V25" s="4"/>
      <c r="W25" s="4"/>
      <c r="X25" s="25"/>
      <c r="Y25" s="25"/>
      <c r="Z25" s="25"/>
      <c r="AA25" s="890">
        <f>IF([1]Input!$C$123=1,"n.a.",[1]Input!$C$122)</f>
        <v>5</v>
      </c>
      <c r="AB25" s="891"/>
      <c r="AC25" s="33"/>
      <c r="AD25" s="33"/>
      <c r="AE25" s="33"/>
      <c r="AF25" s="26"/>
      <c r="AG25" s="24"/>
      <c r="AH25" s="4"/>
      <c r="AI25" s="23"/>
      <c r="AJ25" s="27" t="s">
        <v>23</v>
      </c>
      <c r="AK25" s="7"/>
      <c r="AL25" s="7"/>
      <c r="AM25" s="7"/>
      <c r="AN25" s="7"/>
      <c r="AO25" s="7"/>
      <c r="AP25" s="7"/>
      <c r="AQ25" s="7"/>
      <c r="AR25" s="7"/>
      <c r="AS25" s="7"/>
      <c r="AT25" s="7"/>
      <c r="AU25" s="7"/>
      <c r="AV25" s="7"/>
      <c r="AW25" s="7"/>
      <c r="AX25" s="7"/>
      <c r="AY25" s="7"/>
      <c r="AZ25" s="7"/>
      <c r="BA25" s="7"/>
      <c r="BB25" s="7"/>
      <c r="BC25" s="7"/>
      <c r="BD25" s="7"/>
      <c r="BE25" s="7"/>
      <c r="BF25" s="7"/>
      <c r="BG25" s="28">
        <v>8</v>
      </c>
      <c r="BH25" s="28"/>
      <c r="BI25" s="29"/>
      <c r="BJ25" s="30"/>
      <c r="BK25" s="24"/>
      <c r="BR25" s="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882"/>
      <c r="CW25" s="883"/>
      <c r="CX25" s="883"/>
      <c r="CY25" s="883"/>
      <c r="CZ25" s="883"/>
      <c r="DA25" s="883"/>
      <c r="DB25" s="883"/>
      <c r="DC25" s="883"/>
      <c r="DD25" s="883"/>
      <c r="DE25" s="883"/>
      <c r="DF25" s="32"/>
      <c r="DG25" s="32"/>
      <c r="DH25" s="32"/>
      <c r="DI25" s="32"/>
      <c r="DJ25" s="32"/>
      <c r="DK25" s="32"/>
      <c r="DL25" s="32"/>
      <c r="DM25" s="32"/>
      <c r="DN25" s="32"/>
      <c r="DO25" s="32"/>
      <c r="DP25" s="32"/>
      <c r="DQ25" s="32"/>
      <c r="DR25" s="32"/>
      <c r="DS25" s="32"/>
      <c r="DT25" s="32"/>
      <c r="DU25" s="32"/>
      <c r="DV25" s="32"/>
      <c r="DW25" s="32"/>
      <c r="DX25" s="2"/>
      <c r="DY25" s="2"/>
      <c r="DZ25" s="2"/>
      <c r="EA25" s="2"/>
      <c r="EB25" s="2"/>
      <c r="EC25" s="2"/>
      <c r="ED25" s="2"/>
      <c r="EE25" s="2"/>
      <c r="EF25" s="2"/>
      <c r="EG25" s="32"/>
      <c r="EH25" s="32"/>
      <c r="EI25" s="32"/>
      <c r="EJ25" s="32"/>
      <c r="EK25" s="875"/>
      <c r="EL25" s="875"/>
      <c r="EM25" s="875"/>
      <c r="EN25" s="32"/>
      <c r="EO25" s="876"/>
      <c r="EP25" s="876"/>
      <c r="EQ25" s="876"/>
      <c r="ER25" s="876"/>
      <c r="ES25" s="876"/>
      <c r="ET25" s="876"/>
      <c r="EU25" s="876"/>
      <c r="EV25" s="876"/>
      <c r="EW25" s="876"/>
      <c r="EX25" s="32"/>
      <c r="EY25" s="873"/>
      <c r="EZ25" s="874"/>
      <c r="FA25" s="874"/>
      <c r="FB25" s="874"/>
      <c r="FC25" s="874"/>
      <c r="FD25" s="874"/>
      <c r="FE25" s="34"/>
      <c r="FF25" s="873"/>
      <c r="FG25" s="874"/>
      <c r="FH25" s="874"/>
      <c r="FI25" s="874"/>
      <c r="FJ25" s="874"/>
      <c r="FK25" s="874"/>
      <c r="FL25" s="35"/>
      <c r="FM25" s="873"/>
      <c r="FN25" s="874"/>
      <c r="FO25" s="874"/>
      <c r="FP25" s="874"/>
      <c r="FQ25" s="874"/>
      <c r="FR25" s="874"/>
      <c r="FS25" s="35"/>
      <c r="FT25" s="873"/>
      <c r="FU25" s="874"/>
      <c r="FV25" s="874"/>
      <c r="FW25" s="874"/>
      <c r="FX25" s="874"/>
      <c r="FY25" s="874"/>
      <c r="FZ25" s="35"/>
      <c r="GA25" s="873"/>
      <c r="GB25" s="874"/>
      <c r="GC25" s="874"/>
      <c r="GD25" s="874"/>
      <c r="GE25" s="874"/>
      <c r="GF25" s="874"/>
      <c r="GG25" s="32"/>
      <c r="GH25" s="32"/>
      <c r="GI25" s="32"/>
      <c r="GJ25" s="32"/>
      <c r="GK25" s="32"/>
      <c r="GL25" s="2"/>
      <c r="GM25" s="2"/>
      <c r="GN25" s="2"/>
      <c r="GO25" s="2"/>
      <c r="GP25" s="2"/>
    </row>
    <row r="26" spans="6:198" s="1" customFormat="1" ht="12.75" customHeight="1">
      <c r="F26" s="23"/>
      <c r="G26" s="6"/>
      <c r="H26" s="4"/>
      <c r="I26" s="4"/>
      <c r="J26" s="4"/>
      <c r="K26" s="4"/>
      <c r="L26" s="4"/>
      <c r="M26" s="4"/>
      <c r="N26" s="4"/>
      <c r="O26" s="4"/>
      <c r="P26" s="4"/>
      <c r="Q26" s="4"/>
      <c r="R26" s="4"/>
      <c r="S26" s="4"/>
      <c r="T26" s="4"/>
      <c r="U26" s="4"/>
      <c r="V26" s="4"/>
      <c r="W26" s="4"/>
      <c r="X26" s="25"/>
      <c r="Y26" s="25"/>
      <c r="Z26" s="25"/>
      <c r="AA26" s="29"/>
      <c r="AB26" s="29"/>
      <c r="AC26" s="29"/>
      <c r="AD26" s="29"/>
      <c r="AE26" s="29"/>
      <c r="AF26" s="25"/>
      <c r="AG26" s="24"/>
      <c r="AH26" s="4"/>
      <c r="AI26" s="23"/>
      <c r="AJ26" s="27" t="s">
        <v>24</v>
      </c>
      <c r="AK26" s="7"/>
      <c r="AL26" s="7"/>
      <c r="AM26" s="7"/>
      <c r="AN26" s="7"/>
      <c r="AO26" s="7"/>
      <c r="AP26" s="7"/>
      <c r="AQ26" s="7"/>
      <c r="AR26" s="7"/>
      <c r="AS26" s="7"/>
      <c r="AT26" s="7"/>
      <c r="AU26" s="7"/>
      <c r="AV26" s="7"/>
      <c r="AW26" s="7"/>
      <c r="AX26" s="7"/>
      <c r="AY26" s="7"/>
      <c r="AZ26" s="7"/>
      <c r="BA26" s="7"/>
      <c r="BB26" s="7"/>
      <c r="BC26" s="7"/>
      <c r="BD26" s="7"/>
      <c r="BE26" s="7"/>
      <c r="BF26" s="7"/>
      <c r="BG26" s="28">
        <v>9</v>
      </c>
      <c r="BH26" s="28"/>
      <c r="BI26" s="29"/>
      <c r="BJ26" s="30"/>
      <c r="BK26" s="24"/>
      <c r="BR26" s="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882"/>
      <c r="CW26" s="883"/>
      <c r="CX26" s="883"/>
      <c r="CY26" s="883"/>
      <c r="CZ26" s="883"/>
      <c r="DA26" s="883"/>
      <c r="DB26" s="883"/>
      <c r="DC26" s="883"/>
      <c r="DD26" s="883"/>
      <c r="DE26" s="883"/>
      <c r="DF26" s="32"/>
      <c r="DG26" s="32"/>
      <c r="DH26" s="32"/>
      <c r="DI26" s="32"/>
      <c r="DJ26" s="32"/>
      <c r="DK26" s="32"/>
      <c r="DL26" s="32"/>
      <c r="DM26" s="32"/>
      <c r="DN26" s="32"/>
      <c r="DO26" s="32"/>
      <c r="DP26" s="32"/>
      <c r="DQ26" s="32"/>
      <c r="DR26" s="32"/>
      <c r="DS26" s="32"/>
      <c r="DT26" s="32"/>
      <c r="DU26" s="32"/>
      <c r="DV26" s="32"/>
      <c r="DW26" s="32"/>
      <c r="DX26" s="2"/>
      <c r="DY26" s="2"/>
      <c r="DZ26" s="2"/>
      <c r="EA26" s="2"/>
      <c r="EB26" s="2"/>
      <c r="EC26" s="2"/>
      <c r="ED26" s="2"/>
      <c r="EE26" s="2"/>
      <c r="EF26" s="2"/>
      <c r="EG26" s="32"/>
      <c r="EH26" s="32"/>
      <c r="EI26" s="32"/>
      <c r="EJ26" s="32"/>
      <c r="EK26" s="875"/>
      <c r="EL26" s="875"/>
      <c r="EM26" s="875"/>
      <c r="EN26" s="2"/>
      <c r="EO26" s="876"/>
      <c r="EP26" s="876"/>
      <c r="EQ26" s="876"/>
      <c r="ER26" s="876"/>
      <c r="ES26" s="876"/>
      <c r="ET26" s="876"/>
      <c r="EU26" s="876"/>
      <c r="EV26" s="876"/>
      <c r="EW26" s="876"/>
      <c r="EX26" s="2"/>
      <c r="EY26" s="874"/>
      <c r="EZ26" s="874"/>
      <c r="FA26" s="874"/>
      <c r="FB26" s="874"/>
      <c r="FC26" s="874"/>
      <c r="FD26" s="874"/>
      <c r="FE26" s="36"/>
      <c r="FF26" s="874"/>
      <c r="FG26" s="874"/>
      <c r="FH26" s="874"/>
      <c r="FI26" s="874"/>
      <c r="FJ26" s="874"/>
      <c r="FK26" s="874"/>
      <c r="FL26" s="37"/>
      <c r="FM26" s="874"/>
      <c r="FN26" s="874"/>
      <c r="FO26" s="874"/>
      <c r="FP26" s="874"/>
      <c r="FQ26" s="874"/>
      <c r="FR26" s="874"/>
      <c r="FS26" s="37"/>
      <c r="FT26" s="874"/>
      <c r="FU26" s="874"/>
      <c r="FV26" s="874"/>
      <c r="FW26" s="874"/>
      <c r="FX26" s="874"/>
      <c r="FY26" s="874"/>
      <c r="FZ26" s="37"/>
      <c r="GA26" s="874"/>
      <c r="GB26" s="874"/>
      <c r="GC26" s="874"/>
      <c r="GD26" s="874"/>
      <c r="GE26" s="874"/>
      <c r="GF26" s="874"/>
      <c r="GG26" s="32"/>
      <c r="GH26" s="32"/>
      <c r="GI26" s="32"/>
      <c r="GJ26" s="32"/>
      <c r="GK26" s="32"/>
      <c r="GL26" s="2"/>
      <c r="GM26" s="2"/>
      <c r="GN26" s="2"/>
      <c r="GO26" s="2"/>
      <c r="GP26" s="2"/>
    </row>
    <row r="27" spans="6:198" s="1" customFormat="1" ht="12.75" customHeight="1">
      <c r="F27" s="23"/>
      <c r="G27" s="6" t="s">
        <v>25</v>
      </c>
      <c r="H27" s="4"/>
      <c r="I27" s="4"/>
      <c r="J27" s="4"/>
      <c r="K27" s="4"/>
      <c r="L27" s="4"/>
      <c r="M27" s="4"/>
      <c r="N27" s="4"/>
      <c r="O27" s="4"/>
      <c r="P27" s="4"/>
      <c r="Q27" s="4"/>
      <c r="R27" s="4"/>
      <c r="S27" s="4"/>
      <c r="T27" s="4"/>
      <c r="U27" s="4"/>
      <c r="V27" s="4"/>
      <c r="W27" s="4"/>
      <c r="X27" s="25"/>
      <c r="Y27" s="25"/>
      <c r="Z27" s="25"/>
      <c r="AA27" s="879">
        <f>[2]Start!H27</f>
        <v>43179</v>
      </c>
      <c r="AB27" s="879"/>
      <c r="AC27" s="879"/>
      <c r="AD27" s="879"/>
      <c r="AE27" s="879"/>
      <c r="AF27" s="26"/>
      <c r="AG27" s="24"/>
      <c r="AH27" s="4"/>
      <c r="AI27" s="23"/>
      <c r="AJ27" s="27" t="s">
        <v>26</v>
      </c>
      <c r="AK27" s="7"/>
      <c r="AL27" s="7"/>
      <c r="AM27" s="7"/>
      <c r="AN27" s="7"/>
      <c r="AO27" s="7"/>
      <c r="AP27" s="7"/>
      <c r="AQ27" s="7"/>
      <c r="AR27" s="7"/>
      <c r="AS27" s="7"/>
      <c r="AT27" s="7"/>
      <c r="AU27" s="7"/>
      <c r="AV27" s="7"/>
      <c r="AW27" s="7"/>
      <c r="AX27" s="7"/>
      <c r="AY27" s="7"/>
      <c r="AZ27" s="7"/>
      <c r="BA27" s="7"/>
      <c r="BB27" s="7"/>
      <c r="BC27" s="7"/>
      <c r="BD27" s="7"/>
      <c r="BE27" s="7"/>
      <c r="BF27" s="7"/>
      <c r="BG27" s="28">
        <v>10</v>
      </c>
      <c r="BH27" s="28"/>
      <c r="BI27" s="29"/>
      <c r="BJ27" s="30"/>
      <c r="BK27" s="24"/>
      <c r="BR27" s="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884"/>
      <c r="CW27" s="885"/>
      <c r="CX27" s="885"/>
      <c r="CY27" s="885"/>
      <c r="CZ27" s="885"/>
      <c r="DA27" s="885"/>
      <c r="DB27" s="885"/>
      <c r="DC27" s="885"/>
      <c r="DD27" s="885"/>
      <c r="DE27" s="885"/>
      <c r="DF27" s="32"/>
      <c r="DG27" s="32"/>
      <c r="DH27" s="32"/>
      <c r="DI27" s="32"/>
      <c r="DJ27" s="32"/>
      <c r="DK27" s="32"/>
      <c r="DL27" s="32"/>
      <c r="DM27" s="32"/>
      <c r="DN27" s="32"/>
      <c r="DO27" s="32"/>
      <c r="DP27" s="32"/>
      <c r="DQ27" s="32"/>
      <c r="DR27" s="32"/>
      <c r="DS27" s="32"/>
      <c r="DT27" s="32"/>
      <c r="DU27" s="32"/>
      <c r="DV27" s="32"/>
      <c r="DW27" s="32"/>
      <c r="DX27" s="2"/>
      <c r="DY27" s="2"/>
      <c r="DZ27" s="2"/>
      <c r="EA27" s="2"/>
      <c r="EB27" s="2"/>
      <c r="EC27" s="2"/>
      <c r="ED27" s="2"/>
      <c r="EE27" s="2"/>
      <c r="EF27" s="2"/>
      <c r="EG27" s="32"/>
      <c r="EH27" s="32"/>
      <c r="EI27" s="32"/>
      <c r="EJ27" s="32"/>
      <c r="EK27" s="875"/>
      <c r="EL27" s="875"/>
      <c r="EM27" s="875"/>
      <c r="EN27" s="2"/>
      <c r="EO27" s="876"/>
      <c r="EP27" s="876"/>
      <c r="EQ27" s="876"/>
      <c r="ER27" s="876"/>
      <c r="ES27" s="876"/>
      <c r="ET27" s="876"/>
      <c r="EU27" s="876"/>
      <c r="EV27" s="876"/>
      <c r="EW27" s="876"/>
      <c r="EX27" s="2"/>
      <c r="EY27" s="873"/>
      <c r="EZ27" s="874"/>
      <c r="FA27" s="874"/>
      <c r="FB27" s="874"/>
      <c r="FC27" s="874"/>
      <c r="FD27" s="874"/>
      <c r="FE27" s="34"/>
      <c r="FF27" s="873"/>
      <c r="FG27" s="874"/>
      <c r="FH27" s="874"/>
      <c r="FI27" s="874"/>
      <c r="FJ27" s="874"/>
      <c r="FK27" s="874"/>
      <c r="FL27" s="35"/>
      <c r="FM27" s="873"/>
      <c r="FN27" s="874"/>
      <c r="FO27" s="874"/>
      <c r="FP27" s="874"/>
      <c r="FQ27" s="874"/>
      <c r="FR27" s="874"/>
      <c r="FS27" s="35"/>
      <c r="FT27" s="873"/>
      <c r="FU27" s="874"/>
      <c r="FV27" s="874"/>
      <c r="FW27" s="874"/>
      <c r="FX27" s="874"/>
      <c r="FY27" s="874"/>
      <c r="FZ27" s="35"/>
      <c r="GA27" s="873"/>
      <c r="GB27" s="874"/>
      <c r="GC27" s="874"/>
      <c r="GD27" s="874"/>
      <c r="GE27" s="874"/>
      <c r="GF27" s="874"/>
      <c r="GG27" s="32"/>
      <c r="GH27" s="32"/>
      <c r="GI27" s="32"/>
      <c r="GJ27" s="32"/>
      <c r="GK27" s="32"/>
      <c r="GL27" s="2"/>
      <c r="GM27" s="2"/>
      <c r="GN27" s="2"/>
      <c r="GO27" s="2"/>
      <c r="GP27" s="2"/>
    </row>
    <row r="28" spans="6:198" s="1" customFormat="1" ht="12.75" customHeight="1">
      <c r="F28" s="23"/>
      <c r="G28" s="6"/>
      <c r="H28" s="4"/>
      <c r="I28" s="4"/>
      <c r="J28" s="4"/>
      <c r="K28" s="4"/>
      <c r="L28" s="4"/>
      <c r="M28" s="4"/>
      <c r="N28" s="4"/>
      <c r="O28" s="4"/>
      <c r="P28" s="4"/>
      <c r="Q28" s="4"/>
      <c r="R28" s="4"/>
      <c r="S28" s="4"/>
      <c r="T28" s="4"/>
      <c r="U28" s="4"/>
      <c r="V28" s="4"/>
      <c r="W28" s="4"/>
      <c r="X28" s="25"/>
      <c r="Y28" s="25"/>
      <c r="Z28" s="25"/>
      <c r="AA28" s="29"/>
      <c r="AB28" s="29"/>
      <c r="AC28" s="29"/>
      <c r="AD28" s="29"/>
      <c r="AE28" s="29"/>
      <c r="AF28" s="25"/>
      <c r="AG28" s="24"/>
      <c r="AH28" s="4"/>
      <c r="AI28" s="23"/>
      <c r="AJ28" s="27" t="s">
        <v>27</v>
      </c>
      <c r="AK28" s="7"/>
      <c r="AL28" s="7"/>
      <c r="AM28" s="7"/>
      <c r="AN28" s="7"/>
      <c r="AO28" s="7"/>
      <c r="AP28" s="7"/>
      <c r="AQ28" s="7"/>
      <c r="AR28" s="7"/>
      <c r="AS28" s="7"/>
      <c r="AT28" s="7"/>
      <c r="AU28" s="7"/>
      <c r="AV28" s="7"/>
      <c r="AW28" s="7"/>
      <c r="AX28" s="7"/>
      <c r="AY28" s="7"/>
      <c r="AZ28" s="7"/>
      <c r="BA28" s="7"/>
      <c r="BB28" s="7"/>
      <c r="BC28" s="7"/>
      <c r="BD28" s="7"/>
      <c r="BE28" s="7"/>
      <c r="BF28" s="7"/>
      <c r="BG28" s="28">
        <v>11</v>
      </c>
      <c r="BH28" s="28"/>
      <c r="BI28" s="29"/>
      <c r="BJ28" s="30"/>
      <c r="BK28" s="24"/>
      <c r="BR28" s="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882"/>
      <c r="CW28" s="883"/>
      <c r="CX28" s="883"/>
      <c r="CY28" s="883"/>
      <c r="CZ28" s="883"/>
      <c r="DA28" s="883"/>
      <c r="DB28" s="883"/>
      <c r="DC28" s="883"/>
      <c r="DD28" s="883"/>
      <c r="DE28" s="883"/>
      <c r="DF28" s="32"/>
      <c r="DG28" s="32"/>
      <c r="DH28" s="32"/>
      <c r="DI28" s="32"/>
      <c r="DJ28" s="32"/>
      <c r="DK28" s="32"/>
      <c r="DL28" s="32"/>
      <c r="DM28" s="32"/>
      <c r="DN28" s="32"/>
      <c r="DO28" s="32"/>
      <c r="DP28" s="32"/>
      <c r="DQ28" s="32"/>
      <c r="DR28" s="32"/>
      <c r="DS28" s="32"/>
      <c r="DT28" s="32"/>
      <c r="DU28" s="32"/>
      <c r="DV28" s="32"/>
      <c r="DW28" s="32"/>
      <c r="DX28" s="2"/>
      <c r="DY28" s="2"/>
      <c r="DZ28" s="2"/>
      <c r="EA28" s="2"/>
      <c r="EB28" s="2"/>
      <c r="EC28" s="2"/>
      <c r="ED28" s="2"/>
      <c r="EE28" s="2"/>
      <c r="EF28" s="2"/>
      <c r="EG28" s="32"/>
      <c r="EH28" s="32"/>
      <c r="EI28" s="32"/>
      <c r="EJ28" s="32"/>
      <c r="EK28" s="875"/>
      <c r="EL28" s="875"/>
      <c r="EM28" s="875"/>
      <c r="EN28" s="2"/>
      <c r="EO28" s="876"/>
      <c r="EP28" s="876"/>
      <c r="EQ28" s="876"/>
      <c r="ER28" s="876"/>
      <c r="ES28" s="876"/>
      <c r="ET28" s="876"/>
      <c r="EU28" s="876"/>
      <c r="EV28" s="876"/>
      <c r="EW28" s="876"/>
      <c r="EX28" s="2"/>
      <c r="EY28" s="874"/>
      <c r="EZ28" s="874"/>
      <c r="FA28" s="874"/>
      <c r="FB28" s="874"/>
      <c r="FC28" s="874"/>
      <c r="FD28" s="874"/>
      <c r="FE28" s="36"/>
      <c r="FF28" s="874"/>
      <c r="FG28" s="874"/>
      <c r="FH28" s="874"/>
      <c r="FI28" s="874"/>
      <c r="FJ28" s="874"/>
      <c r="FK28" s="874"/>
      <c r="FL28" s="37"/>
      <c r="FM28" s="874"/>
      <c r="FN28" s="874"/>
      <c r="FO28" s="874"/>
      <c r="FP28" s="874"/>
      <c r="FQ28" s="874"/>
      <c r="FR28" s="874"/>
      <c r="FS28" s="37"/>
      <c r="FT28" s="874"/>
      <c r="FU28" s="874"/>
      <c r="FV28" s="874"/>
      <c r="FW28" s="874"/>
      <c r="FX28" s="874"/>
      <c r="FY28" s="874"/>
      <c r="FZ28" s="37"/>
      <c r="GA28" s="874"/>
      <c r="GB28" s="874"/>
      <c r="GC28" s="874"/>
      <c r="GD28" s="874"/>
      <c r="GE28" s="874"/>
      <c r="GF28" s="874"/>
      <c r="GG28" s="32"/>
      <c r="GH28" s="32"/>
      <c r="GI28" s="32"/>
      <c r="GJ28" s="32"/>
      <c r="GK28" s="32"/>
      <c r="GL28" s="2"/>
      <c r="GM28" s="2"/>
      <c r="GN28" s="2"/>
      <c r="GO28" s="2"/>
      <c r="GP28" s="2"/>
    </row>
    <row r="29" spans="6:198" s="1" customFormat="1" ht="12.75" customHeight="1">
      <c r="F29" s="23"/>
      <c r="G29" s="6" t="s">
        <v>28</v>
      </c>
      <c r="H29" s="4"/>
      <c r="I29" s="4"/>
      <c r="J29" s="4"/>
      <c r="K29" s="4"/>
      <c r="L29" s="4"/>
      <c r="M29" s="4"/>
      <c r="N29" s="4"/>
      <c r="O29" s="4"/>
      <c r="P29" s="4"/>
      <c r="Q29" s="4"/>
      <c r="R29" s="4"/>
      <c r="S29" s="4"/>
      <c r="T29" s="4"/>
      <c r="U29" s="4"/>
      <c r="V29" s="4"/>
      <c r="W29" s="4"/>
      <c r="X29" s="25"/>
      <c r="Y29" s="25"/>
      <c r="Z29" s="25"/>
      <c r="AA29" s="879">
        <f>[2]Start!H29</f>
        <v>56685</v>
      </c>
      <c r="AB29" s="879"/>
      <c r="AC29" s="879"/>
      <c r="AD29" s="879"/>
      <c r="AE29" s="879"/>
      <c r="AF29" s="26"/>
      <c r="AG29" s="24"/>
      <c r="AH29" s="4"/>
      <c r="AI29" s="23"/>
      <c r="AJ29" s="27" t="s">
        <v>29</v>
      </c>
      <c r="AK29" s="7"/>
      <c r="AL29" s="7"/>
      <c r="AM29" s="7"/>
      <c r="AN29" s="7"/>
      <c r="AO29" s="7"/>
      <c r="AP29" s="7"/>
      <c r="AQ29" s="7"/>
      <c r="AR29" s="7"/>
      <c r="AS29" s="7"/>
      <c r="AT29" s="7"/>
      <c r="AU29" s="7"/>
      <c r="AV29" s="7"/>
      <c r="AW29" s="7"/>
      <c r="AX29" s="7"/>
      <c r="AY29" s="7"/>
      <c r="AZ29" s="7"/>
      <c r="BA29" s="7"/>
      <c r="BB29" s="7"/>
      <c r="BC29" s="7"/>
      <c r="BD29" s="7"/>
      <c r="BE29" s="7"/>
      <c r="BF29" s="7"/>
      <c r="BG29" s="28">
        <v>12</v>
      </c>
      <c r="BH29" s="28"/>
      <c r="BI29" s="29"/>
      <c r="BJ29" s="30"/>
      <c r="BK29" s="24"/>
      <c r="BR29" s="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2"/>
      <c r="DY29" s="2"/>
      <c r="DZ29" s="2"/>
      <c r="EA29" s="2"/>
      <c r="EB29" s="2"/>
      <c r="EC29" s="2"/>
      <c r="ED29" s="2"/>
      <c r="EE29" s="2"/>
      <c r="EF29" s="2"/>
      <c r="EG29" s="32"/>
      <c r="EH29" s="32"/>
      <c r="EI29" s="32"/>
      <c r="EJ29" s="32"/>
      <c r="EK29" s="875"/>
      <c r="EL29" s="875"/>
      <c r="EM29" s="875"/>
      <c r="EN29" s="32"/>
      <c r="EO29" s="876"/>
      <c r="EP29" s="876"/>
      <c r="EQ29" s="876"/>
      <c r="ER29" s="876"/>
      <c r="ES29" s="876"/>
      <c r="ET29" s="876"/>
      <c r="EU29" s="876"/>
      <c r="EV29" s="876"/>
      <c r="EW29" s="876"/>
      <c r="EX29" s="32"/>
      <c r="EY29" s="873"/>
      <c r="EZ29" s="874"/>
      <c r="FA29" s="874"/>
      <c r="FB29" s="874"/>
      <c r="FC29" s="874"/>
      <c r="FD29" s="874"/>
      <c r="FE29" s="34"/>
      <c r="FF29" s="873"/>
      <c r="FG29" s="874"/>
      <c r="FH29" s="874"/>
      <c r="FI29" s="874"/>
      <c r="FJ29" s="874"/>
      <c r="FK29" s="874"/>
      <c r="FL29" s="35"/>
      <c r="FM29" s="873"/>
      <c r="FN29" s="874"/>
      <c r="FO29" s="874"/>
      <c r="FP29" s="874"/>
      <c r="FQ29" s="874"/>
      <c r="FR29" s="874"/>
      <c r="FS29" s="35"/>
      <c r="FT29" s="873"/>
      <c r="FU29" s="874"/>
      <c r="FV29" s="874"/>
      <c r="FW29" s="874"/>
      <c r="FX29" s="874"/>
      <c r="FY29" s="874"/>
      <c r="FZ29" s="35"/>
      <c r="GA29" s="873"/>
      <c r="GB29" s="874"/>
      <c r="GC29" s="874"/>
      <c r="GD29" s="874"/>
      <c r="GE29" s="874"/>
      <c r="GF29" s="874"/>
      <c r="GG29" s="32"/>
      <c r="GH29" s="32"/>
      <c r="GI29" s="32"/>
      <c r="GJ29" s="32"/>
      <c r="GK29" s="32"/>
      <c r="GL29" s="2"/>
      <c r="GM29" s="2"/>
      <c r="GN29" s="2"/>
      <c r="GO29" s="2"/>
      <c r="GP29" s="2"/>
    </row>
    <row r="30" spans="6:198" s="1" customFormat="1" ht="12.75" customHeight="1">
      <c r="F30" s="23"/>
      <c r="G30" s="6"/>
      <c r="H30" s="4"/>
      <c r="I30" s="4"/>
      <c r="J30" s="4"/>
      <c r="K30" s="4"/>
      <c r="L30" s="4"/>
      <c r="M30" s="4"/>
      <c r="N30" s="4"/>
      <c r="O30" s="4"/>
      <c r="P30" s="4"/>
      <c r="Q30" s="4"/>
      <c r="R30" s="4"/>
      <c r="S30" s="4"/>
      <c r="T30" s="4"/>
      <c r="U30" s="4"/>
      <c r="V30" s="4"/>
      <c r="W30" s="4"/>
      <c r="X30" s="25"/>
      <c r="Y30" s="25"/>
      <c r="Z30" s="25"/>
      <c r="AA30" s="29"/>
      <c r="AB30" s="29"/>
      <c r="AC30" s="29"/>
      <c r="AD30" s="29"/>
      <c r="AE30" s="29"/>
      <c r="AF30" s="25"/>
      <c r="AG30" s="24"/>
      <c r="AH30" s="4"/>
      <c r="AI30" s="23"/>
      <c r="AJ30" s="27" t="s">
        <v>30</v>
      </c>
      <c r="AK30" s="7"/>
      <c r="AL30" s="7"/>
      <c r="AM30" s="7"/>
      <c r="AN30" s="7"/>
      <c r="AO30" s="7"/>
      <c r="AP30" s="7"/>
      <c r="AQ30" s="7"/>
      <c r="AR30" s="7"/>
      <c r="AS30" s="7"/>
      <c r="AT30" s="7"/>
      <c r="AU30" s="7"/>
      <c r="AV30" s="7"/>
      <c r="AW30" s="7"/>
      <c r="AX30" s="7"/>
      <c r="AY30" s="7"/>
      <c r="AZ30" s="7"/>
      <c r="BA30" s="7"/>
      <c r="BB30" s="7"/>
      <c r="BC30" s="7"/>
      <c r="BD30" s="7"/>
      <c r="BE30" s="7"/>
      <c r="BF30" s="7"/>
      <c r="BG30" s="28">
        <v>13</v>
      </c>
      <c r="BH30" s="28"/>
      <c r="BI30" s="29"/>
      <c r="BJ30" s="30"/>
      <c r="BK30" s="24"/>
      <c r="BR30" s="2"/>
      <c r="BS30" s="2"/>
      <c r="BT30" s="2"/>
      <c r="BU30" s="2"/>
      <c r="BV30" s="2"/>
      <c r="BW30" s="2"/>
      <c r="BX30" s="876"/>
      <c r="BY30" s="876"/>
      <c r="BZ30" s="876"/>
      <c r="CA30" s="38"/>
      <c r="CB30" s="2"/>
      <c r="CC30" s="2"/>
      <c r="CD30" s="876"/>
      <c r="CE30" s="876"/>
      <c r="CF30" s="876"/>
      <c r="CG30" s="876"/>
      <c r="CH30" s="876"/>
      <c r="CI30" s="876"/>
      <c r="CJ30" s="876"/>
      <c r="CK30" s="876"/>
      <c r="CL30" s="876"/>
      <c r="CM30" s="2"/>
      <c r="CN30" s="2"/>
      <c r="CO30" s="2"/>
      <c r="CP30" s="880"/>
      <c r="CQ30" s="880"/>
      <c r="CR30" s="880"/>
      <c r="CS30" s="880"/>
      <c r="CT30" s="2"/>
      <c r="CU30" s="2"/>
      <c r="CV30" s="2"/>
      <c r="CW30" s="880"/>
      <c r="CX30" s="880"/>
      <c r="CY30" s="880"/>
      <c r="CZ30" s="880"/>
      <c r="DA30" s="2"/>
      <c r="DB30" s="2"/>
      <c r="DC30" s="2"/>
      <c r="DD30" s="876"/>
      <c r="DE30" s="876"/>
      <c r="DF30" s="876"/>
      <c r="DG30" s="876"/>
      <c r="DH30" s="876"/>
      <c r="DI30" s="876"/>
      <c r="DJ30" s="32"/>
      <c r="DK30" s="32"/>
      <c r="DL30" s="32"/>
      <c r="DM30" s="876"/>
      <c r="DN30" s="876"/>
      <c r="DO30" s="876"/>
      <c r="DP30" s="876"/>
      <c r="DQ30" s="876"/>
      <c r="DR30" s="876"/>
      <c r="DS30" s="32"/>
      <c r="DT30" s="32"/>
      <c r="DU30" s="32"/>
      <c r="DV30" s="32"/>
      <c r="DW30" s="32"/>
      <c r="DX30" s="2"/>
      <c r="DY30" s="2"/>
      <c r="DZ30" s="2"/>
      <c r="EA30" s="2"/>
      <c r="EB30" s="2"/>
      <c r="EC30" s="2"/>
      <c r="ED30" s="2"/>
      <c r="EE30" s="2"/>
      <c r="EF30" s="2"/>
      <c r="EG30" s="2"/>
      <c r="EH30" s="2"/>
      <c r="EI30" s="2"/>
      <c r="EJ30" s="2"/>
      <c r="EK30" s="875"/>
      <c r="EL30" s="875"/>
      <c r="EM30" s="875"/>
      <c r="EN30" s="2"/>
      <c r="EO30" s="876"/>
      <c r="EP30" s="876"/>
      <c r="EQ30" s="876"/>
      <c r="ER30" s="876"/>
      <c r="ES30" s="876"/>
      <c r="ET30" s="876"/>
      <c r="EU30" s="876"/>
      <c r="EV30" s="876"/>
      <c r="EW30" s="876"/>
      <c r="EX30" s="2"/>
      <c r="EY30" s="874"/>
      <c r="EZ30" s="874"/>
      <c r="FA30" s="874"/>
      <c r="FB30" s="874"/>
      <c r="FC30" s="874"/>
      <c r="FD30" s="874"/>
      <c r="FE30" s="36"/>
      <c r="FF30" s="874"/>
      <c r="FG30" s="874"/>
      <c r="FH30" s="874"/>
      <c r="FI30" s="874"/>
      <c r="FJ30" s="874"/>
      <c r="FK30" s="874"/>
      <c r="FL30" s="37"/>
      <c r="FM30" s="874"/>
      <c r="FN30" s="874"/>
      <c r="FO30" s="874"/>
      <c r="FP30" s="874"/>
      <c r="FQ30" s="874"/>
      <c r="FR30" s="874"/>
      <c r="FS30" s="37"/>
      <c r="FT30" s="874"/>
      <c r="FU30" s="874"/>
      <c r="FV30" s="874"/>
      <c r="FW30" s="874"/>
      <c r="FX30" s="874"/>
      <c r="FY30" s="874"/>
      <c r="FZ30" s="37"/>
      <c r="GA30" s="874"/>
      <c r="GB30" s="874"/>
      <c r="GC30" s="874"/>
      <c r="GD30" s="874"/>
      <c r="GE30" s="874"/>
      <c r="GF30" s="874"/>
      <c r="GG30" s="2"/>
      <c r="GH30" s="32"/>
      <c r="GI30" s="32"/>
      <c r="GJ30" s="32"/>
      <c r="GK30" s="32"/>
      <c r="GL30" s="2"/>
      <c r="GM30" s="2"/>
      <c r="GN30" s="2"/>
      <c r="GO30" s="2"/>
      <c r="GP30" s="2"/>
    </row>
    <row r="31" spans="6:198" s="1" customFormat="1" ht="12.75" customHeight="1">
      <c r="F31" s="23"/>
      <c r="G31" s="6" t="s">
        <v>31</v>
      </c>
      <c r="H31" s="4"/>
      <c r="I31" s="4"/>
      <c r="J31" s="4"/>
      <c r="K31" s="4"/>
      <c r="L31" s="4"/>
      <c r="M31" s="4"/>
      <c r="N31" s="4"/>
      <c r="O31" s="4"/>
      <c r="P31" s="4"/>
      <c r="Q31" s="4"/>
      <c r="R31" s="4"/>
      <c r="S31" s="4"/>
      <c r="T31" s="4"/>
      <c r="U31" s="4"/>
      <c r="V31" s="4"/>
      <c r="W31" s="4"/>
      <c r="X31" s="25"/>
      <c r="Y31" s="25"/>
      <c r="Z31" s="25"/>
      <c r="AA31" s="879">
        <f>[1]Input!$C$109</f>
        <v>43536</v>
      </c>
      <c r="AB31" s="879"/>
      <c r="AC31" s="879"/>
      <c r="AD31" s="879"/>
      <c r="AE31" s="879"/>
      <c r="AF31" s="26"/>
      <c r="AG31" s="24"/>
      <c r="AH31" s="4"/>
      <c r="AI31" s="23"/>
      <c r="AJ31" s="27" t="s">
        <v>32</v>
      </c>
      <c r="AK31" s="7"/>
      <c r="AL31" s="7"/>
      <c r="AM31" s="7"/>
      <c r="AN31" s="7"/>
      <c r="AO31" s="7"/>
      <c r="AP31" s="7"/>
      <c r="AQ31" s="7"/>
      <c r="AR31" s="7"/>
      <c r="AS31" s="7"/>
      <c r="AT31" s="7"/>
      <c r="AU31" s="7"/>
      <c r="AV31" s="7"/>
      <c r="AW31" s="7"/>
      <c r="AX31" s="7"/>
      <c r="AY31" s="7"/>
      <c r="AZ31" s="7"/>
      <c r="BA31" s="7"/>
      <c r="BB31" s="7"/>
      <c r="BC31" s="7"/>
      <c r="BD31" s="7"/>
      <c r="BE31" s="7"/>
      <c r="BF31" s="7"/>
      <c r="BG31" s="28">
        <v>14</v>
      </c>
      <c r="BH31" s="28"/>
      <c r="BI31" s="29"/>
      <c r="BJ31" s="30"/>
      <c r="BK31" s="24"/>
      <c r="BR31" s="2"/>
      <c r="BS31" s="2"/>
      <c r="BT31" s="2"/>
      <c r="BU31" s="2"/>
      <c r="BV31" s="2"/>
      <c r="BW31" s="2"/>
      <c r="BX31" s="876"/>
      <c r="BY31" s="876"/>
      <c r="BZ31" s="876"/>
      <c r="CA31" s="38"/>
      <c r="CB31" s="2"/>
      <c r="CC31" s="2"/>
      <c r="CD31" s="876"/>
      <c r="CE31" s="876"/>
      <c r="CF31" s="876"/>
      <c r="CG31" s="876"/>
      <c r="CH31" s="876"/>
      <c r="CI31" s="876"/>
      <c r="CJ31" s="876"/>
      <c r="CK31" s="876"/>
      <c r="CL31" s="876"/>
      <c r="CM31" s="2"/>
      <c r="CN31" s="2"/>
      <c r="CO31" s="2"/>
      <c r="CP31" s="880"/>
      <c r="CQ31" s="880"/>
      <c r="CR31" s="880"/>
      <c r="CS31" s="880"/>
      <c r="CT31" s="2"/>
      <c r="CU31" s="2"/>
      <c r="CV31" s="2"/>
      <c r="CW31" s="880"/>
      <c r="CX31" s="880"/>
      <c r="CY31" s="880"/>
      <c r="CZ31" s="880"/>
      <c r="DA31" s="2"/>
      <c r="DB31" s="2"/>
      <c r="DC31" s="2"/>
      <c r="DD31" s="876"/>
      <c r="DE31" s="876"/>
      <c r="DF31" s="876"/>
      <c r="DG31" s="876"/>
      <c r="DH31" s="876"/>
      <c r="DI31" s="876"/>
      <c r="DJ31" s="32"/>
      <c r="DK31" s="32"/>
      <c r="DL31" s="32"/>
      <c r="DM31" s="876"/>
      <c r="DN31" s="876"/>
      <c r="DO31" s="876"/>
      <c r="DP31" s="876"/>
      <c r="DQ31" s="876"/>
      <c r="DR31" s="876"/>
      <c r="DS31" s="32"/>
      <c r="DT31" s="32"/>
      <c r="DU31" s="32"/>
      <c r="DV31" s="32"/>
      <c r="DW31" s="32"/>
      <c r="DX31" s="2"/>
      <c r="DY31" s="2"/>
      <c r="DZ31" s="2"/>
      <c r="EA31" s="2"/>
      <c r="EB31" s="2"/>
      <c r="EC31" s="2"/>
      <c r="ED31" s="2"/>
      <c r="EE31" s="2"/>
      <c r="EF31" s="2"/>
      <c r="EG31" s="2"/>
      <c r="EH31" s="2"/>
      <c r="EI31" s="2"/>
      <c r="EJ31" s="2"/>
      <c r="EK31" s="875"/>
      <c r="EL31" s="875"/>
      <c r="EM31" s="875"/>
      <c r="EN31" s="2"/>
      <c r="EO31" s="876"/>
      <c r="EP31" s="876"/>
      <c r="EQ31" s="876"/>
      <c r="ER31" s="876"/>
      <c r="ES31" s="876"/>
      <c r="ET31" s="876"/>
      <c r="EU31" s="876"/>
      <c r="EV31" s="876"/>
      <c r="EW31" s="876"/>
      <c r="EX31" s="2"/>
      <c r="EY31" s="873"/>
      <c r="EZ31" s="874"/>
      <c r="FA31" s="874"/>
      <c r="FB31" s="874"/>
      <c r="FC31" s="874"/>
      <c r="FD31" s="874"/>
      <c r="FE31" s="34"/>
      <c r="FF31" s="873"/>
      <c r="FG31" s="874"/>
      <c r="FH31" s="874"/>
      <c r="FI31" s="874"/>
      <c r="FJ31" s="874"/>
      <c r="FK31" s="874"/>
      <c r="FL31" s="35"/>
      <c r="FM31" s="873"/>
      <c r="FN31" s="874"/>
      <c r="FO31" s="874"/>
      <c r="FP31" s="874"/>
      <c r="FQ31" s="874"/>
      <c r="FR31" s="874"/>
      <c r="FS31" s="35"/>
      <c r="FT31" s="873"/>
      <c r="FU31" s="874"/>
      <c r="FV31" s="874"/>
      <c r="FW31" s="874"/>
      <c r="FX31" s="874"/>
      <c r="FY31" s="874"/>
      <c r="FZ31" s="35"/>
      <c r="GA31" s="873"/>
      <c r="GB31" s="874"/>
      <c r="GC31" s="874"/>
      <c r="GD31" s="874"/>
      <c r="GE31" s="874"/>
      <c r="GF31" s="874"/>
      <c r="GG31" s="2"/>
      <c r="GH31" s="32"/>
      <c r="GI31" s="32"/>
      <c r="GJ31" s="32"/>
      <c r="GK31" s="32"/>
      <c r="GL31" s="2"/>
      <c r="GM31" s="2"/>
      <c r="GN31" s="2"/>
      <c r="GO31" s="2"/>
      <c r="GP31" s="2"/>
    </row>
    <row r="32" spans="6:198" s="1" customFormat="1" ht="12.75" customHeight="1">
      <c r="F32" s="23"/>
      <c r="G32" s="6"/>
      <c r="H32" s="4"/>
      <c r="I32" s="4"/>
      <c r="J32" s="4"/>
      <c r="K32" s="4"/>
      <c r="L32" s="4"/>
      <c r="M32" s="4"/>
      <c r="N32" s="4"/>
      <c r="O32" s="4"/>
      <c r="P32" s="4"/>
      <c r="Q32" s="4"/>
      <c r="R32" s="4"/>
      <c r="S32" s="4"/>
      <c r="T32" s="4"/>
      <c r="U32" s="4"/>
      <c r="V32" s="4"/>
      <c r="W32" s="4"/>
      <c r="X32" s="25"/>
      <c r="Y32" s="25"/>
      <c r="Z32" s="25"/>
      <c r="AA32" s="879"/>
      <c r="AB32" s="879"/>
      <c r="AC32" s="879"/>
      <c r="AD32" s="879"/>
      <c r="AE32" s="879"/>
      <c r="AF32" s="25"/>
      <c r="AG32" s="24"/>
      <c r="AH32" s="4"/>
      <c r="AI32" s="23"/>
      <c r="AJ32" s="27" t="s">
        <v>33</v>
      </c>
      <c r="AK32" s="7"/>
      <c r="AL32" s="7"/>
      <c r="AM32" s="7"/>
      <c r="AN32" s="7"/>
      <c r="AO32" s="7"/>
      <c r="AP32" s="7"/>
      <c r="AQ32" s="7"/>
      <c r="AR32" s="7"/>
      <c r="AS32" s="7"/>
      <c r="AT32" s="7"/>
      <c r="AU32" s="7"/>
      <c r="AV32" s="7"/>
      <c r="AW32" s="7"/>
      <c r="AX32" s="7"/>
      <c r="AY32" s="7"/>
      <c r="AZ32" s="7"/>
      <c r="BA32" s="7"/>
      <c r="BB32" s="7"/>
      <c r="BC32" s="7"/>
      <c r="BD32" s="7"/>
      <c r="BE32" s="7"/>
      <c r="BF32" s="7"/>
      <c r="BG32" s="28">
        <v>15</v>
      </c>
      <c r="BH32" s="28"/>
      <c r="BI32" s="29"/>
      <c r="BJ32" s="30"/>
      <c r="BK32" s="24"/>
      <c r="BR32" s="2"/>
      <c r="BS32" s="2"/>
      <c r="BT32" s="2"/>
      <c r="BU32" s="2"/>
      <c r="BV32" s="2"/>
      <c r="BW32" s="2"/>
      <c r="BX32" s="876"/>
      <c r="BY32" s="876"/>
      <c r="BZ32" s="876"/>
      <c r="CA32" s="38"/>
      <c r="CB32" s="2"/>
      <c r="CC32" s="2"/>
      <c r="CD32" s="876"/>
      <c r="CE32" s="876"/>
      <c r="CF32" s="876"/>
      <c r="CG32" s="876"/>
      <c r="CH32" s="876"/>
      <c r="CI32" s="876"/>
      <c r="CJ32" s="876"/>
      <c r="CK32" s="876"/>
      <c r="CL32" s="876"/>
      <c r="CM32" s="2"/>
      <c r="CN32" s="2"/>
      <c r="CO32" s="2"/>
      <c r="CP32" s="881"/>
      <c r="CQ32" s="880"/>
      <c r="CR32" s="880"/>
      <c r="CS32" s="880"/>
      <c r="CT32" s="2"/>
      <c r="CU32" s="2"/>
      <c r="CV32" s="2"/>
      <c r="CW32" s="881"/>
      <c r="CX32" s="880"/>
      <c r="CY32" s="880"/>
      <c r="CZ32" s="880"/>
      <c r="DA32" s="2"/>
      <c r="DB32" s="2"/>
      <c r="DC32" s="2"/>
      <c r="DD32" s="876"/>
      <c r="DE32" s="876"/>
      <c r="DF32" s="876"/>
      <c r="DG32" s="876"/>
      <c r="DH32" s="876"/>
      <c r="DI32" s="876"/>
      <c r="DJ32" s="32"/>
      <c r="DK32" s="32"/>
      <c r="DL32" s="32"/>
      <c r="DM32" s="876"/>
      <c r="DN32" s="876"/>
      <c r="DO32" s="876"/>
      <c r="DP32" s="876"/>
      <c r="DQ32" s="876"/>
      <c r="DR32" s="876"/>
      <c r="DS32" s="32"/>
      <c r="DT32" s="32"/>
      <c r="DU32" s="32"/>
      <c r="DV32" s="32"/>
      <c r="DW32" s="32"/>
      <c r="DX32" s="2"/>
      <c r="DY32" s="2"/>
      <c r="DZ32" s="2"/>
      <c r="EA32" s="2"/>
      <c r="EB32" s="2"/>
      <c r="EC32" s="2"/>
      <c r="ED32" s="2"/>
      <c r="EE32" s="2"/>
      <c r="EF32" s="2"/>
      <c r="EG32" s="2"/>
      <c r="EH32" s="2"/>
      <c r="EI32" s="2"/>
      <c r="EJ32" s="2"/>
      <c r="EK32" s="875"/>
      <c r="EL32" s="875"/>
      <c r="EM32" s="875"/>
      <c r="EN32" s="2"/>
      <c r="EO32" s="876"/>
      <c r="EP32" s="876"/>
      <c r="EQ32" s="876"/>
      <c r="ER32" s="876"/>
      <c r="ES32" s="876"/>
      <c r="ET32" s="876"/>
      <c r="EU32" s="876"/>
      <c r="EV32" s="876"/>
      <c r="EW32" s="876"/>
      <c r="EX32" s="2"/>
      <c r="EY32" s="874"/>
      <c r="EZ32" s="874"/>
      <c r="FA32" s="874"/>
      <c r="FB32" s="874"/>
      <c r="FC32" s="874"/>
      <c r="FD32" s="874"/>
      <c r="FE32" s="36"/>
      <c r="FF32" s="874"/>
      <c r="FG32" s="874"/>
      <c r="FH32" s="874"/>
      <c r="FI32" s="874"/>
      <c r="FJ32" s="874"/>
      <c r="FK32" s="874"/>
      <c r="FL32" s="37"/>
      <c r="FM32" s="874"/>
      <c r="FN32" s="874"/>
      <c r="FO32" s="874"/>
      <c r="FP32" s="874"/>
      <c r="FQ32" s="874"/>
      <c r="FR32" s="874"/>
      <c r="FS32" s="37"/>
      <c r="FT32" s="874"/>
      <c r="FU32" s="874"/>
      <c r="FV32" s="874"/>
      <c r="FW32" s="874"/>
      <c r="FX32" s="874"/>
      <c r="FY32" s="874"/>
      <c r="FZ32" s="37"/>
      <c r="GA32" s="874"/>
      <c r="GB32" s="874"/>
      <c r="GC32" s="874"/>
      <c r="GD32" s="874"/>
      <c r="GE32" s="874"/>
      <c r="GF32" s="874"/>
      <c r="GG32" s="2"/>
      <c r="GH32" s="32"/>
      <c r="GI32" s="32"/>
      <c r="GJ32" s="32"/>
      <c r="GK32" s="32"/>
      <c r="GL32" s="2"/>
      <c r="GM32" s="2"/>
      <c r="GN32" s="2"/>
      <c r="GO32" s="2"/>
      <c r="GP32" s="2"/>
    </row>
    <row r="33" spans="6:198" s="1" customFormat="1" ht="12.75" customHeight="1">
      <c r="F33" s="23"/>
      <c r="G33" s="6" t="s">
        <v>34</v>
      </c>
      <c r="H33" s="12"/>
      <c r="I33" s="12"/>
      <c r="J33" s="12"/>
      <c r="K33" s="12"/>
      <c r="L33" s="12"/>
      <c r="M33" s="12"/>
      <c r="N33" s="12"/>
      <c r="O33" s="12"/>
      <c r="P33" s="12"/>
      <c r="Q33" s="12"/>
      <c r="R33" s="12"/>
      <c r="S33" s="12"/>
      <c r="T33" s="12"/>
      <c r="U33" s="12"/>
      <c r="V33" s="12"/>
      <c r="W33" s="12"/>
      <c r="X33" s="12"/>
      <c r="Y33" s="12"/>
      <c r="Z33" s="12"/>
      <c r="AA33" s="879">
        <f>[1]Input!$C$110</f>
        <v>43628</v>
      </c>
      <c r="AB33" s="879"/>
      <c r="AC33" s="879"/>
      <c r="AD33" s="879"/>
      <c r="AE33" s="879"/>
      <c r="AF33" s="26"/>
      <c r="AG33" s="24"/>
      <c r="AH33" s="4"/>
      <c r="AI33" s="23"/>
      <c r="AJ33" s="27" t="s">
        <v>35</v>
      </c>
      <c r="AK33" s="7"/>
      <c r="AL33" s="7"/>
      <c r="AM33" s="7"/>
      <c r="AN33" s="7"/>
      <c r="AO33" s="7"/>
      <c r="AP33" s="7"/>
      <c r="AQ33" s="7"/>
      <c r="AR33" s="7"/>
      <c r="AS33" s="7"/>
      <c r="AT33" s="7"/>
      <c r="AU33" s="7"/>
      <c r="AV33" s="7"/>
      <c r="AW33" s="7"/>
      <c r="AX33" s="7"/>
      <c r="AY33" s="7"/>
      <c r="AZ33" s="7"/>
      <c r="BA33" s="7"/>
      <c r="BB33" s="7"/>
      <c r="BC33" s="7"/>
      <c r="BD33" s="7"/>
      <c r="BE33" s="7"/>
      <c r="BF33" s="7"/>
      <c r="BG33" s="28">
        <v>16</v>
      </c>
      <c r="BH33" s="28"/>
      <c r="BI33" s="29"/>
      <c r="BJ33" s="30"/>
      <c r="BK33" s="24"/>
      <c r="BR33" s="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2"/>
      <c r="DY33" s="2"/>
      <c r="DZ33" s="2"/>
      <c r="EA33" s="2"/>
      <c r="EB33" s="2"/>
      <c r="EC33" s="2"/>
      <c r="ED33" s="2"/>
      <c r="EE33" s="2"/>
      <c r="EF33" s="2"/>
      <c r="EG33" s="32"/>
      <c r="EH33" s="32"/>
      <c r="EI33" s="2"/>
      <c r="EJ33" s="2"/>
      <c r="EK33" s="875"/>
      <c r="EL33" s="875"/>
      <c r="EM33" s="875"/>
      <c r="EN33" s="32"/>
      <c r="EO33" s="876"/>
      <c r="EP33" s="876"/>
      <c r="EQ33" s="876"/>
      <c r="ER33" s="876"/>
      <c r="ES33" s="876"/>
      <c r="ET33" s="876"/>
      <c r="EU33" s="876"/>
      <c r="EV33" s="876"/>
      <c r="EW33" s="876"/>
      <c r="EX33" s="32"/>
      <c r="EY33" s="873"/>
      <c r="EZ33" s="874"/>
      <c r="FA33" s="874"/>
      <c r="FB33" s="874"/>
      <c r="FC33" s="874"/>
      <c r="FD33" s="874"/>
      <c r="FE33" s="34"/>
      <c r="FF33" s="873"/>
      <c r="FG33" s="874"/>
      <c r="FH33" s="874"/>
      <c r="FI33" s="874"/>
      <c r="FJ33" s="874"/>
      <c r="FK33" s="874"/>
      <c r="FL33" s="35"/>
      <c r="FM33" s="873"/>
      <c r="FN33" s="874"/>
      <c r="FO33" s="874"/>
      <c r="FP33" s="874"/>
      <c r="FQ33" s="874"/>
      <c r="FR33" s="874"/>
      <c r="FS33" s="35"/>
      <c r="FT33" s="873"/>
      <c r="FU33" s="874"/>
      <c r="FV33" s="874"/>
      <c r="FW33" s="874"/>
      <c r="FX33" s="874"/>
      <c r="FY33" s="874"/>
      <c r="FZ33" s="35"/>
      <c r="GA33" s="873"/>
      <c r="GB33" s="874"/>
      <c r="GC33" s="874"/>
      <c r="GD33" s="874"/>
      <c r="GE33" s="874"/>
      <c r="GF33" s="874"/>
      <c r="GG33" s="2"/>
      <c r="GH33" s="32"/>
      <c r="GI33" s="32"/>
      <c r="GJ33" s="32"/>
      <c r="GK33" s="32"/>
      <c r="GL33" s="2"/>
      <c r="GM33" s="2"/>
      <c r="GN33" s="2"/>
      <c r="GO33" s="2"/>
      <c r="GP33" s="2"/>
    </row>
    <row r="34" spans="6:198" s="1" customFormat="1" ht="12.75" customHeight="1">
      <c r="F34" s="23"/>
      <c r="G34" s="12"/>
      <c r="H34" s="12"/>
      <c r="I34" s="12"/>
      <c r="J34" s="12"/>
      <c r="K34" s="12"/>
      <c r="L34" s="12"/>
      <c r="M34" s="12"/>
      <c r="N34" s="12"/>
      <c r="O34" s="12"/>
      <c r="P34" s="12"/>
      <c r="Q34" s="12"/>
      <c r="R34" s="12"/>
      <c r="S34" s="12"/>
      <c r="T34" s="12"/>
      <c r="U34" s="12"/>
      <c r="V34" s="12"/>
      <c r="W34" s="12"/>
      <c r="X34" s="12"/>
      <c r="Y34" s="12"/>
      <c r="Z34" s="12"/>
      <c r="AA34" s="39"/>
      <c r="AB34" s="39"/>
      <c r="AC34" s="39"/>
      <c r="AD34" s="39"/>
      <c r="AE34" s="39"/>
      <c r="AF34" s="12"/>
      <c r="AG34" s="24"/>
      <c r="AH34" s="4"/>
      <c r="AI34" s="23"/>
      <c r="AJ34" s="27" t="s">
        <v>36</v>
      </c>
      <c r="AK34" s="7"/>
      <c r="AL34" s="7"/>
      <c r="AM34" s="7"/>
      <c r="AN34" s="7"/>
      <c r="AO34" s="7"/>
      <c r="AP34" s="7"/>
      <c r="AQ34" s="7"/>
      <c r="AR34" s="7"/>
      <c r="AS34" s="7"/>
      <c r="AT34" s="7"/>
      <c r="AU34" s="7"/>
      <c r="AV34" s="7"/>
      <c r="AW34" s="7"/>
      <c r="AX34" s="7"/>
      <c r="AY34" s="7"/>
      <c r="AZ34" s="7"/>
      <c r="BA34" s="7"/>
      <c r="BB34" s="7"/>
      <c r="BC34" s="7"/>
      <c r="BD34" s="7"/>
      <c r="BE34" s="7"/>
      <c r="BF34" s="7"/>
      <c r="BG34" s="28">
        <v>17</v>
      </c>
      <c r="BH34" s="28"/>
      <c r="BI34" s="29"/>
      <c r="BJ34" s="30"/>
      <c r="BK34" s="24"/>
      <c r="BR34" s="2"/>
      <c r="BS34" s="32"/>
      <c r="BT34" s="32"/>
      <c r="BU34" s="32"/>
      <c r="BV34" s="32"/>
      <c r="BW34" s="32"/>
      <c r="BX34" s="875"/>
      <c r="BY34" s="875"/>
      <c r="BZ34" s="875"/>
      <c r="CA34" s="2"/>
      <c r="CB34" s="2"/>
      <c r="CC34" s="2"/>
      <c r="CD34" s="876"/>
      <c r="CE34" s="876"/>
      <c r="CF34" s="876"/>
      <c r="CG34" s="876"/>
      <c r="CH34" s="876"/>
      <c r="CI34" s="876"/>
      <c r="CJ34" s="876"/>
      <c r="CK34" s="876"/>
      <c r="CL34" s="876"/>
      <c r="CM34" s="2"/>
      <c r="CN34" s="2"/>
      <c r="CO34" s="2"/>
      <c r="CP34" s="877"/>
      <c r="CQ34" s="878"/>
      <c r="CR34" s="878"/>
      <c r="CS34" s="872"/>
      <c r="CT34" s="2"/>
      <c r="CU34" s="2"/>
      <c r="CV34" s="2"/>
      <c r="CW34" s="877"/>
      <c r="CX34" s="878"/>
      <c r="CY34" s="878"/>
      <c r="CZ34" s="872"/>
      <c r="DA34" s="2"/>
      <c r="DB34" s="2"/>
      <c r="DC34" s="2"/>
      <c r="DD34" s="871"/>
      <c r="DE34" s="872"/>
      <c r="DF34" s="872"/>
      <c r="DG34" s="872"/>
      <c r="DH34" s="872"/>
      <c r="DI34" s="872"/>
      <c r="DJ34" s="32"/>
      <c r="DK34" s="32"/>
      <c r="DL34" s="32"/>
      <c r="DM34" s="871"/>
      <c r="DN34" s="872"/>
      <c r="DO34" s="872"/>
      <c r="DP34" s="872"/>
      <c r="DQ34" s="872"/>
      <c r="DR34" s="872"/>
      <c r="DS34" s="32"/>
      <c r="DT34" s="32"/>
      <c r="DU34" s="32"/>
      <c r="DV34" s="32"/>
      <c r="DW34" s="32"/>
      <c r="DX34" s="2"/>
      <c r="DY34" s="2"/>
      <c r="DZ34" s="2"/>
      <c r="EA34" s="2"/>
      <c r="EB34" s="2"/>
      <c r="EC34" s="2"/>
      <c r="ED34" s="2"/>
      <c r="EE34" s="2"/>
      <c r="EF34" s="2"/>
      <c r="EG34" s="32"/>
      <c r="EH34" s="32"/>
      <c r="EI34" s="2"/>
      <c r="EJ34" s="2"/>
      <c r="EK34" s="875"/>
      <c r="EL34" s="875"/>
      <c r="EM34" s="875"/>
      <c r="EN34" s="2"/>
      <c r="EO34" s="876"/>
      <c r="EP34" s="876"/>
      <c r="EQ34" s="876"/>
      <c r="ER34" s="876"/>
      <c r="ES34" s="876"/>
      <c r="ET34" s="876"/>
      <c r="EU34" s="876"/>
      <c r="EV34" s="876"/>
      <c r="EW34" s="876"/>
      <c r="EX34" s="2"/>
      <c r="EY34" s="874"/>
      <c r="EZ34" s="874"/>
      <c r="FA34" s="874"/>
      <c r="FB34" s="874"/>
      <c r="FC34" s="874"/>
      <c r="FD34" s="874"/>
      <c r="FE34" s="36"/>
      <c r="FF34" s="874"/>
      <c r="FG34" s="874"/>
      <c r="FH34" s="874"/>
      <c r="FI34" s="874"/>
      <c r="FJ34" s="874"/>
      <c r="FK34" s="874"/>
      <c r="FL34" s="37"/>
      <c r="FM34" s="874"/>
      <c r="FN34" s="874"/>
      <c r="FO34" s="874"/>
      <c r="FP34" s="874"/>
      <c r="FQ34" s="874"/>
      <c r="FR34" s="874"/>
      <c r="FS34" s="37"/>
      <c r="FT34" s="874"/>
      <c r="FU34" s="874"/>
      <c r="FV34" s="874"/>
      <c r="FW34" s="874"/>
      <c r="FX34" s="874"/>
      <c r="FY34" s="874"/>
      <c r="FZ34" s="37"/>
      <c r="GA34" s="874"/>
      <c r="GB34" s="874"/>
      <c r="GC34" s="874"/>
      <c r="GD34" s="874"/>
      <c r="GE34" s="874"/>
      <c r="GF34" s="874"/>
      <c r="GG34" s="2"/>
      <c r="GH34" s="32"/>
      <c r="GI34" s="32"/>
      <c r="GJ34" s="32"/>
      <c r="GK34" s="32"/>
      <c r="GL34" s="2"/>
      <c r="GM34" s="2"/>
      <c r="GN34" s="2"/>
      <c r="GO34" s="2"/>
      <c r="GP34" s="2"/>
    </row>
    <row r="35" spans="6:198" s="1" customFormat="1" ht="12.75" customHeight="1">
      <c r="F35" s="23"/>
      <c r="G35" s="6" t="s">
        <v>37</v>
      </c>
      <c r="H35" s="4"/>
      <c r="I35" s="4"/>
      <c r="J35" s="4"/>
      <c r="K35" s="4"/>
      <c r="L35" s="4"/>
      <c r="M35" s="4"/>
      <c r="N35" s="40"/>
      <c r="O35" s="40"/>
      <c r="P35" s="40"/>
      <c r="Q35" s="40"/>
      <c r="R35" s="40"/>
      <c r="S35" s="40"/>
      <c r="T35" s="40"/>
      <c r="U35" s="40"/>
      <c r="V35" s="40"/>
      <c r="W35" s="40"/>
      <c r="X35" s="40"/>
      <c r="Y35" s="40"/>
      <c r="Z35" s="40"/>
      <c r="AA35" s="41" t="s">
        <v>38</v>
      </c>
      <c r="AB35" s="41"/>
      <c r="AC35" s="41"/>
      <c r="AD35" s="41"/>
      <c r="AE35" s="41"/>
      <c r="AF35" s="40"/>
      <c r="AG35" s="24"/>
      <c r="AH35" s="4"/>
      <c r="AI35" s="23"/>
      <c r="AJ35" s="27" t="s">
        <v>39</v>
      </c>
      <c r="AK35" s="7"/>
      <c r="AL35" s="7"/>
      <c r="AM35" s="7"/>
      <c r="AN35" s="7"/>
      <c r="AO35" s="7"/>
      <c r="AP35" s="7"/>
      <c r="AQ35" s="7"/>
      <c r="AR35" s="7"/>
      <c r="AS35" s="7"/>
      <c r="AT35" s="7"/>
      <c r="AU35" s="7"/>
      <c r="AV35" s="7"/>
      <c r="AW35" s="7"/>
      <c r="AX35" s="7"/>
      <c r="AY35" s="7"/>
      <c r="AZ35" s="7"/>
      <c r="BA35" s="7"/>
      <c r="BB35" s="7"/>
      <c r="BC35" s="7"/>
      <c r="BD35" s="7"/>
      <c r="BE35" s="7"/>
      <c r="BF35" s="7"/>
      <c r="BG35" s="42" t="s">
        <v>40</v>
      </c>
      <c r="BH35" s="28"/>
      <c r="BI35" s="29"/>
      <c r="BJ35" s="30"/>
      <c r="BK35" s="24"/>
      <c r="BR35" s="2"/>
      <c r="BS35" s="32"/>
      <c r="BT35" s="32"/>
      <c r="BU35" s="32"/>
      <c r="BV35" s="32"/>
      <c r="BW35" s="32"/>
      <c r="BX35" s="875"/>
      <c r="BY35" s="875"/>
      <c r="BZ35" s="875"/>
      <c r="CA35" s="2"/>
      <c r="CB35" s="2"/>
      <c r="CC35" s="2"/>
      <c r="CD35" s="876"/>
      <c r="CE35" s="876"/>
      <c r="CF35" s="876"/>
      <c r="CG35" s="876"/>
      <c r="CH35" s="876"/>
      <c r="CI35" s="876"/>
      <c r="CJ35" s="876"/>
      <c r="CK35" s="876"/>
      <c r="CL35" s="876"/>
      <c r="CM35" s="2"/>
      <c r="CN35" s="2"/>
      <c r="CO35" s="2"/>
      <c r="CP35" s="872"/>
      <c r="CQ35" s="872"/>
      <c r="CR35" s="872"/>
      <c r="CS35" s="872"/>
      <c r="CT35" s="2"/>
      <c r="CU35" s="2"/>
      <c r="CV35" s="2"/>
      <c r="CW35" s="872"/>
      <c r="CX35" s="872"/>
      <c r="CY35" s="872"/>
      <c r="CZ35" s="872"/>
      <c r="DA35" s="2"/>
      <c r="DB35" s="2"/>
      <c r="DC35" s="2"/>
      <c r="DD35" s="872"/>
      <c r="DE35" s="872"/>
      <c r="DF35" s="872"/>
      <c r="DG35" s="872"/>
      <c r="DH35" s="872"/>
      <c r="DI35" s="872"/>
      <c r="DJ35" s="32"/>
      <c r="DK35" s="32"/>
      <c r="DL35" s="32"/>
      <c r="DM35" s="872"/>
      <c r="DN35" s="872"/>
      <c r="DO35" s="872"/>
      <c r="DP35" s="872"/>
      <c r="DQ35" s="872"/>
      <c r="DR35" s="872"/>
      <c r="DS35" s="32"/>
      <c r="DT35" s="32"/>
      <c r="DU35" s="32"/>
      <c r="DV35" s="32"/>
      <c r="DW35" s="32"/>
      <c r="DX35" s="2"/>
      <c r="DY35" s="2"/>
      <c r="DZ35" s="2"/>
      <c r="EA35" s="2"/>
      <c r="EB35" s="2"/>
      <c r="EC35" s="2"/>
      <c r="ED35" s="2"/>
      <c r="EE35" s="2"/>
      <c r="EF35" s="2"/>
      <c r="EG35" s="32"/>
      <c r="EH35" s="32"/>
      <c r="EI35" s="2"/>
      <c r="EJ35" s="2"/>
      <c r="EK35" s="875"/>
      <c r="EL35" s="875"/>
      <c r="EM35" s="875"/>
      <c r="EN35" s="2"/>
      <c r="EO35" s="876"/>
      <c r="EP35" s="876"/>
      <c r="EQ35" s="876"/>
      <c r="ER35" s="876"/>
      <c r="ES35" s="876"/>
      <c r="ET35" s="876"/>
      <c r="EU35" s="876"/>
      <c r="EV35" s="876"/>
      <c r="EW35" s="876"/>
      <c r="EX35" s="2"/>
      <c r="EY35" s="873"/>
      <c r="EZ35" s="874"/>
      <c r="FA35" s="874"/>
      <c r="FB35" s="874"/>
      <c r="FC35" s="874"/>
      <c r="FD35" s="874"/>
      <c r="FE35" s="34"/>
      <c r="FF35" s="873"/>
      <c r="FG35" s="874"/>
      <c r="FH35" s="874"/>
      <c r="FI35" s="874"/>
      <c r="FJ35" s="874"/>
      <c r="FK35" s="874"/>
      <c r="FL35" s="35"/>
      <c r="FM35" s="873"/>
      <c r="FN35" s="874"/>
      <c r="FO35" s="874"/>
      <c r="FP35" s="874"/>
      <c r="FQ35" s="874"/>
      <c r="FR35" s="874"/>
      <c r="FS35" s="35"/>
      <c r="FT35" s="873"/>
      <c r="FU35" s="874"/>
      <c r="FV35" s="874"/>
      <c r="FW35" s="874"/>
      <c r="FX35" s="874"/>
      <c r="FY35" s="874"/>
      <c r="FZ35" s="35"/>
      <c r="GA35" s="873"/>
      <c r="GB35" s="874"/>
      <c r="GC35" s="874"/>
      <c r="GD35" s="874"/>
      <c r="GE35" s="874"/>
      <c r="GF35" s="874"/>
      <c r="GG35" s="2"/>
      <c r="GH35" s="32"/>
      <c r="GI35" s="32"/>
      <c r="GJ35" s="32"/>
      <c r="GK35" s="32"/>
      <c r="GL35" s="2"/>
      <c r="GM35" s="2"/>
      <c r="GN35" s="2"/>
      <c r="GO35" s="2"/>
      <c r="GP35" s="2"/>
    </row>
    <row r="36" spans="6:198" s="1" customFormat="1" ht="12.75" customHeight="1">
      <c r="F36" s="23"/>
      <c r="G36" s="6"/>
      <c r="H36" s="4"/>
      <c r="I36" s="4"/>
      <c r="J36" s="4"/>
      <c r="K36" s="4"/>
      <c r="L36" s="4"/>
      <c r="M36" s="4"/>
      <c r="N36" s="4"/>
      <c r="O36" s="4"/>
      <c r="P36" s="4"/>
      <c r="Q36" s="4"/>
      <c r="R36" s="4"/>
      <c r="S36" s="4"/>
      <c r="T36" s="4"/>
      <c r="U36" s="4"/>
      <c r="V36" s="4"/>
      <c r="W36" s="4"/>
      <c r="X36" s="25"/>
      <c r="Y36" s="25"/>
      <c r="Z36" s="25"/>
      <c r="AA36" s="29"/>
      <c r="AB36" s="29"/>
      <c r="AC36" s="29"/>
      <c r="AD36" s="29"/>
      <c r="AE36" s="29"/>
      <c r="AF36" s="25"/>
      <c r="AG36" s="24"/>
      <c r="AH36" s="4"/>
      <c r="AI36" s="23"/>
      <c r="AJ36" s="27" t="s">
        <v>41</v>
      </c>
      <c r="AK36" s="7"/>
      <c r="AL36" s="7"/>
      <c r="AM36" s="7"/>
      <c r="AN36" s="7"/>
      <c r="AO36" s="7"/>
      <c r="AP36" s="7"/>
      <c r="AQ36" s="7"/>
      <c r="AR36" s="7"/>
      <c r="AS36" s="7"/>
      <c r="AT36" s="7"/>
      <c r="AU36" s="7"/>
      <c r="AV36" s="7"/>
      <c r="AW36" s="7"/>
      <c r="AX36" s="7"/>
      <c r="AY36" s="7"/>
      <c r="AZ36" s="7"/>
      <c r="BA36" s="7"/>
      <c r="BB36" s="7"/>
      <c r="BC36" s="7"/>
      <c r="BD36" s="7"/>
      <c r="BE36" s="7"/>
      <c r="BF36" s="7"/>
      <c r="BG36" s="28" t="s">
        <v>42</v>
      </c>
      <c r="BH36" s="28"/>
      <c r="BI36" s="29"/>
      <c r="BJ36" s="30"/>
      <c r="BK36" s="24"/>
      <c r="BR36" s="2"/>
      <c r="BS36" s="32"/>
      <c r="BT36" s="32"/>
      <c r="BU36" s="2"/>
      <c r="BV36" s="2"/>
      <c r="BW36" s="2"/>
      <c r="BX36" s="875"/>
      <c r="BY36" s="875"/>
      <c r="BZ36" s="875"/>
      <c r="CA36" s="2"/>
      <c r="CB36" s="2"/>
      <c r="CC36" s="2"/>
      <c r="CD36" s="876"/>
      <c r="CE36" s="876"/>
      <c r="CF36" s="876"/>
      <c r="CG36" s="876"/>
      <c r="CH36" s="876"/>
      <c r="CI36" s="876"/>
      <c r="CJ36" s="876"/>
      <c r="CK36" s="876"/>
      <c r="CL36" s="876"/>
      <c r="CM36" s="2"/>
      <c r="CN36" s="2"/>
      <c r="CO36" s="2"/>
      <c r="CP36" s="877"/>
      <c r="CQ36" s="878"/>
      <c r="CR36" s="878"/>
      <c r="CS36" s="872"/>
      <c r="CT36" s="2"/>
      <c r="CU36" s="2"/>
      <c r="CV36" s="2"/>
      <c r="CW36" s="877"/>
      <c r="CX36" s="878"/>
      <c r="CY36" s="878"/>
      <c r="CZ36" s="872"/>
      <c r="DA36" s="2"/>
      <c r="DB36" s="2"/>
      <c r="DC36" s="2"/>
      <c r="DD36" s="871"/>
      <c r="DE36" s="872"/>
      <c r="DF36" s="872"/>
      <c r="DG36" s="872"/>
      <c r="DH36" s="872"/>
      <c r="DI36" s="872"/>
      <c r="DJ36" s="2"/>
      <c r="DK36" s="2"/>
      <c r="DL36" s="2"/>
      <c r="DM36" s="871"/>
      <c r="DN36" s="872"/>
      <c r="DO36" s="872"/>
      <c r="DP36" s="872"/>
      <c r="DQ36" s="872"/>
      <c r="DR36" s="872"/>
      <c r="DS36" s="32"/>
      <c r="DT36" s="32"/>
      <c r="DU36" s="32"/>
      <c r="DV36" s="32"/>
      <c r="DW36" s="32"/>
      <c r="DX36" s="2"/>
      <c r="DY36" s="2"/>
      <c r="DZ36" s="2"/>
      <c r="EA36" s="2"/>
      <c r="EB36" s="2"/>
      <c r="EC36" s="2"/>
      <c r="ED36" s="2"/>
      <c r="EE36" s="2"/>
      <c r="EF36" s="2"/>
      <c r="EG36" s="32"/>
      <c r="EH36" s="32"/>
      <c r="EI36" s="2"/>
      <c r="EJ36" s="2"/>
      <c r="EK36" s="875"/>
      <c r="EL36" s="875"/>
      <c r="EM36" s="875"/>
      <c r="EN36" s="2"/>
      <c r="EO36" s="876"/>
      <c r="EP36" s="876"/>
      <c r="EQ36" s="876"/>
      <c r="ER36" s="876"/>
      <c r="ES36" s="876"/>
      <c r="ET36" s="876"/>
      <c r="EU36" s="876"/>
      <c r="EV36" s="876"/>
      <c r="EW36" s="876"/>
      <c r="EX36" s="2"/>
      <c r="EY36" s="874"/>
      <c r="EZ36" s="874"/>
      <c r="FA36" s="874"/>
      <c r="FB36" s="874"/>
      <c r="FC36" s="874"/>
      <c r="FD36" s="874"/>
      <c r="FE36" s="36"/>
      <c r="FF36" s="874"/>
      <c r="FG36" s="874"/>
      <c r="FH36" s="874"/>
      <c r="FI36" s="874"/>
      <c r="FJ36" s="874"/>
      <c r="FK36" s="874"/>
      <c r="FL36" s="37"/>
      <c r="FM36" s="874"/>
      <c r="FN36" s="874"/>
      <c r="FO36" s="874"/>
      <c r="FP36" s="874"/>
      <c r="FQ36" s="874"/>
      <c r="FR36" s="874"/>
      <c r="FS36" s="37"/>
      <c r="FT36" s="874"/>
      <c r="FU36" s="874"/>
      <c r="FV36" s="874"/>
      <c r="FW36" s="874"/>
      <c r="FX36" s="874"/>
      <c r="FY36" s="874"/>
      <c r="FZ36" s="37"/>
      <c r="GA36" s="874"/>
      <c r="GB36" s="874"/>
      <c r="GC36" s="874"/>
      <c r="GD36" s="874"/>
      <c r="GE36" s="874"/>
      <c r="GF36" s="874"/>
      <c r="GG36" s="2"/>
      <c r="GH36" s="32"/>
      <c r="GI36" s="32"/>
      <c r="GJ36" s="32"/>
      <c r="GK36" s="32"/>
      <c r="GL36" s="2"/>
      <c r="GM36" s="2"/>
      <c r="GN36" s="2"/>
      <c r="GO36" s="2"/>
      <c r="GP36" s="2"/>
    </row>
    <row r="37" spans="6:198" s="1" customFormat="1" ht="12.75" customHeight="1">
      <c r="F37" s="23"/>
      <c r="G37" s="6" t="s">
        <v>43</v>
      </c>
      <c r="H37" s="4"/>
      <c r="I37" s="4"/>
      <c r="J37" s="4"/>
      <c r="K37" s="4"/>
      <c r="L37" s="4"/>
      <c r="M37" s="4"/>
      <c r="N37" s="4"/>
      <c r="O37" s="4"/>
      <c r="P37" s="43"/>
      <c r="Q37" s="43"/>
      <c r="R37" s="43"/>
      <c r="S37" s="43"/>
      <c r="T37" s="43"/>
      <c r="U37" s="43"/>
      <c r="V37" s="43"/>
      <c r="W37" s="43"/>
      <c r="X37" s="43"/>
      <c r="Y37" s="43"/>
      <c r="Z37" s="43"/>
      <c r="AA37" s="33" t="s">
        <v>44</v>
      </c>
      <c r="AB37" s="33"/>
      <c r="AC37" s="33"/>
      <c r="AD37" s="33"/>
      <c r="AE37" s="33"/>
      <c r="AF37" s="43"/>
      <c r="AG37" s="24"/>
      <c r="AH37" s="4"/>
      <c r="AI37" s="23"/>
      <c r="AJ37" s="27" t="s">
        <v>45</v>
      </c>
      <c r="AK37" s="7"/>
      <c r="AL37" s="7"/>
      <c r="AM37" s="7"/>
      <c r="AN37" s="7"/>
      <c r="AO37" s="7"/>
      <c r="AP37" s="7"/>
      <c r="AQ37" s="7"/>
      <c r="AR37" s="7"/>
      <c r="AS37" s="7"/>
      <c r="AT37" s="7"/>
      <c r="AU37" s="7"/>
      <c r="AV37" s="7"/>
      <c r="AW37" s="7"/>
      <c r="AX37" s="7"/>
      <c r="AY37" s="7"/>
      <c r="AZ37" s="7"/>
      <c r="BA37" s="7"/>
      <c r="BB37" s="7"/>
      <c r="BC37" s="7"/>
      <c r="BD37" s="7"/>
      <c r="BE37" s="7"/>
      <c r="BF37" s="7"/>
      <c r="BG37" s="28" t="s">
        <v>46</v>
      </c>
      <c r="BH37" s="28"/>
      <c r="BI37" s="29"/>
      <c r="BJ37" s="30"/>
      <c r="BK37" s="24"/>
      <c r="BR37" s="2"/>
      <c r="BS37" s="32"/>
      <c r="BT37" s="32"/>
      <c r="BU37" s="2"/>
      <c r="BV37" s="2"/>
      <c r="BW37" s="2"/>
      <c r="BX37" s="875"/>
      <c r="BY37" s="875"/>
      <c r="BZ37" s="875"/>
      <c r="CA37" s="2"/>
      <c r="CB37" s="2"/>
      <c r="CC37" s="2"/>
      <c r="CD37" s="876"/>
      <c r="CE37" s="876"/>
      <c r="CF37" s="876"/>
      <c r="CG37" s="876"/>
      <c r="CH37" s="876"/>
      <c r="CI37" s="876"/>
      <c r="CJ37" s="876"/>
      <c r="CK37" s="876"/>
      <c r="CL37" s="876"/>
      <c r="CM37" s="2"/>
      <c r="CN37" s="2"/>
      <c r="CO37" s="2"/>
      <c r="CP37" s="872"/>
      <c r="CQ37" s="872"/>
      <c r="CR37" s="872"/>
      <c r="CS37" s="872"/>
      <c r="CT37" s="2"/>
      <c r="CU37" s="2"/>
      <c r="CV37" s="2"/>
      <c r="CW37" s="872"/>
      <c r="CX37" s="872"/>
      <c r="CY37" s="872"/>
      <c r="CZ37" s="872"/>
      <c r="DA37" s="2"/>
      <c r="DB37" s="2"/>
      <c r="DC37" s="2"/>
      <c r="DD37" s="872"/>
      <c r="DE37" s="872"/>
      <c r="DF37" s="872"/>
      <c r="DG37" s="872"/>
      <c r="DH37" s="872"/>
      <c r="DI37" s="872"/>
      <c r="DJ37" s="2"/>
      <c r="DK37" s="2"/>
      <c r="DL37" s="2"/>
      <c r="DM37" s="872"/>
      <c r="DN37" s="872"/>
      <c r="DO37" s="872"/>
      <c r="DP37" s="872"/>
      <c r="DQ37" s="872"/>
      <c r="DR37" s="872"/>
      <c r="DS37" s="32"/>
      <c r="DT37" s="32"/>
      <c r="DU37" s="32"/>
      <c r="DV37" s="32"/>
      <c r="DW37" s="32"/>
      <c r="DX37" s="2"/>
      <c r="DY37" s="2"/>
      <c r="DZ37" s="2"/>
      <c r="EA37" s="2"/>
      <c r="EB37" s="2"/>
      <c r="EC37" s="2"/>
      <c r="ED37" s="2"/>
      <c r="EE37" s="2"/>
      <c r="EF37" s="2"/>
      <c r="EG37" s="32"/>
      <c r="EH37" s="32"/>
      <c r="EI37" s="2"/>
      <c r="EJ37" s="2"/>
      <c r="EK37" s="875"/>
      <c r="EL37" s="875"/>
      <c r="EM37" s="875"/>
      <c r="EN37" s="32"/>
      <c r="EO37" s="876"/>
      <c r="EP37" s="876"/>
      <c r="EQ37" s="876"/>
      <c r="ER37" s="876"/>
      <c r="ES37" s="876"/>
      <c r="ET37" s="876"/>
      <c r="EU37" s="876"/>
      <c r="EV37" s="876"/>
      <c r="EW37" s="876"/>
      <c r="EX37" s="32"/>
      <c r="EY37" s="873"/>
      <c r="EZ37" s="874"/>
      <c r="FA37" s="874"/>
      <c r="FB37" s="874"/>
      <c r="FC37" s="874"/>
      <c r="FD37" s="874"/>
      <c r="FE37" s="34"/>
      <c r="FF37" s="873"/>
      <c r="FG37" s="874"/>
      <c r="FH37" s="874"/>
      <c r="FI37" s="874"/>
      <c r="FJ37" s="874"/>
      <c r="FK37" s="874"/>
      <c r="FL37" s="35"/>
      <c r="FM37" s="873"/>
      <c r="FN37" s="874"/>
      <c r="FO37" s="874"/>
      <c r="FP37" s="874"/>
      <c r="FQ37" s="874"/>
      <c r="FR37" s="874"/>
      <c r="FS37" s="35"/>
      <c r="FT37" s="873"/>
      <c r="FU37" s="874"/>
      <c r="FV37" s="874"/>
      <c r="FW37" s="874"/>
      <c r="FX37" s="874"/>
      <c r="FY37" s="874"/>
      <c r="FZ37" s="35"/>
      <c r="GA37" s="873"/>
      <c r="GB37" s="874"/>
      <c r="GC37" s="874"/>
      <c r="GD37" s="874"/>
      <c r="GE37" s="874"/>
      <c r="GF37" s="874"/>
      <c r="GG37" s="2"/>
      <c r="GH37" s="32"/>
      <c r="GI37" s="32"/>
      <c r="GJ37" s="32"/>
      <c r="GK37" s="32"/>
      <c r="GL37" s="2"/>
      <c r="GM37" s="2"/>
      <c r="GN37" s="2"/>
      <c r="GO37" s="2"/>
      <c r="GP37" s="2"/>
    </row>
    <row r="38" spans="6:198" s="1" customFormat="1" ht="12.75" customHeight="1">
      <c r="F38" s="23"/>
      <c r="G38" s="4"/>
      <c r="H38" s="4"/>
      <c r="I38" s="4"/>
      <c r="J38" s="4"/>
      <c r="K38" s="4"/>
      <c r="L38" s="4"/>
      <c r="M38" s="4"/>
      <c r="N38" s="4"/>
      <c r="O38" s="4"/>
      <c r="P38" s="4"/>
      <c r="Q38" s="4"/>
      <c r="R38" s="4"/>
      <c r="S38" s="4"/>
      <c r="T38" s="4"/>
      <c r="U38" s="4"/>
      <c r="V38" s="4"/>
      <c r="W38" s="4"/>
      <c r="X38" s="4"/>
      <c r="Y38" s="4"/>
      <c r="Z38" s="4"/>
      <c r="AA38" s="4"/>
      <c r="AB38" s="4"/>
      <c r="AC38" s="4"/>
      <c r="AD38" s="4"/>
      <c r="AE38" s="4"/>
      <c r="AF38" s="4"/>
      <c r="AG38" s="24"/>
      <c r="AH38" s="4"/>
      <c r="AI38" s="23"/>
      <c r="AJ38" s="27" t="s">
        <v>47</v>
      </c>
      <c r="AK38" s="7"/>
      <c r="AL38" s="7"/>
      <c r="AM38" s="7"/>
      <c r="AN38" s="7"/>
      <c r="AO38" s="7"/>
      <c r="AP38" s="7"/>
      <c r="AQ38" s="7"/>
      <c r="AR38" s="7"/>
      <c r="AS38" s="7"/>
      <c r="AT38" s="7"/>
      <c r="AU38" s="7"/>
      <c r="AV38" s="7"/>
      <c r="AW38" s="7"/>
      <c r="AX38" s="7"/>
      <c r="AY38" s="7"/>
      <c r="AZ38" s="7"/>
      <c r="BA38" s="7"/>
      <c r="BB38" s="7"/>
      <c r="BC38" s="7"/>
      <c r="BD38" s="7"/>
      <c r="BE38" s="7"/>
      <c r="BF38" s="7"/>
      <c r="BG38" s="28">
        <v>24</v>
      </c>
      <c r="BH38" s="28"/>
      <c r="BI38" s="29"/>
      <c r="BJ38" s="30"/>
      <c r="BK38" s="24"/>
      <c r="BR38" s="2"/>
      <c r="BS38" s="32"/>
      <c r="BT38" s="32"/>
      <c r="BU38" s="2"/>
      <c r="BV38" s="2"/>
      <c r="BW38" s="2"/>
      <c r="BX38" s="875"/>
      <c r="BY38" s="875"/>
      <c r="BZ38" s="875"/>
      <c r="CA38" s="2"/>
      <c r="CB38" s="2"/>
      <c r="CC38" s="2"/>
      <c r="CD38" s="876"/>
      <c r="CE38" s="876"/>
      <c r="CF38" s="876"/>
      <c r="CG38" s="876"/>
      <c r="CH38" s="876"/>
      <c r="CI38" s="876"/>
      <c r="CJ38" s="876"/>
      <c r="CK38" s="876"/>
      <c r="CL38" s="876"/>
      <c r="CM38" s="2"/>
      <c r="CN38" s="2"/>
      <c r="CO38" s="2"/>
      <c r="CP38" s="877"/>
      <c r="CQ38" s="878"/>
      <c r="CR38" s="878"/>
      <c r="CS38" s="872"/>
      <c r="CT38" s="2"/>
      <c r="CU38" s="2"/>
      <c r="CV38" s="2"/>
      <c r="CW38" s="877"/>
      <c r="CX38" s="878"/>
      <c r="CY38" s="878"/>
      <c r="CZ38" s="872"/>
      <c r="DA38" s="2"/>
      <c r="DB38" s="2"/>
      <c r="DC38" s="2"/>
      <c r="DD38" s="871"/>
      <c r="DE38" s="872"/>
      <c r="DF38" s="872"/>
      <c r="DG38" s="872"/>
      <c r="DH38" s="872"/>
      <c r="DI38" s="872"/>
      <c r="DJ38" s="2"/>
      <c r="DK38" s="2"/>
      <c r="DL38" s="2"/>
      <c r="DM38" s="871"/>
      <c r="DN38" s="872"/>
      <c r="DO38" s="872"/>
      <c r="DP38" s="872"/>
      <c r="DQ38" s="872"/>
      <c r="DR38" s="872"/>
      <c r="DS38" s="32"/>
      <c r="DT38" s="32"/>
      <c r="DU38" s="32"/>
      <c r="DV38" s="32"/>
      <c r="DW38" s="32"/>
      <c r="DX38" s="2"/>
      <c r="DY38" s="2"/>
      <c r="DZ38" s="2"/>
      <c r="EA38" s="2"/>
      <c r="EB38" s="2"/>
      <c r="EC38" s="2"/>
      <c r="ED38" s="2"/>
      <c r="EE38" s="2"/>
      <c r="EF38" s="2"/>
      <c r="EG38" s="32"/>
      <c r="EH38" s="32"/>
      <c r="EI38" s="2"/>
      <c r="EJ38" s="2"/>
      <c r="EK38" s="875"/>
      <c r="EL38" s="875"/>
      <c r="EM38" s="875"/>
      <c r="EN38" s="2"/>
      <c r="EO38" s="876"/>
      <c r="EP38" s="876"/>
      <c r="EQ38" s="876"/>
      <c r="ER38" s="876"/>
      <c r="ES38" s="876"/>
      <c r="ET38" s="876"/>
      <c r="EU38" s="876"/>
      <c r="EV38" s="876"/>
      <c r="EW38" s="876"/>
      <c r="EX38" s="2"/>
      <c r="EY38" s="874"/>
      <c r="EZ38" s="874"/>
      <c r="FA38" s="874"/>
      <c r="FB38" s="874"/>
      <c r="FC38" s="874"/>
      <c r="FD38" s="874"/>
      <c r="FE38" s="36"/>
      <c r="FF38" s="874"/>
      <c r="FG38" s="874"/>
      <c r="FH38" s="874"/>
      <c r="FI38" s="874"/>
      <c r="FJ38" s="874"/>
      <c r="FK38" s="874"/>
      <c r="FL38" s="37"/>
      <c r="FM38" s="874"/>
      <c r="FN38" s="874"/>
      <c r="FO38" s="874"/>
      <c r="FP38" s="874"/>
      <c r="FQ38" s="874"/>
      <c r="FR38" s="874"/>
      <c r="FS38" s="37"/>
      <c r="FT38" s="874"/>
      <c r="FU38" s="874"/>
      <c r="FV38" s="874"/>
      <c r="FW38" s="874"/>
      <c r="FX38" s="874"/>
      <c r="FY38" s="874"/>
      <c r="FZ38" s="37"/>
      <c r="GA38" s="874"/>
      <c r="GB38" s="874"/>
      <c r="GC38" s="874"/>
      <c r="GD38" s="874"/>
      <c r="GE38" s="874"/>
      <c r="GF38" s="874"/>
      <c r="GG38" s="2"/>
      <c r="GH38" s="32"/>
      <c r="GI38" s="32"/>
      <c r="GJ38" s="32"/>
      <c r="GK38" s="32"/>
      <c r="GL38" s="2"/>
      <c r="GM38" s="2"/>
      <c r="GN38" s="2"/>
      <c r="GO38" s="2"/>
      <c r="GP38" s="2"/>
    </row>
    <row r="39" spans="6:198" s="1" customFormat="1" ht="12.75" customHeight="1">
      <c r="F39" s="44"/>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6"/>
      <c r="AH39" s="4"/>
      <c r="AI39" s="23"/>
      <c r="AJ39" s="27" t="s">
        <v>48</v>
      </c>
      <c r="AK39" s="7"/>
      <c r="AL39" s="7"/>
      <c r="AM39" s="7"/>
      <c r="AN39" s="7"/>
      <c r="AO39" s="7"/>
      <c r="AP39" s="7"/>
      <c r="AQ39" s="7"/>
      <c r="AR39" s="7"/>
      <c r="AS39" s="7"/>
      <c r="AT39" s="7"/>
      <c r="AU39" s="7"/>
      <c r="AV39" s="7"/>
      <c r="AW39" s="7"/>
      <c r="AX39" s="7"/>
      <c r="AY39" s="7"/>
      <c r="AZ39" s="7"/>
      <c r="BA39" s="7"/>
      <c r="BB39" s="7"/>
      <c r="BC39" s="7"/>
      <c r="BD39" s="7"/>
      <c r="BE39" s="7"/>
      <c r="BF39" s="7"/>
      <c r="BG39" s="28">
        <v>25</v>
      </c>
      <c r="BH39" s="28"/>
      <c r="BI39" s="4"/>
      <c r="BJ39" s="24"/>
      <c r="BK39" s="24"/>
      <c r="BR39" s="2"/>
      <c r="BS39" s="32"/>
      <c r="BT39" s="32"/>
      <c r="BU39" s="32"/>
      <c r="BV39" s="32"/>
      <c r="BW39" s="32"/>
      <c r="BX39" s="875"/>
      <c r="BY39" s="875"/>
      <c r="BZ39" s="875"/>
      <c r="CA39" s="2"/>
      <c r="CB39" s="2"/>
      <c r="CC39" s="2"/>
      <c r="CD39" s="876"/>
      <c r="CE39" s="876"/>
      <c r="CF39" s="876"/>
      <c r="CG39" s="876"/>
      <c r="CH39" s="876"/>
      <c r="CI39" s="876"/>
      <c r="CJ39" s="876"/>
      <c r="CK39" s="876"/>
      <c r="CL39" s="876"/>
      <c r="CM39" s="2"/>
      <c r="CN39" s="2"/>
      <c r="CO39" s="2"/>
      <c r="CP39" s="872"/>
      <c r="CQ39" s="872"/>
      <c r="CR39" s="872"/>
      <c r="CS39" s="872"/>
      <c r="CT39" s="2"/>
      <c r="CU39" s="2"/>
      <c r="CV39" s="2"/>
      <c r="CW39" s="872"/>
      <c r="CX39" s="872"/>
      <c r="CY39" s="872"/>
      <c r="CZ39" s="872"/>
      <c r="DA39" s="2"/>
      <c r="DB39" s="2"/>
      <c r="DC39" s="2"/>
      <c r="DD39" s="872"/>
      <c r="DE39" s="872"/>
      <c r="DF39" s="872"/>
      <c r="DG39" s="872"/>
      <c r="DH39" s="872"/>
      <c r="DI39" s="872"/>
      <c r="DJ39" s="2"/>
      <c r="DK39" s="2"/>
      <c r="DL39" s="2"/>
      <c r="DM39" s="872"/>
      <c r="DN39" s="872"/>
      <c r="DO39" s="872"/>
      <c r="DP39" s="872"/>
      <c r="DQ39" s="872"/>
      <c r="DR39" s="872"/>
      <c r="DS39" s="32"/>
      <c r="DT39" s="32"/>
      <c r="DU39" s="32"/>
      <c r="DV39" s="32"/>
      <c r="DW39" s="32"/>
      <c r="DX39" s="2"/>
      <c r="DY39" s="2"/>
      <c r="DZ39" s="2"/>
      <c r="EA39" s="2"/>
      <c r="EB39" s="2"/>
      <c r="EC39" s="2"/>
      <c r="ED39" s="2"/>
      <c r="EE39" s="2"/>
      <c r="EF39" s="2"/>
      <c r="EG39" s="32"/>
      <c r="EH39" s="32"/>
      <c r="EI39" s="2"/>
      <c r="EJ39" s="2"/>
      <c r="EK39" s="875"/>
      <c r="EL39" s="875"/>
      <c r="EM39" s="875"/>
      <c r="EN39" s="2"/>
      <c r="EO39" s="876"/>
      <c r="EP39" s="876"/>
      <c r="EQ39" s="876"/>
      <c r="ER39" s="876"/>
      <c r="ES39" s="876"/>
      <c r="ET39" s="876"/>
      <c r="EU39" s="876"/>
      <c r="EV39" s="876"/>
      <c r="EW39" s="876"/>
      <c r="EX39" s="2"/>
      <c r="EY39" s="873"/>
      <c r="EZ39" s="874"/>
      <c r="FA39" s="874"/>
      <c r="FB39" s="874"/>
      <c r="FC39" s="874"/>
      <c r="FD39" s="874"/>
      <c r="FE39" s="34"/>
      <c r="FF39" s="873"/>
      <c r="FG39" s="874"/>
      <c r="FH39" s="874"/>
      <c r="FI39" s="874"/>
      <c r="FJ39" s="874"/>
      <c r="FK39" s="874"/>
      <c r="FL39" s="35"/>
      <c r="FM39" s="873"/>
      <c r="FN39" s="874"/>
      <c r="FO39" s="874"/>
      <c r="FP39" s="874"/>
      <c r="FQ39" s="874"/>
      <c r="FR39" s="874"/>
      <c r="FS39" s="35"/>
      <c r="FT39" s="873"/>
      <c r="FU39" s="874"/>
      <c r="FV39" s="874"/>
      <c r="FW39" s="874"/>
      <c r="FX39" s="874"/>
      <c r="FY39" s="874"/>
      <c r="FZ39" s="35"/>
      <c r="GA39" s="873"/>
      <c r="GB39" s="874"/>
      <c r="GC39" s="874"/>
      <c r="GD39" s="874"/>
      <c r="GE39" s="874"/>
      <c r="GF39" s="874"/>
      <c r="GG39" s="2"/>
      <c r="GH39" s="32"/>
      <c r="GI39" s="32"/>
      <c r="GJ39" s="32"/>
      <c r="GK39" s="32"/>
      <c r="GL39" s="2"/>
      <c r="GM39" s="2"/>
      <c r="GN39" s="2"/>
      <c r="GO39" s="2"/>
      <c r="GP39" s="2"/>
    </row>
    <row r="40" spans="6:198" s="1" customFormat="1" ht="12.75" customHeight="1">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4"/>
      <c r="AI40" s="47"/>
      <c r="AJ40" s="27" t="s">
        <v>49</v>
      </c>
      <c r="AK40" s="7"/>
      <c r="AL40" s="7"/>
      <c r="AM40" s="7"/>
      <c r="AN40" s="7"/>
      <c r="AO40" s="7"/>
      <c r="AP40" s="7"/>
      <c r="AQ40" s="7"/>
      <c r="AR40" s="7"/>
      <c r="AS40" s="7"/>
      <c r="AT40" s="7"/>
      <c r="AU40" s="7"/>
      <c r="AV40" s="7"/>
      <c r="AW40" s="7"/>
      <c r="AX40" s="7"/>
      <c r="AY40" s="7"/>
      <c r="AZ40" s="7"/>
      <c r="BA40" s="7"/>
      <c r="BB40" s="7"/>
      <c r="BC40" s="7"/>
      <c r="BD40" s="7"/>
      <c r="BE40" s="7"/>
      <c r="BF40" s="7"/>
      <c r="BG40" s="28">
        <v>26</v>
      </c>
      <c r="BH40" s="28"/>
      <c r="BI40" s="7"/>
      <c r="BJ40" s="48"/>
      <c r="BK40" s="24"/>
      <c r="BR40" s="2"/>
      <c r="BS40" s="32"/>
      <c r="BT40" s="32"/>
      <c r="BU40" s="32"/>
      <c r="BV40" s="32"/>
      <c r="BW40" s="32"/>
      <c r="BX40" s="875"/>
      <c r="BY40" s="875"/>
      <c r="BZ40" s="875"/>
      <c r="CA40" s="2"/>
      <c r="CB40" s="2"/>
      <c r="CC40" s="2"/>
      <c r="CD40" s="876"/>
      <c r="CE40" s="876"/>
      <c r="CF40" s="876"/>
      <c r="CG40" s="876"/>
      <c r="CH40" s="876"/>
      <c r="CI40" s="876"/>
      <c r="CJ40" s="876"/>
      <c r="CK40" s="876"/>
      <c r="CL40" s="876"/>
      <c r="CM40" s="2"/>
      <c r="CN40" s="2"/>
      <c r="CO40" s="2"/>
      <c r="CP40" s="877"/>
      <c r="CQ40" s="878"/>
      <c r="CR40" s="878"/>
      <c r="CS40" s="872"/>
      <c r="CT40" s="2"/>
      <c r="CU40" s="2"/>
      <c r="CV40" s="2"/>
      <c r="CW40" s="877"/>
      <c r="CX40" s="878"/>
      <c r="CY40" s="878"/>
      <c r="CZ40" s="872"/>
      <c r="DA40" s="2"/>
      <c r="DB40" s="2"/>
      <c r="DC40" s="2"/>
      <c r="DD40" s="871"/>
      <c r="DE40" s="872"/>
      <c r="DF40" s="872"/>
      <c r="DG40" s="872"/>
      <c r="DH40" s="872"/>
      <c r="DI40" s="872"/>
      <c r="DJ40" s="2"/>
      <c r="DK40" s="2"/>
      <c r="DL40" s="2"/>
      <c r="DM40" s="871"/>
      <c r="DN40" s="872"/>
      <c r="DO40" s="872"/>
      <c r="DP40" s="872"/>
      <c r="DQ40" s="872"/>
      <c r="DR40" s="872"/>
      <c r="DS40" s="32"/>
      <c r="DT40" s="32"/>
      <c r="DU40" s="32"/>
      <c r="DV40" s="32"/>
      <c r="DW40" s="32"/>
      <c r="DX40" s="2"/>
      <c r="DY40" s="2"/>
      <c r="DZ40" s="2"/>
      <c r="EA40" s="2"/>
      <c r="EB40" s="2"/>
      <c r="EC40" s="2"/>
      <c r="ED40" s="2"/>
      <c r="EE40" s="2"/>
      <c r="EF40" s="2"/>
      <c r="EG40" s="32"/>
      <c r="EH40" s="32"/>
      <c r="EI40" s="2"/>
      <c r="EJ40" s="2"/>
      <c r="EK40" s="875"/>
      <c r="EL40" s="875"/>
      <c r="EM40" s="875"/>
      <c r="EN40" s="2"/>
      <c r="EO40" s="876"/>
      <c r="EP40" s="876"/>
      <c r="EQ40" s="876"/>
      <c r="ER40" s="876"/>
      <c r="ES40" s="876"/>
      <c r="ET40" s="876"/>
      <c r="EU40" s="876"/>
      <c r="EV40" s="876"/>
      <c r="EW40" s="876"/>
      <c r="EX40" s="2"/>
      <c r="EY40" s="874"/>
      <c r="EZ40" s="874"/>
      <c r="FA40" s="874"/>
      <c r="FB40" s="874"/>
      <c r="FC40" s="874"/>
      <c r="FD40" s="874"/>
      <c r="FE40" s="36"/>
      <c r="FF40" s="874"/>
      <c r="FG40" s="874"/>
      <c r="FH40" s="874"/>
      <c r="FI40" s="874"/>
      <c r="FJ40" s="874"/>
      <c r="FK40" s="874"/>
      <c r="FL40" s="37"/>
      <c r="FM40" s="874"/>
      <c r="FN40" s="874"/>
      <c r="FO40" s="874"/>
      <c r="FP40" s="874"/>
      <c r="FQ40" s="874"/>
      <c r="FR40" s="874"/>
      <c r="FS40" s="37"/>
      <c r="FT40" s="874"/>
      <c r="FU40" s="874"/>
      <c r="FV40" s="874"/>
      <c r="FW40" s="874"/>
      <c r="FX40" s="874"/>
      <c r="FY40" s="874"/>
      <c r="FZ40" s="37"/>
      <c r="GA40" s="874"/>
      <c r="GB40" s="874"/>
      <c r="GC40" s="874"/>
      <c r="GD40" s="874"/>
      <c r="GE40" s="874"/>
      <c r="GF40" s="874"/>
      <c r="GG40" s="2"/>
      <c r="GH40" s="32"/>
      <c r="GI40" s="32"/>
      <c r="GJ40" s="32"/>
      <c r="GK40" s="32"/>
      <c r="GL40" s="2"/>
      <c r="GM40" s="2"/>
      <c r="GN40" s="2"/>
      <c r="GO40" s="2"/>
      <c r="GP40" s="2"/>
    </row>
    <row r="41" spans="6:198" s="1" customFormat="1" ht="12.75" customHeight="1">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4"/>
      <c r="AI41" s="47"/>
      <c r="AJ41" s="27" t="s">
        <v>50</v>
      </c>
      <c r="AK41" s="7"/>
      <c r="AL41" s="7"/>
      <c r="AM41" s="7"/>
      <c r="AN41" s="7"/>
      <c r="AO41" s="7"/>
      <c r="AP41" s="7"/>
      <c r="AQ41" s="7"/>
      <c r="AR41" s="7"/>
      <c r="AS41" s="7"/>
      <c r="AT41" s="7"/>
      <c r="AU41" s="7"/>
      <c r="AV41" s="7"/>
      <c r="AW41" s="7"/>
      <c r="AX41" s="7"/>
      <c r="AY41" s="7"/>
      <c r="AZ41" s="7"/>
      <c r="BA41" s="7"/>
      <c r="BB41" s="7"/>
      <c r="BC41" s="7"/>
      <c r="BD41" s="7"/>
      <c r="BE41" s="7"/>
      <c r="BF41" s="7"/>
      <c r="BG41" s="28" t="s">
        <v>51</v>
      </c>
      <c r="BH41" s="28"/>
      <c r="BI41" s="7"/>
      <c r="BJ41" s="48"/>
      <c r="BK41" s="46"/>
      <c r="BR41" s="2"/>
      <c r="BS41" s="32"/>
      <c r="BT41" s="32"/>
      <c r="BU41" s="32"/>
      <c r="BV41" s="32"/>
      <c r="BW41" s="32"/>
      <c r="BX41" s="32"/>
      <c r="BY41" s="32"/>
      <c r="BZ41" s="32"/>
      <c r="CA41" s="32"/>
      <c r="CB41" s="32"/>
      <c r="CC41" s="32"/>
      <c r="CD41" s="870"/>
      <c r="CE41" s="870"/>
      <c r="CF41" s="870"/>
      <c r="CG41" s="870"/>
      <c r="CH41" s="870"/>
      <c r="CI41" s="870"/>
      <c r="CJ41" s="870"/>
      <c r="CK41" s="870"/>
      <c r="CL41" s="870"/>
      <c r="CM41" s="32"/>
      <c r="CN41" s="32"/>
      <c r="CO41" s="32"/>
      <c r="CP41" s="32"/>
      <c r="CQ41" s="32"/>
      <c r="CR41" s="32"/>
      <c r="CS41" s="32"/>
      <c r="CT41" s="32"/>
      <c r="CU41" s="32"/>
      <c r="CV41" s="32"/>
      <c r="CW41" s="32"/>
      <c r="CX41" s="32"/>
      <c r="CY41" s="32"/>
      <c r="CZ41" s="32"/>
      <c r="DA41" s="32"/>
      <c r="DB41" s="32"/>
      <c r="DC41" s="32"/>
      <c r="DD41" s="871"/>
      <c r="DE41" s="872"/>
      <c r="DF41" s="872"/>
      <c r="DG41" s="872"/>
      <c r="DH41" s="872"/>
      <c r="DI41" s="872"/>
      <c r="DJ41" s="32"/>
      <c r="DK41" s="32"/>
      <c r="DL41" s="32"/>
      <c r="DM41" s="871"/>
      <c r="DN41" s="872"/>
      <c r="DO41" s="872"/>
      <c r="DP41" s="872"/>
      <c r="DQ41" s="872"/>
      <c r="DR41" s="872"/>
      <c r="DS41" s="32"/>
      <c r="DT41" s="32"/>
      <c r="DU41" s="32"/>
      <c r="DV41" s="32"/>
      <c r="DW41" s="32"/>
      <c r="DX41" s="2"/>
      <c r="DY41" s="2"/>
      <c r="DZ41" s="2"/>
      <c r="EA41" s="2"/>
      <c r="EB41" s="2"/>
      <c r="EC41" s="2"/>
      <c r="ED41" s="2"/>
      <c r="EE41" s="2"/>
      <c r="EF41" s="2"/>
      <c r="EG41" s="32"/>
      <c r="EH41" s="49"/>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32"/>
      <c r="GI41" s="32"/>
      <c r="GJ41" s="32"/>
      <c r="GK41" s="32"/>
      <c r="GL41" s="2"/>
      <c r="GM41" s="2"/>
      <c r="GN41" s="2"/>
      <c r="GO41" s="2"/>
      <c r="GP41" s="2"/>
    </row>
    <row r="42" spans="6:198" s="1" customFormat="1" ht="12.75" customHeight="1">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4"/>
      <c r="AI42" s="50"/>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2"/>
      <c r="BK42" s="4"/>
      <c r="BR42" s="2"/>
      <c r="BS42" s="32"/>
      <c r="BT42" s="32"/>
      <c r="BU42" s="32"/>
      <c r="BV42" s="32"/>
      <c r="BW42" s="32"/>
      <c r="BX42" s="32"/>
      <c r="BY42" s="32"/>
      <c r="BZ42" s="32"/>
      <c r="CA42" s="32"/>
      <c r="CB42" s="32"/>
      <c r="CC42" s="32"/>
      <c r="CD42" s="870"/>
      <c r="CE42" s="870"/>
      <c r="CF42" s="870"/>
      <c r="CG42" s="870"/>
      <c r="CH42" s="870"/>
      <c r="CI42" s="870"/>
      <c r="CJ42" s="870"/>
      <c r="CK42" s="870"/>
      <c r="CL42" s="870"/>
      <c r="CM42" s="32"/>
      <c r="CN42" s="32"/>
      <c r="CO42" s="32"/>
      <c r="CP42" s="32"/>
      <c r="CQ42" s="32"/>
      <c r="CR42" s="32"/>
      <c r="CS42" s="32"/>
      <c r="CT42" s="32"/>
      <c r="CU42" s="32"/>
      <c r="CV42" s="32"/>
      <c r="CW42" s="32"/>
      <c r="CX42" s="32"/>
      <c r="CY42" s="32"/>
      <c r="CZ42" s="32"/>
      <c r="DA42" s="32"/>
      <c r="DB42" s="32"/>
      <c r="DC42" s="32"/>
      <c r="DD42" s="871"/>
      <c r="DE42" s="872"/>
      <c r="DF42" s="872"/>
      <c r="DG42" s="872"/>
      <c r="DH42" s="872"/>
      <c r="DI42" s="872"/>
      <c r="DJ42" s="32"/>
      <c r="DK42" s="32"/>
      <c r="DL42" s="32"/>
      <c r="DM42" s="871"/>
      <c r="DN42" s="872"/>
      <c r="DO42" s="872"/>
      <c r="DP42" s="872"/>
      <c r="DQ42" s="872"/>
      <c r="DR42" s="872"/>
      <c r="DS42" s="32"/>
      <c r="DT42" s="32"/>
      <c r="DU42" s="32"/>
      <c r="DV42" s="32"/>
      <c r="DW42" s="32"/>
      <c r="DX42" s="2"/>
      <c r="DY42" s="2"/>
      <c r="DZ42" s="2"/>
      <c r="EA42" s="2"/>
      <c r="EB42" s="2"/>
      <c r="EC42" s="2"/>
      <c r="ED42" s="2"/>
      <c r="EE42" s="2"/>
      <c r="EF42" s="2"/>
      <c r="EG42" s="32"/>
      <c r="EH42" s="49"/>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32"/>
      <c r="GI42" s="32"/>
      <c r="GJ42" s="32"/>
      <c r="GK42" s="32"/>
      <c r="GL42" s="2"/>
      <c r="GM42" s="2"/>
      <c r="GN42" s="2"/>
      <c r="GO42" s="2"/>
      <c r="GP42" s="2"/>
    </row>
    <row r="43" spans="6:198" s="1" customFormat="1" ht="12.75" customHeight="1">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R43" s="2"/>
      <c r="BS43" s="32"/>
      <c r="BT43" s="32"/>
      <c r="BU43" s="32"/>
      <c r="BV43" s="32"/>
      <c r="BW43" s="32"/>
      <c r="BX43" s="32"/>
      <c r="BY43" s="32"/>
      <c r="BZ43" s="32"/>
      <c r="CA43" s="32"/>
      <c r="CB43" s="32"/>
      <c r="CC43" s="32"/>
      <c r="CD43" s="870"/>
      <c r="CE43" s="870"/>
      <c r="CF43" s="870"/>
      <c r="CG43" s="870"/>
      <c r="CH43" s="870"/>
      <c r="CI43" s="870"/>
      <c r="CJ43" s="870"/>
      <c r="CK43" s="870"/>
      <c r="CL43" s="870"/>
      <c r="CM43" s="32"/>
      <c r="CN43" s="32"/>
      <c r="CO43" s="32"/>
      <c r="CP43" s="32"/>
      <c r="CQ43" s="32"/>
      <c r="CR43" s="32"/>
      <c r="CS43" s="32"/>
      <c r="CT43" s="32"/>
      <c r="CU43" s="32"/>
      <c r="CV43" s="32"/>
      <c r="CW43" s="32"/>
      <c r="CX43" s="32"/>
      <c r="CY43" s="32"/>
      <c r="CZ43" s="32"/>
      <c r="DA43" s="32"/>
      <c r="DB43" s="32"/>
      <c r="DC43" s="32"/>
      <c r="DD43" s="871"/>
      <c r="DE43" s="872"/>
      <c r="DF43" s="872"/>
      <c r="DG43" s="872"/>
      <c r="DH43" s="872"/>
      <c r="DI43" s="872"/>
      <c r="DJ43" s="32"/>
      <c r="DK43" s="32"/>
      <c r="DL43" s="32"/>
      <c r="DM43" s="871"/>
      <c r="DN43" s="872"/>
      <c r="DO43" s="872"/>
      <c r="DP43" s="872"/>
      <c r="DQ43" s="872"/>
      <c r="DR43" s="872"/>
      <c r="DS43" s="32"/>
      <c r="DT43" s="32"/>
      <c r="DU43" s="32"/>
      <c r="DV43" s="32"/>
      <c r="DW43" s="32"/>
      <c r="DX43" s="2"/>
      <c r="DY43" s="2"/>
      <c r="DZ43" s="2"/>
      <c r="EA43" s="2"/>
      <c r="EB43" s="2"/>
      <c r="EC43" s="2"/>
      <c r="ED43" s="2"/>
      <c r="EE43" s="2"/>
      <c r="EF43" s="2"/>
      <c r="EG43" s="32"/>
      <c r="EH43" s="49"/>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32"/>
      <c r="GI43" s="32"/>
      <c r="GJ43" s="32"/>
      <c r="GK43" s="32"/>
      <c r="GL43" s="2"/>
      <c r="GM43" s="2"/>
      <c r="GN43" s="2"/>
      <c r="GO43" s="2"/>
      <c r="GP43" s="2"/>
    </row>
    <row r="44" spans="6:198" s="1" customFormat="1" ht="12.75" customHeight="1">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R44" s="2"/>
      <c r="BS44" s="32"/>
      <c r="BT44" s="32"/>
      <c r="BU44" s="32"/>
      <c r="BV44" s="32"/>
      <c r="BW44" s="32"/>
      <c r="BX44" s="32"/>
      <c r="BY44" s="32"/>
      <c r="BZ44" s="32"/>
      <c r="CA44" s="32"/>
      <c r="CB44" s="32"/>
      <c r="CC44" s="32"/>
      <c r="CD44" s="870"/>
      <c r="CE44" s="870"/>
      <c r="CF44" s="870"/>
      <c r="CG44" s="870"/>
      <c r="CH44" s="870"/>
      <c r="CI44" s="870"/>
      <c r="CJ44" s="870"/>
      <c r="CK44" s="870"/>
      <c r="CL44" s="870"/>
      <c r="CM44" s="32"/>
      <c r="CN44" s="32"/>
      <c r="CO44" s="32"/>
      <c r="CP44" s="32"/>
      <c r="CQ44" s="32"/>
      <c r="CR44" s="32"/>
      <c r="CS44" s="32"/>
      <c r="CT44" s="32"/>
      <c r="CU44" s="32"/>
      <c r="CV44" s="32"/>
      <c r="CW44" s="32"/>
      <c r="CX44" s="32"/>
      <c r="CY44" s="32"/>
      <c r="CZ44" s="32"/>
      <c r="DA44" s="32"/>
      <c r="DB44" s="32"/>
      <c r="DC44" s="32"/>
      <c r="DD44" s="871"/>
      <c r="DE44" s="872"/>
      <c r="DF44" s="872"/>
      <c r="DG44" s="872"/>
      <c r="DH44" s="872"/>
      <c r="DI44" s="872"/>
      <c r="DJ44" s="32"/>
      <c r="DK44" s="32"/>
      <c r="DL44" s="32"/>
      <c r="DM44" s="871"/>
      <c r="DN44" s="872"/>
      <c r="DO44" s="872"/>
      <c r="DP44" s="872"/>
      <c r="DQ44" s="872"/>
      <c r="DR44" s="872"/>
      <c r="DS44" s="32"/>
      <c r="DT44" s="32"/>
      <c r="DU44" s="32"/>
      <c r="DV44" s="32"/>
      <c r="DW44" s="32"/>
      <c r="DX44" s="2"/>
      <c r="DY44" s="2"/>
      <c r="DZ44" s="2"/>
      <c r="EA44" s="2"/>
      <c r="EB44" s="2"/>
      <c r="EC44" s="2"/>
      <c r="ED44" s="2"/>
      <c r="EE44" s="2"/>
      <c r="EF44" s="2"/>
      <c r="EG44" s="32"/>
      <c r="EH44" s="49"/>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32"/>
      <c r="GI44" s="32"/>
      <c r="GJ44" s="32"/>
      <c r="GK44" s="32"/>
      <c r="GL44" s="2"/>
      <c r="GM44" s="2"/>
      <c r="GN44" s="2"/>
      <c r="GO44" s="2"/>
      <c r="GP44" s="2"/>
    </row>
    <row r="45" spans="6:198" s="1" customFormat="1" ht="13.5" customHeight="1" thickBot="1">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4"/>
      <c r="BR45" s="2"/>
      <c r="BS45" s="32"/>
      <c r="BT45" s="32"/>
      <c r="BU45" s="32"/>
      <c r="BV45" s="32"/>
      <c r="BW45" s="32"/>
      <c r="BX45" s="32"/>
      <c r="BY45" s="32"/>
      <c r="BZ45" s="32"/>
      <c r="CA45" s="32"/>
      <c r="CB45" s="32"/>
      <c r="CC45" s="32"/>
      <c r="CD45" s="870"/>
      <c r="CE45" s="870"/>
      <c r="CF45" s="870"/>
      <c r="CG45" s="870"/>
      <c r="CH45" s="870"/>
      <c r="CI45" s="870"/>
      <c r="CJ45" s="870"/>
      <c r="CK45" s="870"/>
      <c r="CL45" s="870"/>
      <c r="CM45" s="32"/>
      <c r="CN45" s="32"/>
      <c r="CO45" s="32"/>
      <c r="CP45" s="32"/>
      <c r="CQ45" s="32"/>
      <c r="CR45" s="32"/>
      <c r="CS45" s="32"/>
      <c r="CT45" s="32"/>
      <c r="CU45" s="32"/>
      <c r="CV45" s="32"/>
      <c r="CW45" s="32"/>
      <c r="CX45" s="32"/>
      <c r="CY45" s="32"/>
      <c r="CZ45" s="32"/>
      <c r="DA45" s="32"/>
      <c r="DB45" s="32"/>
      <c r="DC45" s="32"/>
      <c r="DD45" s="871"/>
      <c r="DE45" s="872"/>
      <c r="DF45" s="872"/>
      <c r="DG45" s="872"/>
      <c r="DH45" s="872"/>
      <c r="DI45" s="872"/>
      <c r="DJ45" s="32"/>
      <c r="DK45" s="32"/>
      <c r="DL45" s="32"/>
      <c r="DM45" s="871"/>
      <c r="DN45" s="872"/>
      <c r="DO45" s="872"/>
      <c r="DP45" s="872"/>
      <c r="DQ45" s="872"/>
      <c r="DR45" s="872"/>
      <c r="DS45" s="32"/>
      <c r="DT45" s="32"/>
      <c r="DU45" s="32"/>
      <c r="DV45" s="32"/>
      <c r="DW45" s="32"/>
      <c r="DX45" s="2"/>
      <c r="DY45" s="2"/>
      <c r="DZ45" s="2"/>
      <c r="EA45" s="2"/>
      <c r="EB45" s="2"/>
      <c r="EC45" s="2"/>
      <c r="ED45" s="2"/>
      <c r="EE45" s="2"/>
      <c r="EF45" s="2"/>
      <c r="EG45" s="32"/>
      <c r="EH45" s="49"/>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32"/>
      <c r="GI45" s="32"/>
      <c r="GJ45" s="32"/>
      <c r="GK45" s="32"/>
      <c r="GL45" s="2"/>
      <c r="GM45" s="2"/>
      <c r="GN45" s="2"/>
      <c r="GO45" s="2"/>
      <c r="GP45" s="2"/>
    </row>
    <row r="46" spans="6:198" s="1" customFormat="1" ht="21.75" customHeight="1">
      <c r="F46" s="576" t="str">
        <f>[2]Setup!$B$5</f>
        <v>Precise Mortgage Funding 2018-2B plc</v>
      </c>
      <c r="G46" s="576"/>
      <c r="H46" s="576"/>
      <c r="I46" s="576"/>
      <c r="J46" s="576"/>
      <c r="K46" s="576"/>
      <c r="L46" s="576"/>
      <c r="M46" s="576"/>
      <c r="N46" s="576"/>
      <c r="O46" s="576"/>
      <c r="P46" s="576"/>
      <c r="Q46" s="576"/>
      <c r="R46" s="576"/>
      <c r="S46" s="576"/>
      <c r="T46" s="576"/>
      <c r="U46" s="576"/>
      <c r="V46" s="576"/>
      <c r="W46" s="576"/>
      <c r="X46" s="576"/>
      <c r="Y46" s="576"/>
      <c r="Z46" s="576"/>
      <c r="AA46" s="576"/>
      <c r="AB46" s="576"/>
      <c r="AC46" s="576"/>
      <c r="AD46" s="576"/>
      <c r="AE46" s="576"/>
      <c r="AF46" s="576"/>
      <c r="AG46" s="576"/>
      <c r="AH46" s="576"/>
      <c r="AI46" s="576"/>
      <c r="AJ46" s="576"/>
      <c r="AK46" s="576"/>
      <c r="AL46" s="576"/>
      <c r="AM46" s="576"/>
      <c r="AN46" s="576"/>
      <c r="AO46" s="576"/>
      <c r="AP46" s="576"/>
      <c r="AQ46" s="576"/>
      <c r="AR46" s="576"/>
      <c r="AS46" s="576"/>
      <c r="AT46" s="576"/>
      <c r="AU46" s="576"/>
      <c r="AV46" s="576"/>
      <c r="AW46" s="576"/>
      <c r="AX46" s="576"/>
      <c r="AY46" s="576"/>
      <c r="AZ46" s="576"/>
      <c r="BA46" s="576"/>
      <c r="BB46" s="576"/>
      <c r="BC46" s="576"/>
      <c r="BD46" s="576"/>
      <c r="BE46" s="576"/>
      <c r="BF46" s="576"/>
      <c r="BG46" s="576"/>
      <c r="BH46" s="576"/>
      <c r="BI46" s="576"/>
      <c r="BJ46" s="576"/>
      <c r="BK46" s="576"/>
      <c r="BR46" s="2"/>
      <c r="BS46" s="32"/>
      <c r="BT46" s="32"/>
      <c r="BU46" s="32"/>
      <c r="BV46" s="32"/>
      <c r="BW46" s="32"/>
      <c r="BX46" s="32"/>
      <c r="BY46" s="32"/>
      <c r="BZ46" s="32"/>
      <c r="CA46" s="32"/>
      <c r="CB46" s="32"/>
      <c r="CC46" s="32"/>
      <c r="CD46" s="54"/>
      <c r="CE46" s="54"/>
      <c r="CF46" s="54"/>
      <c r="CG46" s="54"/>
      <c r="CH46" s="54"/>
      <c r="CI46" s="54"/>
      <c r="CJ46" s="54"/>
      <c r="CK46" s="54"/>
      <c r="CL46" s="54"/>
      <c r="CM46" s="32"/>
      <c r="CN46" s="32"/>
      <c r="CO46" s="32"/>
      <c r="CP46" s="32"/>
      <c r="CQ46" s="32"/>
      <c r="CR46" s="32"/>
      <c r="CS46" s="32"/>
      <c r="CT46" s="32"/>
      <c r="CU46" s="32"/>
      <c r="CV46" s="32"/>
      <c r="CW46" s="32"/>
      <c r="CX46" s="32"/>
      <c r="CY46" s="32"/>
      <c r="CZ46" s="32"/>
      <c r="DA46" s="32"/>
      <c r="DB46" s="32"/>
      <c r="DC46" s="32"/>
      <c r="DD46" s="55"/>
      <c r="DE46" s="56"/>
      <c r="DF46" s="56"/>
      <c r="DG46" s="56"/>
      <c r="DH46" s="56"/>
      <c r="DI46" s="56"/>
      <c r="DJ46" s="32"/>
      <c r="DK46" s="32"/>
      <c r="DL46" s="32"/>
      <c r="DM46" s="55"/>
      <c r="DN46" s="56"/>
      <c r="DO46" s="56"/>
      <c r="DP46" s="56"/>
      <c r="DQ46" s="56"/>
      <c r="DR46" s="56"/>
      <c r="DS46" s="32"/>
      <c r="DT46" s="32"/>
      <c r="DU46" s="32"/>
      <c r="DV46" s="32"/>
      <c r="DW46" s="32"/>
      <c r="DX46" s="2"/>
      <c r="DY46" s="2"/>
      <c r="DZ46" s="2"/>
      <c r="EA46" s="2"/>
      <c r="EB46" s="2"/>
      <c r="EC46" s="2"/>
      <c r="ED46" s="2"/>
      <c r="EE46" s="2"/>
      <c r="EF46" s="2"/>
      <c r="EG46" s="32"/>
      <c r="EH46" s="49"/>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32"/>
      <c r="GI46" s="32"/>
      <c r="GJ46" s="32"/>
      <c r="GK46" s="32"/>
      <c r="GL46" s="2"/>
      <c r="GM46" s="2"/>
      <c r="GN46" s="2"/>
      <c r="GO46" s="2"/>
      <c r="GP46" s="2"/>
    </row>
    <row r="47" spans="6:198" s="1" customFormat="1" ht="13.5" customHeight="1">
      <c r="F47" s="569" t="s">
        <v>1</v>
      </c>
      <c r="G47" s="569"/>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R47" s="2"/>
      <c r="BS47" s="32"/>
      <c r="BT47" s="32"/>
      <c r="BU47" s="32"/>
      <c r="BV47" s="32"/>
      <c r="BW47" s="32"/>
      <c r="BX47" s="32"/>
      <c r="BY47" s="32"/>
      <c r="BZ47" s="32"/>
      <c r="CA47" s="32"/>
      <c r="CB47" s="32"/>
      <c r="CC47" s="32"/>
      <c r="CD47" s="54"/>
      <c r="CE47" s="54"/>
      <c r="CF47" s="54"/>
      <c r="CG47" s="54"/>
      <c r="CH47" s="54"/>
      <c r="CI47" s="54"/>
      <c r="CJ47" s="54"/>
      <c r="CK47" s="54"/>
      <c r="CL47" s="54"/>
      <c r="CM47" s="32"/>
      <c r="CN47" s="32"/>
      <c r="CO47" s="32"/>
      <c r="CP47" s="32"/>
      <c r="CQ47" s="32"/>
      <c r="CR47" s="32"/>
      <c r="CS47" s="32"/>
      <c r="CT47" s="32"/>
      <c r="CU47" s="32"/>
      <c r="CV47" s="32"/>
      <c r="CW47" s="32"/>
      <c r="CX47" s="32"/>
      <c r="CY47" s="32"/>
      <c r="CZ47" s="32"/>
      <c r="DA47" s="32"/>
      <c r="DB47" s="32"/>
      <c r="DC47" s="32"/>
      <c r="DD47" s="55"/>
      <c r="DE47" s="56"/>
      <c r="DF47" s="56"/>
      <c r="DG47" s="56"/>
      <c r="DH47" s="56"/>
      <c r="DI47" s="56"/>
      <c r="DJ47" s="32"/>
      <c r="DK47" s="32"/>
      <c r="DL47" s="32"/>
      <c r="DM47" s="55"/>
      <c r="DN47" s="56"/>
      <c r="DO47" s="56"/>
      <c r="DP47" s="56"/>
      <c r="DQ47" s="56"/>
      <c r="DR47" s="56"/>
      <c r="DS47" s="32"/>
      <c r="DT47" s="32"/>
      <c r="DU47" s="32"/>
      <c r="DV47" s="32"/>
      <c r="DW47" s="32"/>
      <c r="DX47" s="2"/>
      <c r="DY47" s="2"/>
      <c r="DZ47" s="2"/>
      <c r="EA47" s="2"/>
      <c r="EB47" s="2"/>
      <c r="EC47" s="2"/>
      <c r="ED47" s="2"/>
      <c r="EE47" s="2"/>
      <c r="EF47" s="2"/>
      <c r="EG47" s="32"/>
      <c r="EH47" s="49"/>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32"/>
      <c r="GI47" s="32"/>
      <c r="GJ47" s="32"/>
      <c r="GK47" s="32"/>
      <c r="GL47" s="2"/>
      <c r="GM47" s="2"/>
      <c r="GN47" s="2"/>
      <c r="GO47" s="2"/>
      <c r="GP47" s="2"/>
    </row>
    <row r="48" spans="6:198" s="1" customFormat="1" ht="13.5" customHeight="1">
      <c r="F48" s="569" t="s">
        <v>2</v>
      </c>
      <c r="G48" s="569"/>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R48" s="2"/>
      <c r="BS48" s="32"/>
      <c r="BT48" s="32"/>
      <c r="BU48" s="32"/>
      <c r="BV48" s="32"/>
      <c r="BW48" s="32"/>
      <c r="BX48" s="32"/>
      <c r="BY48" s="32"/>
      <c r="BZ48" s="32"/>
      <c r="CA48" s="32"/>
      <c r="CB48" s="32"/>
      <c r="CC48" s="32"/>
      <c r="CD48" s="54"/>
      <c r="CE48" s="54"/>
      <c r="CF48" s="54"/>
      <c r="CG48" s="54"/>
      <c r="CH48" s="54"/>
      <c r="CI48" s="54"/>
      <c r="CJ48" s="54"/>
      <c r="CK48" s="54"/>
      <c r="CL48" s="54"/>
      <c r="CM48" s="32"/>
      <c r="CN48" s="32"/>
      <c r="CO48" s="32"/>
      <c r="CP48" s="32"/>
      <c r="CQ48" s="32"/>
      <c r="CR48" s="32"/>
      <c r="CS48" s="32"/>
      <c r="CT48" s="32"/>
      <c r="CU48" s="32"/>
      <c r="CV48" s="32"/>
      <c r="CW48" s="32"/>
      <c r="CX48" s="32"/>
      <c r="CY48" s="32"/>
      <c r="CZ48" s="32"/>
      <c r="DA48" s="32"/>
      <c r="DB48" s="32"/>
      <c r="DC48" s="32"/>
      <c r="DD48" s="55"/>
      <c r="DE48" s="56"/>
      <c r="DF48" s="56"/>
      <c r="DG48" s="56"/>
      <c r="DH48" s="56"/>
      <c r="DI48" s="56"/>
      <c r="DJ48" s="32"/>
      <c r="DK48" s="32"/>
      <c r="DL48" s="32"/>
      <c r="DM48" s="55"/>
      <c r="DN48" s="56"/>
      <c r="DO48" s="56"/>
      <c r="DP48" s="56"/>
      <c r="DQ48" s="56"/>
      <c r="DR48" s="56"/>
      <c r="DS48" s="32"/>
      <c r="DT48" s="32"/>
      <c r="DU48" s="32"/>
      <c r="DV48" s="32"/>
      <c r="DW48" s="32"/>
      <c r="DX48" s="2"/>
      <c r="DY48" s="2"/>
      <c r="DZ48" s="2"/>
      <c r="EA48" s="2"/>
      <c r="EB48" s="2"/>
      <c r="EC48" s="2"/>
      <c r="ED48" s="2"/>
      <c r="EE48" s="2"/>
      <c r="EF48" s="2"/>
      <c r="EG48" s="32"/>
      <c r="EH48" s="49"/>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32"/>
      <c r="GI48" s="32"/>
      <c r="GJ48" s="32"/>
      <c r="GK48" s="32"/>
      <c r="GL48" s="2"/>
      <c r="GM48" s="2"/>
      <c r="GN48" s="2"/>
      <c r="GO48" s="2"/>
      <c r="GP48" s="2"/>
    </row>
    <row r="49" spans="6:198" s="1" customFormat="1" ht="13.5" customHeight="1" thickBot="1">
      <c r="F49" s="570">
        <f>[1]Input!$C$112</f>
        <v>43633</v>
      </c>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R49" s="2"/>
      <c r="BS49" s="32"/>
      <c r="BT49" s="32"/>
      <c r="BU49" s="32"/>
      <c r="BV49" s="32"/>
      <c r="BW49" s="32"/>
      <c r="BX49" s="32"/>
      <c r="BY49" s="32"/>
      <c r="BZ49" s="32"/>
      <c r="CA49" s="32"/>
      <c r="CB49" s="32"/>
      <c r="CC49" s="32"/>
      <c r="CD49" s="54"/>
      <c r="CE49" s="54"/>
      <c r="CF49" s="54"/>
      <c r="CG49" s="54"/>
      <c r="CH49" s="54"/>
      <c r="CI49" s="54"/>
      <c r="CJ49" s="54"/>
      <c r="CK49" s="54"/>
      <c r="CL49" s="54"/>
      <c r="CM49" s="32"/>
      <c r="CN49" s="32"/>
      <c r="CO49" s="32"/>
      <c r="CP49" s="32"/>
      <c r="CQ49" s="32"/>
      <c r="CR49" s="32"/>
      <c r="CS49" s="32"/>
      <c r="CT49" s="32"/>
      <c r="CU49" s="32"/>
      <c r="CV49" s="32"/>
      <c r="CW49" s="32"/>
      <c r="CX49" s="32"/>
      <c r="CY49" s="32"/>
      <c r="CZ49" s="32"/>
      <c r="DA49" s="32"/>
      <c r="DB49" s="32"/>
      <c r="DC49" s="32"/>
      <c r="DD49" s="55"/>
      <c r="DE49" s="56"/>
      <c r="DF49" s="56"/>
      <c r="DG49" s="56"/>
      <c r="DH49" s="56"/>
      <c r="DI49" s="56"/>
      <c r="DJ49" s="32"/>
      <c r="DK49" s="32"/>
      <c r="DL49" s="32"/>
      <c r="DM49" s="55"/>
      <c r="DN49" s="56"/>
      <c r="DO49" s="56"/>
      <c r="DP49" s="56"/>
      <c r="DQ49" s="56"/>
      <c r="DR49" s="56"/>
      <c r="DS49" s="32"/>
      <c r="DT49" s="32"/>
      <c r="DU49" s="32"/>
      <c r="DV49" s="32"/>
      <c r="DW49" s="32"/>
      <c r="DX49" s="2"/>
      <c r="DY49" s="2"/>
      <c r="DZ49" s="2"/>
      <c r="EA49" s="2"/>
      <c r="EB49" s="2"/>
      <c r="EC49" s="2"/>
      <c r="ED49" s="2"/>
      <c r="EE49" s="2"/>
      <c r="EF49" s="2"/>
      <c r="EG49" s="32"/>
      <c r="EH49" s="49"/>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32"/>
      <c r="GI49" s="32"/>
      <c r="GJ49" s="32"/>
      <c r="GK49" s="32"/>
      <c r="GL49" s="2"/>
      <c r="GM49" s="2"/>
      <c r="GN49" s="2"/>
      <c r="GO49" s="2"/>
      <c r="GP49" s="2"/>
    </row>
    <row r="50" spans="6:198" s="1" customFormat="1" ht="13.5" customHeight="1">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R50" s="2"/>
      <c r="BS50" s="32"/>
      <c r="BT50" s="32"/>
      <c r="BU50" s="32"/>
      <c r="BV50" s="32"/>
      <c r="BW50" s="32"/>
      <c r="BX50" s="32"/>
      <c r="BY50" s="32"/>
      <c r="BZ50" s="32"/>
      <c r="CA50" s="32"/>
      <c r="CB50" s="32"/>
      <c r="CC50" s="32"/>
      <c r="CD50" s="54"/>
      <c r="CE50" s="54"/>
      <c r="CF50" s="54"/>
      <c r="CG50" s="54"/>
      <c r="CH50" s="54"/>
      <c r="CI50" s="54"/>
      <c r="CJ50" s="54"/>
      <c r="CK50" s="54"/>
      <c r="CL50" s="54"/>
      <c r="CM50" s="32"/>
      <c r="CN50" s="32"/>
      <c r="CO50" s="32"/>
      <c r="CP50" s="32"/>
      <c r="CQ50" s="32"/>
      <c r="CR50" s="32"/>
      <c r="CS50" s="32"/>
      <c r="CT50" s="32"/>
      <c r="CU50" s="32"/>
      <c r="CV50" s="32"/>
      <c r="CW50" s="32"/>
      <c r="CX50" s="32"/>
      <c r="CY50" s="32"/>
      <c r="CZ50" s="32"/>
      <c r="DA50" s="32"/>
      <c r="DB50" s="32"/>
      <c r="DC50" s="32"/>
      <c r="DD50" s="55"/>
      <c r="DE50" s="56"/>
      <c r="DF50" s="56"/>
      <c r="DG50" s="56"/>
      <c r="DH50" s="56"/>
      <c r="DI50" s="56"/>
      <c r="DJ50" s="32"/>
      <c r="DK50" s="32"/>
      <c r="DL50" s="32"/>
      <c r="DM50" s="55"/>
      <c r="DN50" s="56"/>
      <c r="DO50" s="56"/>
      <c r="DP50" s="56"/>
      <c r="DQ50" s="56"/>
      <c r="DR50" s="56"/>
      <c r="DS50" s="32"/>
      <c r="DT50" s="32"/>
      <c r="DU50" s="32"/>
      <c r="DV50" s="32"/>
      <c r="DW50" s="32"/>
      <c r="DX50" s="2"/>
      <c r="DY50" s="2"/>
      <c r="DZ50" s="2"/>
      <c r="EA50" s="2"/>
      <c r="EB50" s="2"/>
      <c r="EC50" s="2"/>
      <c r="ED50" s="2"/>
      <c r="EE50" s="2"/>
      <c r="EF50" s="2"/>
      <c r="EG50" s="32"/>
      <c r="EH50" s="49"/>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32"/>
      <c r="GI50" s="32"/>
      <c r="GJ50" s="32"/>
      <c r="GK50" s="32"/>
      <c r="GL50" s="2"/>
      <c r="GM50" s="2"/>
      <c r="GN50" s="2"/>
      <c r="GO50" s="2"/>
      <c r="GP50" s="2"/>
    </row>
    <row r="51" spans="6:198" s="1" customFormat="1" ht="13.5" customHeight="1">
      <c r="F51" s="571" t="s">
        <v>14</v>
      </c>
      <c r="G51" s="571"/>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c r="AL51" s="571"/>
      <c r="AM51" s="571"/>
      <c r="AN51" s="571"/>
      <c r="AO51" s="571"/>
      <c r="AP51" s="571"/>
      <c r="AQ51" s="571"/>
      <c r="AR51" s="571"/>
      <c r="AS51" s="571"/>
      <c r="AT51" s="571"/>
      <c r="AU51" s="571"/>
      <c r="AV51" s="571"/>
      <c r="AW51" s="571"/>
      <c r="AX51" s="571"/>
      <c r="AY51" s="571"/>
      <c r="AZ51" s="571"/>
      <c r="BA51" s="571"/>
      <c r="BB51" s="571"/>
      <c r="BC51" s="571"/>
      <c r="BD51" s="571"/>
      <c r="BE51" s="571"/>
      <c r="BF51" s="571"/>
      <c r="BG51" s="571"/>
      <c r="BH51" s="571"/>
      <c r="BI51" s="571"/>
      <c r="BJ51" s="571"/>
      <c r="BK51" s="4"/>
      <c r="BR51" s="2"/>
      <c r="BS51" s="32"/>
      <c r="BT51" s="32"/>
      <c r="BU51" s="32"/>
      <c r="BV51" s="32"/>
      <c r="BW51" s="32"/>
      <c r="BX51" s="32"/>
      <c r="BY51" s="32"/>
      <c r="BZ51" s="32"/>
      <c r="CA51" s="32"/>
      <c r="CB51" s="32"/>
      <c r="CC51" s="32"/>
      <c r="CD51" s="54"/>
      <c r="CE51" s="54"/>
      <c r="CF51" s="54"/>
      <c r="CG51" s="54"/>
      <c r="CH51" s="54"/>
      <c r="CI51" s="54"/>
      <c r="CJ51" s="54"/>
      <c r="CK51" s="54"/>
      <c r="CL51" s="54"/>
      <c r="CM51" s="32"/>
      <c r="CN51" s="32"/>
      <c r="CO51" s="32"/>
      <c r="CP51" s="32"/>
      <c r="CQ51" s="32"/>
      <c r="CR51" s="32"/>
      <c r="CS51" s="32"/>
      <c r="CT51" s="32"/>
      <c r="CU51" s="32"/>
      <c r="CV51" s="32"/>
      <c r="CW51" s="32"/>
      <c r="CX51" s="32"/>
      <c r="CY51" s="32"/>
      <c r="CZ51" s="32"/>
      <c r="DA51" s="32"/>
      <c r="DB51" s="32"/>
      <c r="DC51" s="32"/>
      <c r="DD51" s="55"/>
      <c r="DE51" s="56"/>
      <c r="DF51" s="56"/>
      <c r="DG51" s="56"/>
      <c r="DH51" s="56"/>
      <c r="DI51" s="56"/>
      <c r="DJ51" s="32"/>
      <c r="DK51" s="32"/>
      <c r="DL51" s="32"/>
      <c r="DM51" s="55"/>
      <c r="DN51" s="56"/>
      <c r="DO51" s="56"/>
      <c r="DP51" s="56"/>
      <c r="DQ51" s="56"/>
      <c r="DR51" s="56"/>
      <c r="DS51" s="32"/>
      <c r="DT51" s="32"/>
      <c r="DU51" s="32"/>
      <c r="DV51" s="32"/>
      <c r="DW51" s="32"/>
      <c r="DX51" s="2"/>
      <c r="DY51" s="2"/>
      <c r="DZ51" s="2"/>
      <c r="EA51" s="2"/>
      <c r="EB51" s="2"/>
      <c r="EC51" s="2"/>
      <c r="ED51" s="2"/>
      <c r="EE51" s="2"/>
      <c r="EF51" s="2"/>
      <c r="EG51" s="32"/>
      <c r="EH51" s="49"/>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32"/>
      <c r="GI51" s="32"/>
      <c r="GJ51" s="32"/>
      <c r="GK51" s="32"/>
      <c r="GL51" s="2"/>
      <c r="GM51" s="2"/>
      <c r="GN51" s="2"/>
      <c r="GO51" s="2"/>
      <c r="GP51" s="2"/>
    </row>
    <row r="52" spans="6:198" s="1" customFormat="1" ht="13.5" customHeight="1">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R52" s="2"/>
      <c r="BS52" s="32"/>
      <c r="BT52" s="32"/>
      <c r="BU52" s="32"/>
      <c r="BV52" s="32"/>
      <c r="BW52" s="32"/>
      <c r="BX52" s="32"/>
      <c r="BY52" s="32"/>
      <c r="BZ52" s="32"/>
      <c r="CA52" s="32"/>
      <c r="CB52" s="32"/>
      <c r="CC52" s="32"/>
      <c r="CD52" s="54"/>
      <c r="CE52" s="54"/>
      <c r="CF52" s="54"/>
      <c r="CG52" s="54"/>
      <c r="CH52" s="54"/>
      <c r="CI52" s="54"/>
      <c r="CJ52" s="54"/>
      <c r="CK52" s="54"/>
      <c r="CL52" s="54"/>
      <c r="CM52" s="32"/>
      <c r="CN52" s="32"/>
      <c r="CO52" s="32"/>
      <c r="CP52" s="32"/>
      <c r="CQ52" s="32"/>
      <c r="CR52" s="32"/>
      <c r="CS52" s="32"/>
      <c r="CT52" s="32"/>
      <c r="CU52" s="32"/>
      <c r="CV52" s="32"/>
      <c r="CW52" s="32"/>
      <c r="CX52" s="32"/>
      <c r="CY52" s="32"/>
      <c r="CZ52" s="32"/>
      <c r="DA52" s="32"/>
      <c r="DB52" s="32"/>
      <c r="DC52" s="32"/>
      <c r="DD52" s="55"/>
      <c r="DE52" s="56"/>
      <c r="DF52" s="56"/>
      <c r="DG52" s="56"/>
      <c r="DH52" s="56"/>
      <c r="DI52" s="56"/>
      <c r="DJ52" s="32"/>
      <c r="DK52" s="32"/>
      <c r="DL52" s="32"/>
      <c r="DM52" s="55"/>
      <c r="DN52" s="56"/>
      <c r="DO52" s="56"/>
      <c r="DP52" s="56"/>
      <c r="DQ52" s="56"/>
      <c r="DR52" s="56"/>
      <c r="DS52" s="32"/>
      <c r="DT52" s="32"/>
      <c r="DU52" s="32"/>
      <c r="DV52" s="32"/>
      <c r="DW52" s="32"/>
      <c r="DX52" s="2"/>
      <c r="DY52" s="2"/>
      <c r="DZ52" s="2"/>
      <c r="EA52" s="2"/>
      <c r="EB52" s="2"/>
      <c r="EC52" s="2"/>
      <c r="ED52" s="2"/>
      <c r="EE52" s="2"/>
      <c r="EF52" s="2"/>
      <c r="EG52" s="32"/>
      <c r="EH52" s="49"/>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32"/>
      <c r="GI52" s="32"/>
      <c r="GJ52" s="32"/>
      <c r="GK52" s="32"/>
      <c r="GL52" s="2"/>
      <c r="GM52" s="2"/>
      <c r="GN52" s="2"/>
      <c r="GO52" s="2"/>
      <c r="GP52" s="2"/>
    </row>
    <row r="53" spans="6:198" s="1" customFormat="1" ht="13.5" customHeight="1">
      <c r="F53" s="4"/>
      <c r="G53" s="6"/>
      <c r="H53" s="6"/>
      <c r="I53" s="57"/>
      <c r="J53" s="6"/>
      <c r="K53" s="6"/>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4"/>
      <c r="BK53" s="4"/>
      <c r="BR53" s="2"/>
      <c r="BS53" s="32"/>
      <c r="BT53" s="32"/>
      <c r="BU53" s="32"/>
      <c r="BV53" s="32"/>
      <c r="BW53" s="32"/>
      <c r="BX53" s="32"/>
      <c r="BY53" s="32"/>
      <c r="BZ53" s="32"/>
      <c r="CA53" s="32"/>
      <c r="CB53" s="32"/>
      <c r="CC53" s="32"/>
      <c r="CD53" s="54"/>
      <c r="CE53" s="54"/>
      <c r="CF53" s="54"/>
      <c r="CG53" s="54"/>
      <c r="CH53" s="54"/>
      <c r="CI53" s="54"/>
      <c r="CJ53" s="54"/>
      <c r="CK53" s="54"/>
      <c r="CL53" s="54"/>
      <c r="CM53" s="32"/>
      <c r="CN53" s="32"/>
      <c r="CO53" s="32"/>
      <c r="CP53" s="32"/>
      <c r="CQ53" s="32"/>
      <c r="CR53" s="32"/>
      <c r="CS53" s="32"/>
      <c r="CT53" s="32"/>
      <c r="CU53" s="32"/>
      <c r="CV53" s="32"/>
      <c r="CW53" s="32"/>
      <c r="CX53" s="32"/>
      <c r="CY53" s="32"/>
      <c r="CZ53" s="32"/>
      <c r="DA53" s="32"/>
      <c r="DB53" s="32"/>
      <c r="DC53" s="32"/>
      <c r="DD53" s="55"/>
      <c r="DE53" s="56"/>
      <c r="DF53" s="56"/>
      <c r="DG53" s="56"/>
      <c r="DH53" s="56"/>
      <c r="DI53" s="56"/>
      <c r="DJ53" s="32"/>
      <c r="DK53" s="32"/>
      <c r="DL53" s="32"/>
      <c r="DM53" s="55"/>
      <c r="DN53" s="56"/>
      <c r="DO53" s="56"/>
      <c r="DP53" s="56"/>
      <c r="DQ53" s="56"/>
      <c r="DR53" s="56"/>
      <c r="DS53" s="32"/>
      <c r="DT53" s="32"/>
      <c r="DU53" s="32"/>
      <c r="DV53" s="32"/>
      <c r="DW53" s="32"/>
      <c r="DX53" s="2"/>
      <c r="DY53" s="2"/>
      <c r="DZ53" s="2"/>
      <c r="EA53" s="2"/>
      <c r="EB53" s="2"/>
      <c r="EC53" s="2"/>
      <c r="ED53" s="2"/>
      <c r="EE53" s="2"/>
      <c r="EF53" s="2"/>
      <c r="EG53" s="32"/>
      <c r="EH53" s="49"/>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32"/>
      <c r="GI53" s="32"/>
      <c r="GJ53" s="32"/>
      <c r="GK53" s="32"/>
      <c r="GL53" s="2"/>
      <c r="GM53" s="2"/>
      <c r="GN53" s="2"/>
      <c r="GO53" s="2"/>
      <c r="GP53" s="2"/>
    </row>
    <row r="54" spans="6:198" s="1" customFormat="1" ht="42" customHeight="1">
      <c r="F54" s="4"/>
      <c r="G54" s="58" t="s">
        <v>52</v>
      </c>
      <c r="H54" s="25"/>
      <c r="I54" s="59"/>
      <c r="J54" s="25"/>
      <c r="K54" s="25"/>
      <c r="L54" s="25"/>
      <c r="M54" s="868" t="s">
        <v>53</v>
      </c>
      <c r="N54" s="868"/>
      <c r="O54" s="868"/>
      <c r="P54" s="868"/>
      <c r="Q54" s="868"/>
      <c r="R54" s="868"/>
      <c r="S54" s="60"/>
      <c r="T54" s="833" t="s">
        <v>54</v>
      </c>
      <c r="U54" s="833"/>
      <c r="V54" s="833"/>
      <c r="W54" s="833"/>
      <c r="X54" s="833"/>
      <c r="Y54" s="833" t="s">
        <v>55</v>
      </c>
      <c r="Z54" s="833"/>
      <c r="AA54" s="833"/>
      <c r="AB54" s="833"/>
      <c r="AC54" s="833"/>
      <c r="AD54" s="868" t="s">
        <v>56</v>
      </c>
      <c r="AE54" s="868"/>
      <c r="AF54" s="868"/>
      <c r="AG54" s="868"/>
      <c r="AH54" s="868"/>
      <c r="AI54" s="868"/>
      <c r="AJ54" s="61"/>
      <c r="AK54" s="869" t="s">
        <v>57</v>
      </c>
      <c r="AL54" s="869"/>
      <c r="AM54" s="869"/>
      <c r="AN54" s="869"/>
      <c r="AO54" s="60"/>
      <c r="AP54" s="833" t="s">
        <v>58</v>
      </c>
      <c r="AQ54" s="833"/>
      <c r="AR54" s="833"/>
      <c r="AS54" s="833"/>
      <c r="AT54" s="833"/>
      <c r="AU54" s="62"/>
      <c r="AV54" s="833" t="s">
        <v>59</v>
      </c>
      <c r="AW54" s="833"/>
      <c r="AX54" s="833"/>
      <c r="AY54" s="833"/>
      <c r="AZ54" s="833"/>
      <c r="BA54" s="62"/>
      <c r="BB54" s="744" t="s">
        <v>60</v>
      </c>
      <c r="BC54" s="744"/>
      <c r="BD54" s="744"/>
      <c r="BE54" s="744"/>
      <c r="BF54" s="744"/>
      <c r="BG54" s="63"/>
      <c r="BH54" s="63"/>
      <c r="BI54" s="63"/>
      <c r="BJ54" s="4"/>
      <c r="BK54" s="4"/>
      <c r="BR54" s="2"/>
      <c r="BS54" s="32"/>
      <c r="BT54" s="32"/>
      <c r="BU54" s="32"/>
      <c r="BV54" s="32"/>
      <c r="BW54" s="32"/>
      <c r="BX54" s="32"/>
      <c r="BY54" s="32"/>
      <c r="BZ54" s="32"/>
      <c r="CA54" s="32"/>
      <c r="CB54" s="32"/>
      <c r="CC54" s="32"/>
      <c r="CD54" s="54"/>
      <c r="CE54" s="54"/>
      <c r="CF54" s="54"/>
      <c r="CG54" s="54"/>
      <c r="CH54" s="54"/>
      <c r="CI54" s="54"/>
      <c r="CJ54" s="54"/>
      <c r="CK54" s="54"/>
      <c r="CL54" s="54"/>
      <c r="CM54" s="32"/>
      <c r="CN54" s="32"/>
      <c r="CO54" s="32"/>
      <c r="CP54" s="32"/>
      <c r="CQ54" s="32"/>
      <c r="CR54" s="32"/>
      <c r="CS54" s="32"/>
      <c r="CT54" s="32"/>
      <c r="CU54" s="32"/>
      <c r="CV54" s="32"/>
      <c r="CW54" s="32"/>
      <c r="CX54" s="32"/>
      <c r="CY54" s="32"/>
      <c r="CZ54" s="32"/>
      <c r="DA54" s="32"/>
      <c r="DB54" s="32"/>
      <c r="DC54" s="32"/>
      <c r="DD54" s="55"/>
      <c r="DE54" s="56"/>
      <c r="DF54" s="56"/>
      <c r="DG54" s="56"/>
      <c r="DH54" s="56"/>
      <c r="DI54" s="56"/>
      <c r="DJ54" s="32"/>
      <c r="DK54" s="32"/>
      <c r="DL54" s="32"/>
      <c r="DM54" s="55"/>
      <c r="DN54" s="56"/>
      <c r="DO54" s="56"/>
      <c r="DP54" s="56"/>
      <c r="DQ54" s="56"/>
      <c r="DR54" s="56"/>
      <c r="DS54" s="32"/>
      <c r="DT54" s="32"/>
      <c r="DU54" s="32"/>
      <c r="DV54" s="32"/>
      <c r="DW54" s="32"/>
      <c r="DX54" s="2"/>
      <c r="DY54" s="2"/>
      <c r="DZ54" s="2"/>
      <c r="EA54" s="2"/>
      <c r="EB54" s="2"/>
      <c r="EC54" s="2"/>
      <c r="ED54" s="2"/>
      <c r="EE54" s="2"/>
      <c r="EF54" s="2"/>
      <c r="EG54" s="32"/>
      <c r="EH54" s="49"/>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32"/>
      <c r="GI54" s="32"/>
      <c r="GJ54" s="32"/>
      <c r="GK54" s="32"/>
      <c r="GL54" s="2"/>
      <c r="GM54" s="2"/>
      <c r="GN54" s="2"/>
      <c r="GO54" s="2"/>
      <c r="GP54" s="2"/>
    </row>
    <row r="55" spans="6:198" s="1" customFormat="1" ht="13.5" customHeight="1">
      <c r="F55" s="4"/>
      <c r="G55" s="6" t="s">
        <v>61</v>
      </c>
      <c r="H55" s="6"/>
      <c r="I55" s="57"/>
      <c r="J55" s="6"/>
      <c r="K55" s="6"/>
      <c r="L55" s="25"/>
      <c r="M55" s="25"/>
      <c r="N55" s="25"/>
      <c r="O55" s="25"/>
      <c r="P55" s="64"/>
      <c r="Q55" s="64"/>
      <c r="R55" s="64"/>
      <c r="S55" s="64"/>
      <c r="T55" s="64"/>
      <c r="U55" s="64"/>
      <c r="V55" s="64"/>
      <c r="W55" s="25"/>
      <c r="X55" s="25"/>
      <c r="Y55" s="64"/>
      <c r="Z55" s="64"/>
      <c r="AA55" s="64"/>
      <c r="AB55" s="64"/>
      <c r="AC55" s="64"/>
      <c r="AD55" s="25"/>
      <c r="AE55" s="25"/>
      <c r="AF55" s="25"/>
      <c r="AG55" s="25"/>
      <c r="AH55" s="25"/>
      <c r="AI55" s="25"/>
      <c r="AJ55" s="64"/>
      <c r="AK55" s="64"/>
      <c r="AL55" s="64"/>
      <c r="AM55" s="64"/>
      <c r="AN55" s="64"/>
      <c r="AO55" s="64"/>
      <c r="AP55" s="64"/>
      <c r="AQ55" s="25"/>
      <c r="AR55" s="25"/>
      <c r="AS55" s="64"/>
      <c r="AT55" s="64"/>
      <c r="AU55" s="64"/>
      <c r="AV55" s="64"/>
      <c r="AW55" s="64"/>
      <c r="AX55" s="25"/>
      <c r="AY55" s="25"/>
      <c r="AZ55" s="25"/>
      <c r="BA55" s="25"/>
      <c r="BB55" s="25"/>
      <c r="BC55" s="25"/>
      <c r="BD55" s="25"/>
      <c r="BE55" s="25"/>
      <c r="BF55" s="25"/>
      <c r="BG55" s="25"/>
      <c r="BH55" s="25"/>
      <c r="BI55" s="25"/>
      <c r="BJ55" s="4"/>
      <c r="BK55" s="4"/>
      <c r="BR55" s="2"/>
      <c r="BS55" s="32"/>
      <c r="BT55" s="32"/>
      <c r="BU55" s="32"/>
      <c r="BV55" s="32"/>
      <c r="BW55" s="32"/>
      <c r="BX55" s="32"/>
      <c r="BY55" s="32"/>
      <c r="BZ55" s="32"/>
      <c r="CA55" s="32"/>
      <c r="CB55" s="32"/>
      <c r="CC55" s="32"/>
      <c r="CD55" s="54"/>
      <c r="CE55" s="54"/>
      <c r="CF55" s="54"/>
      <c r="CG55" s="54"/>
      <c r="CH55" s="54"/>
      <c r="CI55" s="54"/>
      <c r="CJ55" s="54"/>
      <c r="CK55" s="54"/>
      <c r="CL55" s="54"/>
      <c r="CM55" s="32"/>
      <c r="CN55" s="32"/>
      <c r="CO55" s="32"/>
      <c r="CP55" s="32"/>
      <c r="CQ55" s="32"/>
      <c r="CR55" s="32"/>
      <c r="CS55" s="32"/>
      <c r="CT55" s="32"/>
      <c r="CU55" s="32"/>
      <c r="CV55" s="32"/>
      <c r="CW55" s="32"/>
      <c r="CX55" s="32"/>
      <c r="CY55" s="32"/>
      <c r="CZ55" s="32"/>
      <c r="DA55" s="32"/>
      <c r="DB55" s="32"/>
      <c r="DC55" s="32"/>
      <c r="DD55" s="55"/>
      <c r="DE55" s="56"/>
      <c r="DF55" s="56"/>
      <c r="DG55" s="56"/>
      <c r="DH55" s="56"/>
      <c r="DI55" s="56"/>
      <c r="DJ55" s="32"/>
      <c r="DK55" s="32"/>
      <c r="DL55" s="32"/>
      <c r="DM55" s="55"/>
      <c r="DN55" s="56"/>
      <c r="DO55" s="56"/>
      <c r="DP55" s="56"/>
      <c r="DQ55" s="56"/>
      <c r="DR55" s="56"/>
      <c r="DS55" s="32"/>
      <c r="DT55" s="32"/>
      <c r="DU55" s="32"/>
      <c r="DV55" s="32"/>
      <c r="DW55" s="32"/>
      <c r="DX55" s="2"/>
      <c r="DY55" s="2"/>
      <c r="DZ55" s="2"/>
      <c r="EA55" s="2"/>
      <c r="EB55" s="2"/>
      <c r="EC55" s="2"/>
      <c r="ED55" s="2"/>
      <c r="EE55" s="2"/>
      <c r="EF55" s="2"/>
      <c r="EG55" s="32"/>
      <c r="EH55" s="49"/>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32"/>
      <c r="GI55" s="32"/>
      <c r="GJ55" s="32"/>
      <c r="GK55" s="32"/>
      <c r="GL55" s="2"/>
      <c r="GM55" s="2"/>
      <c r="GN55" s="2"/>
      <c r="GO55" s="2"/>
      <c r="GP55" s="2"/>
    </row>
    <row r="56" spans="6:198" s="1" customFormat="1" ht="13.5" customHeight="1">
      <c r="F56" s="4"/>
      <c r="G56" s="25" t="s">
        <v>62</v>
      </c>
      <c r="H56" s="25"/>
      <c r="I56" s="59"/>
      <c r="J56" s="25"/>
      <c r="K56" s="25"/>
      <c r="L56" s="25"/>
      <c r="M56" s="862">
        <f>'[2]Note Calcs'!C19</f>
        <v>338900000</v>
      </c>
      <c r="N56" s="862"/>
      <c r="O56" s="862"/>
      <c r="P56" s="862"/>
      <c r="Q56" s="862"/>
      <c r="R56" s="862"/>
      <c r="S56" s="65"/>
      <c r="T56" s="65"/>
      <c r="U56" s="866">
        <f>(SUM(M57:$R$61)/SUM($M$56:$R$61))</f>
        <v>0.12559987615460033</v>
      </c>
      <c r="V56" s="866"/>
      <c r="W56" s="866"/>
      <c r="X56" s="65"/>
      <c r="Y56" s="863" t="s">
        <v>63</v>
      </c>
      <c r="Z56" s="863"/>
      <c r="AA56" s="863"/>
      <c r="AB56" s="863"/>
      <c r="AC56" s="863"/>
      <c r="AD56" s="862">
        <f>'[2]Note Calcs'!I34</f>
        <v>270469839.32000005</v>
      </c>
      <c r="AE56" s="862"/>
      <c r="AF56" s="862"/>
      <c r="AG56" s="862"/>
      <c r="AH56" s="862"/>
      <c r="AI56" s="862"/>
      <c r="AJ56" s="65"/>
      <c r="AK56" s="864">
        <f>AD56/M56</f>
        <v>0.79808155597521413</v>
      </c>
      <c r="AL56" s="864"/>
      <c r="AM56" s="864"/>
      <c r="AN56" s="864"/>
      <c r="AO56" s="65"/>
      <c r="AP56" s="65"/>
      <c r="AQ56" s="867">
        <f>(SUM(AD57:$AI$61)/SUM($AD$56:$AI$61))</f>
        <v>0.130074180984667</v>
      </c>
      <c r="AR56" s="867"/>
      <c r="AS56" s="867"/>
      <c r="AT56" s="66"/>
      <c r="AU56" s="67"/>
      <c r="AV56" s="67"/>
      <c r="AW56" s="68" t="str">
        <f>'[2]Note Calcs'!J64</f>
        <v>AAA</v>
      </c>
      <c r="AX56" s="66"/>
      <c r="AY56" s="68" t="str">
        <f>'[2]Note Calcs'!J70</f>
        <v>Aaa</v>
      </c>
      <c r="AZ56" s="66"/>
      <c r="BA56" s="66"/>
      <c r="BB56" s="66"/>
      <c r="BC56" s="69" t="str">
        <f>'[2]Note Calcs'!O64</f>
        <v/>
      </c>
      <c r="BD56" s="70"/>
      <c r="BE56" s="69" t="str">
        <f>'[2]Note Calcs'!O70</f>
        <v/>
      </c>
      <c r="BF56" s="66"/>
      <c r="BG56" s="9"/>
      <c r="BH56" s="9"/>
      <c r="BI56" s="9"/>
      <c r="BJ56" s="4"/>
      <c r="BK56" s="4"/>
      <c r="BR56" s="2"/>
      <c r="BS56" s="32"/>
      <c r="BT56" s="32"/>
      <c r="BU56" s="32"/>
      <c r="BV56" s="32"/>
      <c r="BW56" s="32"/>
      <c r="BX56" s="32"/>
      <c r="BY56" s="32"/>
      <c r="BZ56" s="32"/>
      <c r="CA56" s="32"/>
      <c r="CB56" s="32"/>
      <c r="CC56" s="32"/>
      <c r="CD56" s="54"/>
      <c r="CE56" s="54"/>
      <c r="CF56" s="54"/>
      <c r="CG56" s="54"/>
      <c r="CH56" s="54"/>
      <c r="CI56" s="54"/>
      <c r="CJ56" s="54"/>
      <c r="CK56" s="54"/>
      <c r="CL56" s="54"/>
      <c r="CM56" s="32"/>
      <c r="CN56" s="32"/>
      <c r="CO56" s="32"/>
      <c r="CP56" s="32"/>
      <c r="CQ56" s="32"/>
      <c r="CR56" s="32"/>
      <c r="CS56" s="32"/>
      <c r="CT56" s="32"/>
      <c r="CU56" s="32"/>
      <c r="CV56" s="32"/>
      <c r="CW56" s="32"/>
      <c r="CX56" s="32"/>
      <c r="CY56" s="32"/>
      <c r="CZ56" s="32"/>
      <c r="DA56" s="32"/>
      <c r="DB56" s="32"/>
      <c r="DC56" s="32"/>
      <c r="DD56" s="55"/>
      <c r="DE56" s="56"/>
      <c r="DF56" s="56"/>
      <c r="DG56" s="56"/>
      <c r="DH56" s="56"/>
      <c r="DI56" s="56"/>
      <c r="DJ56" s="32"/>
      <c r="DK56" s="32"/>
      <c r="DL56" s="32"/>
      <c r="DM56" s="55"/>
      <c r="DN56" s="56"/>
      <c r="DO56" s="56"/>
      <c r="DP56" s="56"/>
      <c r="DQ56" s="56"/>
      <c r="DR56" s="56"/>
      <c r="DS56" s="32"/>
      <c r="DT56" s="32"/>
      <c r="DU56" s="32"/>
      <c r="DV56" s="32"/>
      <c r="DW56" s="32"/>
      <c r="DX56" s="2"/>
      <c r="DY56" s="2"/>
      <c r="DZ56" s="2"/>
      <c r="EA56" s="2"/>
      <c r="EB56" s="2"/>
      <c r="EC56" s="2"/>
      <c r="ED56" s="2"/>
      <c r="EE56" s="2"/>
      <c r="EF56" s="2"/>
      <c r="EG56" s="32"/>
      <c r="EH56" s="49"/>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32"/>
      <c r="GI56" s="32"/>
      <c r="GJ56" s="32"/>
      <c r="GK56" s="32"/>
      <c r="GL56" s="2"/>
      <c r="GM56" s="2"/>
      <c r="GN56" s="2"/>
      <c r="GO56" s="2"/>
      <c r="GP56" s="2"/>
    </row>
    <row r="57" spans="6:198" s="1" customFormat="1" ht="13.5" customHeight="1">
      <c r="F57" s="4"/>
      <c r="G57" s="25" t="s">
        <v>64</v>
      </c>
      <c r="H57" s="25"/>
      <c r="I57" s="59"/>
      <c r="J57" s="25"/>
      <c r="K57" s="25"/>
      <c r="L57" s="25"/>
      <c r="M57" s="862">
        <f>'[2]Note Calcs'!C20</f>
        <v>11230000</v>
      </c>
      <c r="N57" s="862"/>
      <c r="O57" s="862"/>
      <c r="P57" s="862"/>
      <c r="Q57" s="862"/>
      <c r="R57" s="862"/>
      <c r="S57" s="65"/>
      <c r="T57" s="65"/>
      <c r="U57" s="866">
        <f>(SUM(M58:$R$61)/SUM($M$56:$R$61))</f>
        <v>9.6625212859280663E-2</v>
      </c>
      <c r="V57" s="866"/>
      <c r="W57" s="866"/>
      <c r="X57" s="65"/>
      <c r="Y57" s="863" t="s">
        <v>65</v>
      </c>
      <c r="Z57" s="863"/>
      <c r="AA57" s="863"/>
      <c r="AB57" s="863"/>
      <c r="AC57" s="863"/>
      <c r="AD57" s="862">
        <f>'[2]Note Calcs'!I35</f>
        <v>11230000</v>
      </c>
      <c r="AE57" s="862"/>
      <c r="AF57" s="862"/>
      <c r="AG57" s="862"/>
      <c r="AH57" s="862"/>
      <c r="AI57" s="862"/>
      <c r="AJ57" s="65"/>
      <c r="AK57" s="864">
        <f t="shared" ref="AK57:AK61" si="0">AD57/M57</f>
        <v>1</v>
      </c>
      <c r="AL57" s="864"/>
      <c r="AM57" s="864"/>
      <c r="AN57" s="864"/>
      <c r="AO57" s="65"/>
      <c r="AP57" s="65"/>
      <c r="AQ57" s="867">
        <f>(SUM(AD58:$AI$61)/SUM($AD$56:$AI$61))</f>
        <v>9.3954564201873314E-2</v>
      </c>
      <c r="AR57" s="867"/>
      <c r="AS57" s="867"/>
      <c r="AT57" s="66"/>
      <c r="AU57" s="67"/>
      <c r="AV57" s="67"/>
      <c r="AW57" s="68" t="str">
        <f>'[2]Note Calcs'!J65</f>
        <v>AA</v>
      </c>
      <c r="AX57" s="66"/>
      <c r="AY57" s="68" t="str">
        <f>'[2]Note Calcs'!J71</f>
        <v>Aa1</v>
      </c>
      <c r="AZ57" s="66"/>
      <c r="BA57" s="66"/>
      <c r="BB57" s="66"/>
      <c r="BC57" s="69" t="str">
        <f>'[2]Note Calcs'!O65</f>
        <v/>
      </c>
      <c r="BD57" s="70"/>
      <c r="BE57" s="69" t="str">
        <f>'[2]Note Calcs'!O71</f>
        <v/>
      </c>
      <c r="BF57" s="71"/>
      <c r="BG57" s="9"/>
      <c r="BH57" s="9"/>
      <c r="BI57" s="9"/>
      <c r="BJ57" s="4"/>
      <c r="BK57" s="4"/>
      <c r="BR57" s="2"/>
      <c r="BS57" s="32"/>
      <c r="BT57" s="32"/>
      <c r="BU57" s="32"/>
      <c r="BV57" s="32"/>
      <c r="BW57" s="32"/>
      <c r="BX57" s="32"/>
      <c r="BY57" s="32"/>
      <c r="BZ57" s="32"/>
      <c r="CA57" s="32"/>
      <c r="CB57" s="32"/>
      <c r="CC57" s="32"/>
      <c r="CD57" s="54"/>
      <c r="CE57" s="54"/>
      <c r="CF57" s="54"/>
      <c r="CG57" s="54"/>
      <c r="CH57" s="54"/>
      <c r="CI57" s="54"/>
      <c r="CJ57" s="54"/>
      <c r="CK57" s="54"/>
      <c r="CL57" s="54"/>
      <c r="CM57" s="32"/>
      <c r="CN57" s="32"/>
      <c r="CO57" s="32"/>
      <c r="CP57" s="32"/>
      <c r="CQ57" s="32"/>
      <c r="CR57" s="32"/>
      <c r="CS57" s="32"/>
      <c r="CT57" s="32"/>
      <c r="CU57" s="32"/>
      <c r="CV57" s="32"/>
      <c r="CW57" s="32"/>
      <c r="CX57" s="32"/>
      <c r="CY57" s="32"/>
      <c r="CZ57" s="32"/>
      <c r="DA57" s="32"/>
      <c r="DB57" s="32"/>
      <c r="DC57" s="32"/>
      <c r="DD57" s="55"/>
      <c r="DE57" s="56"/>
      <c r="DF57" s="56"/>
      <c r="DG57" s="56"/>
      <c r="DH57" s="56"/>
      <c r="DI57" s="56"/>
      <c r="DJ57" s="32"/>
      <c r="DK57" s="32"/>
      <c r="DL57" s="32"/>
      <c r="DM57" s="55"/>
      <c r="DN57" s="56"/>
      <c r="DO57" s="56"/>
      <c r="DP57" s="56"/>
      <c r="DQ57" s="56"/>
      <c r="DR57" s="56"/>
      <c r="DS57" s="32"/>
      <c r="DT57" s="32"/>
      <c r="DU57" s="32"/>
      <c r="DV57" s="32"/>
      <c r="DW57" s="32"/>
      <c r="DX57" s="2"/>
      <c r="DY57" s="2"/>
      <c r="DZ57" s="2"/>
      <c r="EA57" s="2"/>
      <c r="EB57" s="2"/>
      <c r="EC57" s="2"/>
      <c r="ED57" s="2"/>
      <c r="EE57" s="2"/>
      <c r="EF57" s="2"/>
      <c r="EG57" s="32"/>
      <c r="EH57" s="49"/>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32"/>
      <c r="GI57" s="32"/>
      <c r="GJ57" s="32"/>
      <c r="GK57" s="32"/>
      <c r="GL57" s="2"/>
      <c r="GM57" s="2"/>
      <c r="GN57" s="2"/>
      <c r="GO57" s="2"/>
      <c r="GP57" s="2"/>
    </row>
    <row r="58" spans="6:198" s="1" customFormat="1" ht="13.5" customHeight="1">
      <c r="F58" s="4"/>
      <c r="G58" s="25" t="s">
        <v>66</v>
      </c>
      <c r="H58" s="25"/>
      <c r="I58" s="59"/>
      <c r="J58" s="25"/>
      <c r="K58" s="25"/>
      <c r="L58" s="25"/>
      <c r="M58" s="862">
        <f>'[2]Note Calcs'!C21</f>
        <v>11230000</v>
      </c>
      <c r="N58" s="862"/>
      <c r="O58" s="862"/>
      <c r="P58" s="862"/>
      <c r="Q58" s="862"/>
      <c r="R58" s="862"/>
      <c r="S58" s="65"/>
      <c r="T58" s="65"/>
      <c r="U58" s="866">
        <f>(SUM(M59:$R$61)/SUM($M$56:$R$61))</f>
        <v>6.7650549563960993E-2</v>
      </c>
      <c r="V58" s="866"/>
      <c r="W58" s="866"/>
      <c r="X58" s="65"/>
      <c r="Y58" s="863" t="s">
        <v>67</v>
      </c>
      <c r="Z58" s="863"/>
      <c r="AA58" s="863"/>
      <c r="AB58" s="863"/>
      <c r="AC58" s="863"/>
      <c r="AD58" s="862">
        <f>'[2]Note Calcs'!I36</f>
        <v>11230000</v>
      </c>
      <c r="AE58" s="862"/>
      <c r="AF58" s="862"/>
      <c r="AG58" s="862"/>
      <c r="AH58" s="862"/>
      <c r="AI58" s="862"/>
      <c r="AJ58" s="65"/>
      <c r="AK58" s="864">
        <f t="shared" si="0"/>
        <v>1</v>
      </c>
      <c r="AL58" s="864"/>
      <c r="AM58" s="864"/>
      <c r="AN58" s="864"/>
      <c r="AO58" s="65"/>
      <c r="AP58" s="65"/>
      <c r="AQ58" s="867">
        <f>(SUM(AD59:$AI$61)/SUM($AD$56:$AI$61))</f>
        <v>5.7834947419079623E-2</v>
      </c>
      <c r="AR58" s="867"/>
      <c r="AS58" s="867"/>
      <c r="AT58" s="66"/>
      <c r="AU58" s="67"/>
      <c r="AV58" s="67"/>
      <c r="AW58" s="68" t="str">
        <f>'[2]Note Calcs'!J66</f>
        <v>A+</v>
      </c>
      <c r="AX58" s="66"/>
      <c r="AY58" s="68" t="str">
        <f>'[2]Note Calcs'!J72</f>
        <v>A2</v>
      </c>
      <c r="AZ58" s="66"/>
      <c r="BA58" s="66"/>
      <c r="BB58" s="66"/>
      <c r="BC58" s="69" t="str">
        <f>'[2]Note Calcs'!O66</f>
        <v/>
      </c>
      <c r="BD58" s="70"/>
      <c r="BE58" s="69" t="str">
        <f>'[2]Note Calcs'!O72</f>
        <v/>
      </c>
      <c r="BF58" s="71"/>
      <c r="BG58" s="9"/>
      <c r="BH58" s="9"/>
      <c r="BI58" s="9"/>
      <c r="BJ58" s="4"/>
      <c r="BK58" s="4"/>
      <c r="BR58" s="2"/>
      <c r="BS58" s="32"/>
      <c r="BT58" s="32"/>
      <c r="BU58" s="32"/>
      <c r="BV58" s="32"/>
      <c r="BW58" s="32"/>
      <c r="BX58" s="32"/>
      <c r="BY58" s="32"/>
      <c r="BZ58" s="32"/>
      <c r="CA58" s="32"/>
      <c r="CB58" s="32"/>
      <c r="CC58" s="32"/>
      <c r="CD58" s="54"/>
      <c r="CE58" s="54"/>
      <c r="CF58" s="54"/>
      <c r="CG58" s="54"/>
      <c r="CH58" s="54"/>
      <c r="CI58" s="54"/>
      <c r="CJ58" s="54"/>
      <c r="CK58" s="54"/>
      <c r="CL58" s="54"/>
      <c r="CM58" s="32"/>
      <c r="CN58" s="32"/>
      <c r="CO58" s="32"/>
      <c r="CP58" s="32"/>
      <c r="CQ58" s="32"/>
      <c r="CR58" s="32"/>
      <c r="CS58" s="32"/>
      <c r="CT58" s="32"/>
      <c r="CU58" s="32"/>
      <c r="CV58" s="32"/>
      <c r="CW58" s="32"/>
      <c r="CX58" s="32"/>
      <c r="CY58" s="32"/>
      <c r="CZ58" s="32"/>
      <c r="DA58" s="32"/>
      <c r="DB58" s="32"/>
      <c r="DC58" s="32"/>
      <c r="DD58" s="55"/>
      <c r="DE58" s="56"/>
      <c r="DF58" s="56"/>
      <c r="DG58" s="56"/>
      <c r="DH58" s="56"/>
      <c r="DI58" s="56"/>
      <c r="DJ58" s="32"/>
      <c r="DK58" s="32"/>
      <c r="DL58" s="32"/>
      <c r="DM58" s="55"/>
      <c r="DN58" s="56"/>
      <c r="DO58" s="56"/>
      <c r="DP58" s="56"/>
      <c r="DQ58" s="56"/>
      <c r="DR58" s="56"/>
      <c r="DS58" s="32"/>
      <c r="DT58" s="32"/>
      <c r="DU58" s="32"/>
      <c r="DV58" s="32"/>
      <c r="DW58" s="32"/>
      <c r="DX58" s="2"/>
      <c r="DY58" s="2"/>
      <c r="DZ58" s="2"/>
      <c r="EA58" s="2"/>
      <c r="EB58" s="2"/>
      <c r="EC58" s="2"/>
      <c r="ED58" s="2"/>
      <c r="EE58" s="2"/>
      <c r="EF58" s="2"/>
      <c r="EG58" s="32"/>
      <c r="EH58" s="49"/>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32"/>
      <c r="GI58" s="32"/>
      <c r="GJ58" s="32"/>
      <c r="GK58" s="32"/>
      <c r="GL58" s="2"/>
      <c r="GM58" s="2"/>
      <c r="GN58" s="2"/>
      <c r="GO58" s="2"/>
      <c r="GP58" s="2"/>
    </row>
    <row r="59" spans="6:198" s="1" customFormat="1" ht="13.5" customHeight="1">
      <c r="F59" s="4"/>
      <c r="G59" s="25" t="s">
        <v>68</v>
      </c>
      <c r="H59" s="25"/>
      <c r="I59" s="59"/>
      <c r="J59" s="25"/>
      <c r="K59" s="25"/>
      <c r="L59" s="25"/>
      <c r="M59" s="862">
        <f>'[2]Note Calcs'!C22</f>
        <v>7490000</v>
      </c>
      <c r="N59" s="862"/>
      <c r="O59" s="862"/>
      <c r="P59" s="862"/>
      <c r="Q59" s="862"/>
      <c r="R59" s="862"/>
      <c r="S59" s="65"/>
      <c r="T59" s="65"/>
      <c r="U59" s="866">
        <f>(SUM(M60:$R$61)/SUM($M$56:$R$61))</f>
        <v>4.8325506992104854E-2</v>
      </c>
      <c r="V59" s="866"/>
      <c r="W59" s="866"/>
      <c r="X59" s="65"/>
      <c r="Y59" s="863" t="s">
        <v>69</v>
      </c>
      <c r="Z59" s="863"/>
      <c r="AA59" s="863"/>
      <c r="AB59" s="863"/>
      <c r="AC59" s="863"/>
      <c r="AD59" s="862">
        <f>'[2]Note Calcs'!I37</f>
        <v>7490000</v>
      </c>
      <c r="AE59" s="862"/>
      <c r="AF59" s="862"/>
      <c r="AG59" s="862"/>
      <c r="AH59" s="862"/>
      <c r="AI59" s="862"/>
      <c r="AJ59" s="65"/>
      <c r="AK59" s="864">
        <f t="shared" si="0"/>
        <v>1</v>
      </c>
      <c r="AL59" s="864"/>
      <c r="AM59" s="864"/>
      <c r="AN59" s="864"/>
      <c r="AO59" s="65"/>
      <c r="AP59" s="65"/>
      <c r="AQ59" s="867">
        <f>(SUM(AD60:$AI$61)/SUM($AD$56:$AI$61))</f>
        <v>3.3744481728685605E-2</v>
      </c>
      <c r="AR59" s="867"/>
      <c r="AS59" s="867"/>
      <c r="AT59" s="66"/>
      <c r="AU59" s="67"/>
      <c r="AV59" s="67"/>
      <c r="AW59" s="68" t="str">
        <f>'[2]Note Calcs'!J67</f>
        <v>BBB+</v>
      </c>
      <c r="AX59" s="66"/>
      <c r="AY59" s="68" t="str">
        <f>'[2]Note Calcs'!J73</f>
        <v>Baa2</v>
      </c>
      <c r="AZ59" s="66"/>
      <c r="BA59" s="66"/>
      <c r="BB59" s="66"/>
      <c r="BC59" s="69" t="str">
        <f>'[2]Note Calcs'!O67</f>
        <v/>
      </c>
      <c r="BD59" s="70"/>
      <c r="BE59" s="69" t="str">
        <f>'[2]Note Calcs'!O73</f>
        <v/>
      </c>
      <c r="BF59" s="71"/>
      <c r="BG59" s="9"/>
      <c r="BH59" s="9"/>
      <c r="BI59" s="9"/>
      <c r="BJ59" s="4"/>
      <c r="BK59" s="4"/>
      <c r="BR59" s="2"/>
      <c r="BS59" s="32"/>
      <c r="BT59" s="32"/>
      <c r="BU59" s="32"/>
      <c r="BV59" s="32"/>
      <c r="BW59" s="32"/>
      <c r="BX59" s="32"/>
      <c r="BY59" s="32"/>
      <c r="BZ59" s="32"/>
      <c r="CA59" s="32"/>
      <c r="CB59" s="32"/>
      <c r="CC59" s="32"/>
      <c r="CD59" s="54"/>
      <c r="CE59" s="54"/>
      <c r="CF59" s="54"/>
      <c r="CG59" s="54"/>
      <c r="CH59" s="54"/>
      <c r="CI59" s="54"/>
      <c r="CJ59" s="54"/>
      <c r="CK59" s="54"/>
      <c r="CL59" s="54"/>
      <c r="CM59" s="32"/>
      <c r="CN59" s="32"/>
      <c r="CO59" s="32"/>
      <c r="CP59" s="32"/>
      <c r="CQ59" s="32"/>
      <c r="CR59" s="32"/>
      <c r="CS59" s="32"/>
      <c r="CT59" s="32"/>
      <c r="CU59" s="32"/>
      <c r="CV59" s="32"/>
      <c r="CW59" s="32"/>
      <c r="CX59" s="32"/>
      <c r="CY59" s="32"/>
      <c r="CZ59" s="32"/>
      <c r="DA59" s="32"/>
      <c r="DB59" s="32"/>
      <c r="DC59" s="32"/>
      <c r="DD59" s="55"/>
      <c r="DE59" s="56"/>
      <c r="DF59" s="56"/>
      <c r="DG59" s="56"/>
      <c r="DH59" s="56"/>
      <c r="DI59" s="56"/>
      <c r="DJ59" s="32"/>
      <c r="DK59" s="32"/>
      <c r="DL59" s="32"/>
      <c r="DM59" s="55"/>
      <c r="DN59" s="56"/>
      <c r="DO59" s="56"/>
      <c r="DP59" s="56"/>
      <c r="DQ59" s="56"/>
      <c r="DR59" s="56"/>
      <c r="DS59" s="32"/>
      <c r="DT59" s="32"/>
      <c r="DU59" s="32"/>
      <c r="DV59" s="32"/>
      <c r="DW59" s="32"/>
      <c r="DX59" s="2"/>
      <c r="DY59" s="2"/>
      <c r="DZ59" s="2"/>
      <c r="EA59" s="2"/>
      <c r="EB59" s="2"/>
      <c r="EC59" s="2"/>
      <c r="ED59" s="2"/>
      <c r="EE59" s="2"/>
      <c r="EF59" s="2"/>
      <c r="EG59" s="32"/>
      <c r="EH59" s="49"/>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32"/>
      <c r="GI59" s="32"/>
      <c r="GJ59" s="32"/>
      <c r="GK59" s="32"/>
      <c r="GL59" s="2"/>
      <c r="GM59" s="2"/>
      <c r="GN59" s="2"/>
      <c r="GO59" s="2"/>
      <c r="GP59" s="2"/>
    </row>
    <row r="60" spans="6:198" s="1" customFormat="1" ht="13.5" customHeight="1">
      <c r="F60" s="4"/>
      <c r="G60" s="25" t="s">
        <v>70</v>
      </c>
      <c r="H60" s="25"/>
      <c r="I60" s="59"/>
      <c r="J60" s="25"/>
      <c r="K60" s="25"/>
      <c r="L60" s="25"/>
      <c r="M60" s="862">
        <f>'[2]Note Calcs'!C23</f>
        <v>5620000</v>
      </c>
      <c r="N60" s="862"/>
      <c r="O60" s="862"/>
      <c r="P60" s="862"/>
      <c r="Q60" s="862"/>
      <c r="R60" s="862"/>
      <c r="S60" s="65"/>
      <c r="T60" s="65"/>
      <c r="U60" s="866">
        <f>(SUM(M61:$R$61)/SUM($M$56:$R$61))</f>
        <v>3.3825274781980497E-2</v>
      </c>
      <c r="V60" s="866"/>
      <c r="W60" s="866"/>
      <c r="X60" s="65"/>
      <c r="Y60" s="863" t="s">
        <v>71</v>
      </c>
      <c r="Z60" s="863"/>
      <c r="AA60" s="863"/>
      <c r="AB60" s="863"/>
      <c r="AC60" s="863"/>
      <c r="AD60" s="862">
        <f>'[2]Note Calcs'!I38</f>
        <v>5620000</v>
      </c>
      <c r="AE60" s="862"/>
      <c r="AF60" s="862"/>
      <c r="AG60" s="862"/>
      <c r="AH60" s="862"/>
      <c r="AI60" s="862"/>
      <c r="AJ60" s="65"/>
      <c r="AK60" s="864">
        <f t="shared" si="0"/>
        <v>1</v>
      </c>
      <c r="AL60" s="864"/>
      <c r="AM60" s="864"/>
      <c r="AN60" s="864"/>
      <c r="AO60" s="65"/>
      <c r="AP60" s="65"/>
      <c r="AQ60" s="867">
        <f>(SUM(AD61:$AI$61)/SUM($AD$56:$AI$61))</f>
        <v>1.566859158449143E-2</v>
      </c>
      <c r="AR60" s="867"/>
      <c r="AS60" s="867"/>
      <c r="AT60" s="66"/>
      <c r="AU60" s="67"/>
      <c r="AV60" s="67"/>
      <c r="AW60" s="68" t="str">
        <f>'[2]Note Calcs'!J68</f>
        <v>BBB-</v>
      </c>
      <c r="AX60" s="66"/>
      <c r="AY60" s="68" t="str">
        <f>'[2]Note Calcs'!J74</f>
        <v>Ba3</v>
      </c>
      <c r="AZ60" s="66"/>
      <c r="BA60" s="66"/>
      <c r="BB60" s="66"/>
      <c r="BC60" s="69" t="str">
        <f>'[2]Note Calcs'!O68</f>
        <v/>
      </c>
      <c r="BD60" s="70"/>
      <c r="BE60" s="69" t="str">
        <f>'[2]Note Calcs'!O74</f>
        <v/>
      </c>
      <c r="BF60" s="71"/>
      <c r="BG60" s="9"/>
      <c r="BH60" s="9"/>
      <c r="BI60" s="9"/>
      <c r="BJ60" s="4"/>
      <c r="BK60" s="4"/>
      <c r="BR60" s="2"/>
      <c r="BS60" s="32"/>
      <c r="BT60" s="32"/>
      <c r="BU60" s="32"/>
      <c r="BV60" s="32"/>
      <c r="BW60" s="32"/>
      <c r="BX60" s="32"/>
      <c r="BY60" s="32"/>
      <c r="BZ60" s="32"/>
      <c r="CA60" s="32"/>
      <c r="CB60" s="32"/>
      <c r="CC60" s="32"/>
      <c r="CD60" s="54"/>
      <c r="CE60" s="54"/>
      <c r="CF60" s="54"/>
      <c r="CG60" s="54"/>
      <c r="CH60" s="54"/>
      <c r="CI60" s="54"/>
      <c r="CJ60" s="54"/>
      <c r="CK60" s="54"/>
      <c r="CL60" s="54"/>
      <c r="CM60" s="32"/>
      <c r="CN60" s="32"/>
      <c r="CO60" s="32"/>
      <c r="CP60" s="32"/>
      <c r="CQ60" s="32"/>
      <c r="CR60" s="32"/>
      <c r="CS60" s="32"/>
      <c r="CT60" s="32"/>
      <c r="CU60" s="32"/>
      <c r="CV60" s="32"/>
      <c r="CW60" s="32"/>
      <c r="CX60" s="32"/>
      <c r="CY60" s="32"/>
      <c r="CZ60" s="32"/>
      <c r="DA60" s="32"/>
      <c r="DB60" s="32"/>
      <c r="DC60" s="32"/>
      <c r="DD60" s="55"/>
      <c r="DE60" s="56"/>
      <c r="DF60" s="56"/>
      <c r="DG60" s="56"/>
      <c r="DH60" s="56"/>
      <c r="DI60" s="56"/>
      <c r="DJ60" s="32"/>
      <c r="DK60" s="32"/>
      <c r="DL60" s="32"/>
      <c r="DM60" s="55"/>
      <c r="DN60" s="56"/>
      <c r="DO60" s="56"/>
      <c r="DP60" s="56"/>
      <c r="DQ60" s="56"/>
      <c r="DR60" s="56"/>
      <c r="DS60" s="32"/>
      <c r="DT60" s="32"/>
      <c r="DU60" s="32"/>
      <c r="DV60" s="32"/>
      <c r="DW60" s="32"/>
      <c r="DX60" s="2"/>
      <c r="DY60" s="2"/>
      <c r="DZ60" s="2"/>
      <c r="EA60" s="2"/>
      <c r="EB60" s="2"/>
      <c r="EC60" s="2"/>
      <c r="ED60" s="2"/>
      <c r="EE60" s="2"/>
      <c r="EF60" s="2"/>
      <c r="EG60" s="32"/>
      <c r="EH60" s="49"/>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32"/>
      <c r="GI60" s="32"/>
      <c r="GJ60" s="32"/>
      <c r="GK60" s="32"/>
      <c r="GL60" s="2"/>
      <c r="GM60" s="2"/>
      <c r="GN60" s="2"/>
      <c r="GO60" s="2"/>
      <c r="GP60" s="2"/>
    </row>
    <row r="61" spans="6:198" s="1" customFormat="1" ht="13.5" customHeight="1">
      <c r="F61" s="4"/>
      <c r="G61" s="25" t="s">
        <v>72</v>
      </c>
      <c r="H61" s="25"/>
      <c r="I61" s="59"/>
      <c r="J61" s="25"/>
      <c r="K61" s="25"/>
      <c r="L61" s="25"/>
      <c r="M61" s="862">
        <f>'[2]Note Calcs'!C24</f>
        <v>13110000</v>
      </c>
      <c r="N61" s="862"/>
      <c r="O61" s="862"/>
      <c r="P61" s="862"/>
      <c r="Q61" s="862"/>
      <c r="R61" s="862"/>
      <c r="S61" s="65"/>
      <c r="T61" s="65"/>
      <c r="U61" s="861">
        <v>0</v>
      </c>
      <c r="V61" s="861"/>
      <c r="W61" s="861"/>
      <c r="X61" s="65"/>
      <c r="Y61" s="863" t="s">
        <v>73</v>
      </c>
      <c r="Z61" s="863"/>
      <c r="AA61" s="863"/>
      <c r="AB61" s="863"/>
      <c r="AC61" s="863"/>
      <c r="AD61" s="862">
        <f>'[2]Note Calcs'!I39</f>
        <v>4871543.4759999998</v>
      </c>
      <c r="AE61" s="862"/>
      <c r="AF61" s="862"/>
      <c r="AG61" s="862"/>
      <c r="AH61" s="862"/>
      <c r="AI61" s="862"/>
      <c r="AJ61" s="65"/>
      <c r="AK61" s="864">
        <f t="shared" si="0"/>
        <v>0.37158989138062548</v>
      </c>
      <c r="AL61" s="864"/>
      <c r="AM61" s="864"/>
      <c r="AN61" s="864"/>
      <c r="AO61" s="65"/>
      <c r="AP61" s="65"/>
      <c r="AQ61" s="865">
        <v>0</v>
      </c>
      <c r="AR61" s="865"/>
      <c r="AS61" s="865"/>
      <c r="AT61" s="66"/>
      <c r="AU61" s="67"/>
      <c r="AV61" s="67"/>
      <c r="AW61" s="68" t="str">
        <f>'[2]Note Calcs'!J69</f>
        <v>BB+</v>
      </c>
      <c r="AX61" s="66"/>
      <c r="AY61" s="68" t="str">
        <f>'[2]Note Calcs'!J75</f>
        <v>B3</v>
      </c>
      <c r="AZ61" s="66"/>
      <c r="BA61" s="66"/>
      <c r="BB61" s="66"/>
      <c r="BC61" s="66"/>
      <c r="BD61" s="66"/>
      <c r="BE61" s="66"/>
      <c r="BF61" s="71"/>
      <c r="BG61" s="9"/>
      <c r="BH61" s="9"/>
      <c r="BI61" s="9"/>
      <c r="BJ61" s="4"/>
      <c r="BK61" s="4"/>
      <c r="BR61" s="2"/>
      <c r="BS61" s="32"/>
      <c r="BT61" s="32"/>
      <c r="BU61" s="32"/>
      <c r="BV61" s="32"/>
      <c r="BW61" s="32"/>
      <c r="BX61" s="32"/>
      <c r="BY61" s="32"/>
      <c r="BZ61" s="32"/>
      <c r="CA61" s="32"/>
      <c r="CB61" s="32"/>
      <c r="CC61" s="32"/>
      <c r="CD61" s="54"/>
      <c r="CE61" s="54"/>
      <c r="CF61" s="54"/>
      <c r="CG61" s="54"/>
      <c r="CH61" s="54"/>
      <c r="CI61" s="54"/>
      <c r="CJ61" s="54"/>
      <c r="CK61" s="54"/>
      <c r="CL61" s="54"/>
      <c r="CM61" s="32"/>
      <c r="CN61" s="32"/>
      <c r="CO61" s="32"/>
      <c r="CP61" s="32"/>
      <c r="CQ61" s="32"/>
      <c r="CR61" s="32"/>
      <c r="CS61" s="32"/>
      <c r="CT61" s="32"/>
      <c r="CU61" s="32"/>
      <c r="CV61" s="32"/>
      <c r="CW61" s="32"/>
      <c r="CX61" s="32"/>
      <c r="CY61" s="32"/>
      <c r="CZ61" s="32"/>
      <c r="DA61" s="32"/>
      <c r="DB61" s="32"/>
      <c r="DC61" s="32"/>
      <c r="DD61" s="55"/>
      <c r="DE61" s="56"/>
      <c r="DF61" s="56"/>
      <c r="DG61" s="56"/>
      <c r="DH61" s="56"/>
      <c r="DI61" s="56"/>
      <c r="DJ61" s="32"/>
      <c r="DK61" s="32"/>
      <c r="DL61" s="32"/>
      <c r="DM61" s="55"/>
      <c r="DN61" s="56"/>
      <c r="DO61" s="56"/>
      <c r="DP61" s="56"/>
      <c r="DQ61" s="56"/>
      <c r="DR61" s="56"/>
      <c r="DS61" s="32"/>
      <c r="DT61" s="32"/>
      <c r="DU61" s="32"/>
      <c r="DV61" s="32"/>
      <c r="DW61" s="32"/>
      <c r="DX61" s="2"/>
      <c r="DY61" s="2"/>
      <c r="DZ61" s="2"/>
      <c r="EA61" s="2"/>
      <c r="EB61" s="2"/>
      <c r="EC61" s="2"/>
      <c r="ED61" s="2"/>
      <c r="EE61" s="2"/>
      <c r="EF61" s="2"/>
      <c r="EG61" s="32"/>
      <c r="EH61" s="49"/>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32"/>
      <c r="GI61" s="32"/>
      <c r="GJ61" s="32"/>
      <c r="GK61" s="32"/>
      <c r="GL61" s="2"/>
      <c r="GM61" s="2"/>
      <c r="GN61" s="2"/>
      <c r="GO61" s="2"/>
      <c r="GP61" s="2"/>
    </row>
    <row r="62" spans="6:198" s="1" customFormat="1" ht="13.5" customHeight="1">
      <c r="F62" s="4"/>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4"/>
      <c r="BK62" s="4"/>
      <c r="BR62" s="2"/>
      <c r="BS62" s="32"/>
      <c r="BT62" s="32"/>
      <c r="BU62" s="32"/>
      <c r="BV62" s="32"/>
      <c r="BW62" s="32"/>
      <c r="BX62" s="32"/>
      <c r="BY62" s="32"/>
      <c r="BZ62" s="32"/>
      <c r="CA62" s="32"/>
      <c r="CB62" s="32"/>
      <c r="CC62" s="32"/>
      <c r="CD62" s="54"/>
      <c r="CE62" s="54"/>
      <c r="CF62" s="54"/>
      <c r="CG62" s="54"/>
      <c r="CH62" s="54"/>
      <c r="CI62" s="54"/>
      <c r="CJ62" s="54"/>
      <c r="CK62" s="54"/>
      <c r="CL62" s="54"/>
      <c r="CM62" s="32"/>
      <c r="CN62" s="32"/>
      <c r="CO62" s="32"/>
      <c r="CP62" s="32"/>
      <c r="CQ62" s="32"/>
      <c r="CR62" s="32"/>
      <c r="CS62" s="32"/>
      <c r="CT62" s="32"/>
      <c r="CU62" s="32"/>
      <c r="CV62" s="32"/>
      <c r="CW62" s="32"/>
      <c r="CX62" s="32"/>
      <c r="CY62" s="32"/>
      <c r="CZ62" s="32"/>
      <c r="DA62" s="32"/>
      <c r="DB62" s="32"/>
      <c r="DC62" s="32"/>
      <c r="DD62" s="55"/>
      <c r="DE62" s="56"/>
      <c r="DF62" s="56"/>
      <c r="DG62" s="56"/>
      <c r="DH62" s="56"/>
      <c r="DI62" s="56"/>
      <c r="DJ62" s="32"/>
      <c r="DK62" s="32"/>
      <c r="DL62" s="32"/>
      <c r="DM62" s="55"/>
      <c r="DN62" s="56"/>
      <c r="DO62" s="56"/>
      <c r="DP62" s="56"/>
      <c r="DQ62" s="56"/>
      <c r="DR62" s="56"/>
      <c r="DS62" s="32"/>
      <c r="DT62" s="32"/>
      <c r="DU62" s="32"/>
      <c r="DV62" s="32"/>
      <c r="DW62" s="32"/>
      <c r="DX62" s="2"/>
      <c r="DY62" s="2"/>
      <c r="DZ62" s="2"/>
      <c r="EA62" s="2"/>
      <c r="EB62" s="2"/>
      <c r="EC62" s="2"/>
      <c r="ED62" s="2"/>
      <c r="EE62" s="2"/>
      <c r="EF62" s="2"/>
      <c r="EG62" s="32"/>
      <c r="EH62" s="49"/>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32"/>
      <c r="GI62" s="32"/>
      <c r="GJ62" s="32"/>
      <c r="GK62" s="32"/>
      <c r="GL62" s="2"/>
      <c r="GM62" s="2"/>
      <c r="GN62" s="2"/>
      <c r="GO62" s="2"/>
      <c r="GP62" s="2"/>
    </row>
    <row r="63" spans="6:198" s="1" customFormat="1" ht="13.5" customHeight="1">
      <c r="F63" s="4"/>
      <c r="G63" s="6" t="s">
        <v>74</v>
      </c>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4"/>
      <c r="BK63" s="4"/>
      <c r="BR63" s="2"/>
      <c r="BS63" s="32"/>
      <c r="BT63" s="32"/>
      <c r="BU63" s="32"/>
      <c r="BV63" s="32"/>
      <c r="BW63" s="32"/>
      <c r="BX63" s="32"/>
      <c r="BY63" s="32"/>
      <c r="BZ63" s="32"/>
      <c r="CA63" s="32"/>
      <c r="CB63" s="32"/>
      <c r="CC63" s="32"/>
      <c r="CD63" s="54"/>
      <c r="CE63" s="54"/>
      <c r="CF63" s="54"/>
      <c r="CG63" s="54"/>
      <c r="CH63" s="54"/>
      <c r="CI63" s="54"/>
      <c r="CJ63" s="54"/>
      <c r="CK63" s="54"/>
      <c r="CL63" s="54"/>
      <c r="CM63" s="32"/>
      <c r="CN63" s="32"/>
      <c r="CO63" s="32"/>
      <c r="CP63" s="32"/>
      <c r="CQ63" s="32"/>
      <c r="CR63" s="32"/>
      <c r="CS63" s="32"/>
      <c r="CT63" s="32"/>
      <c r="CU63" s="32"/>
      <c r="CV63" s="32"/>
      <c r="CW63" s="32"/>
      <c r="CX63" s="32"/>
      <c r="CY63" s="32"/>
      <c r="CZ63" s="32"/>
      <c r="DA63" s="32"/>
      <c r="DB63" s="32"/>
      <c r="DC63" s="32"/>
      <c r="DD63" s="55"/>
      <c r="DE63" s="56"/>
      <c r="DF63" s="56"/>
      <c r="DG63" s="56"/>
      <c r="DH63" s="56"/>
      <c r="DI63" s="56"/>
      <c r="DJ63" s="32"/>
      <c r="DK63" s="32"/>
      <c r="DL63" s="32"/>
      <c r="DM63" s="55"/>
      <c r="DN63" s="56"/>
      <c r="DO63" s="56"/>
      <c r="DP63" s="56"/>
      <c r="DQ63" s="56"/>
      <c r="DR63" s="56"/>
      <c r="DS63" s="32"/>
      <c r="DT63" s="32"/>
      <c r="DU63" s="32"/>
      <c r="DV63" s="32"/>
      <c r="DW63" s="32"/>
      <c r="DX63" s="2"/>
      <c r="DY63" s="2"/>
      <c r="DZ63" s="2"/>
      <c r="EA63" s="2"/>
      <c r="EB63" s="2"/>
      <c r="EC63" s="2"/>
      <c r="ED63" s="2"/>
      <c r="EE63" s="2"/>
      <c r="EF63" s="2"/>
      <c r="EG63" s="32"/>
      <c r="EH63" s="49"/>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32"/>
      <c r="GI63" s="32"/>
      <c r="GJ63" s="32"/>
      <c r="GK63" s="32"/>
      <c r="GL63" s="2"/>
      <c r="GM63" s="2"/>
      <c r="GN63" s="2"/>
      <c r="GO63" s="2"/>
      <c r="GP63" s="2"/>
    </row>
    <row r="64" spans="6:198" s="1" customFormat="1" ht="13.5" customHeight="1">
      <c r="F64" s="4"/>
      <c r="G64" s="25"/>
      <c r="H64" s="25"/>
      <c r="I64" s="25"/>
      <c r="J64" s="25"/>
      <c r="K64" s="25"/>
      <c r="L64" s="25"/>
      <c r="M64" s="25"/>
      <c r="N64" s="25"/>
      <c r="O64" s="25"/>
      <c r="P64" s="25"/>
      <c r="Q64" s="25"/>
      <c r="R64" s="25"/>
      <c r="S64" s="25"/>
      <c r="T64" s="689" t="s">
        <v>75</v>
      </c>
      <c r="U64" s="689"/>
      <c r="V64" s="689"/>
      <c r="W64" s="689"/>
      <c r="X64" s="689"/>
      <c r="Y64" s="689"/>
      <c r="Z64" s="689"/>
      <c r="AA64" s="6"/>
      <c r="AB64" s="689" t="str">
        <f>IF([1]Input!$C$122&lt;5,"Quarter 1","Quarter "&amp;[1]Input!$C$122-3)</f>
        <v>Quarter 2</v>
      </c>
      <c r="AC64" s="689"/>
      <c r="AD64" s="689"/>
      <c r="AE64" s="689"/>
      <c r="AF64" s="689"/>
      <c r="AG64" s="689"/>
      <c r="AH64" s="689"/>
      <c r="AI64" s="6"/>
      <c r="AJ64" s="689" t="str">
        <f>IF([1]Input!$C$122&lt;5,"Quarter 2","Quarter "&amp;[1]Input!$C$122-2)</f>
        <v>Quarter 3</v>
      </c>
      <c r="AK64" s="689"/>
      <c r="AL64" s="689"/>
      <c r="AM64" s="689"/>
      <c r="AN64" s="689"/>
      <c r="AO64" s="689"/>
      <c r="AP64" s="689"/>
      <c r="AQ64" s="6"/>
      <c r="AR64" s="689" t="str">
        <f>IF([1]Input!$C$122&lt;5,"Quarter 3","Quarter "&amp;[1]Input!$C$122-1)</f>
        <v>Quarter 4</v>
      </c>
      <c r="AS64" s="689"/>
      <c r="AT64" s="689"/>
      <c r="AU64" s="689"/>
      <c r="AV64" s="689"/>
      <c r="AW64" s="689"/>
      <c r="AX64" s="689"/>
      <c r="AY64" s="6"/>
      <c r="AZ64" s="689" t="str">
        <f>IF([1]Input!$C$122&lt;5,"Quarter 4","Quarter "&amp;[1]Input!$C$122)</f>
        <v>Quarter 5</v>
      </c>
      <c r="BA64" s="689"/>
      <c r="BB64" s="689"/>
      <c r="BC64" s="689"/>
      <c r="BD64" s="689"/>
      <c r="BE64" s="689"/>
      <c r="BF64" s="689"/>
      <c r="BG64" s="25"/>
      <c r="BH64" s="25"/>
      <c r="BI64" s="25"/>
      <c r="BJ64" s="4"/>
      <c r="BK64" s="4"/>
      <c r="BR64" s="2"/>
      <c r="BS64" s="32"/>
      <c r="BT64" s="32"/>
      <c r="BU64" s="32"/>
      <c r="BV64" s="32"/>
      <c r="BW64" s="32"/>
      <c r="BX64" s="32"/>
      <c r="BY64" s="32"/>
      <c r="BZ64" s="32"/>
      <c r="CA64" s="32"/>
      <c r="CB64" s="32"/>
      <c r="CC64" s="32"/>
      <c r="CD64" s="54"/>
      <c r="CE64" s="54"/>
      <c r="CF64" s="54"/>
      <c r="CG64" s="54"/>
      <c r="CH64" s="54"/>
      <c r="CI64" s="54"/>
      <c r="CJ64" s="54"/>
      <c r="CK64" s="54"/>
      <c r="CL64" s="54"/>
      <c r="CM64" s="32"/>
      <c r="CN64" s="32"/>
      <c r="CO64" s="32"/>
      <c r="CP64" s="32"/>
      <c r="CQ64" s="32"/>
      <c r="CR64" s="32"/>
      <c r="CS64" s="32"/>
      <c r="CT64" s="32"/>
      <c r="CU64" s="32"/>
      <c r="CV64" s="32"/>
      <c r="CW64" s="32"/>
      <c r="CX64" s="32"/>
      <c r="CY64" s="32"/>
      <c r="CZ64" s="32"/>
      <c r="DA64" s="32"/>
      <c r="DB64" s="32"/>
      <c r="DC64" s="32"/>
      <c r="DD64" s="55"/>
      <c r="DE64" s="56"/>
      <c r="DF64" s="56"/>
      <c r="DG64" s="56"/>
      <c r="DH64" s="56"/>
      <c r="DI64" s="56"/>
      <c r="DJ64" s="32"/>
      <c r="DK64" s="32"/>
      <c r="DL64" s="32"/>
      <c r="DM64" s="55"/>
      <c r="DN64" s="56"/>
      <c r="DO64" s="56"/>
      <c r="DP64" s="56"/>
      <c r="DQ64" s="56"/>
      <c r="DR64" s="56"/>
      <c r="DS64" s="32"/>
      <c r="DT64" s="32"/>
      <c r="DU64" s="32"/>
      <c r="DV64" s="32"/>
      <c r="DW64" s="32"/>
      <c r="DX64" s="2"/>
      <c r="DY64" s="2"/>
      <c r="DZ64" s="2"/>
      <c r="EA64" s="2"/>
      <c r="EB64" s="2"/>
      <c r="EC64" s="2"/>
      <c r="ED64" s="2"/>
      <c r="EE64" s="2"/>
      <c r="EF64" s="2"/>
      <c r="EG64" s="32"/>
      <c r="EH64" s="49"/>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32"/>
      <c r="GI64" s="32"/>
      <c r="GJ64" s="32"/>
      <c r="GK64" s="32"/>
      <c r="GL64" s="2"/>
      <c r="GM64" s="2"/>
      <c r="GN64" s="2"/>
      <c r="GO64" s="2"/>
      <c r="GP64" s="2"/>
    </row>
    <row r="65" spans="6:198" s="1" customFormat="1" ht="13.5" customHeight="1">
      <c r="F65" s="4"/>
      <c r="G65" s="6" t="s">
        <v>76</v>
      </c>
      <c r="H65" s="25"/>
      <c r="I65" s="25"/>
      <c r="J65" s="25"/>
      <c r="K65" s="25"/>
      <c r="L65" s="25"/>
      <c r="M65" s="25"/>
      <c r="N65" s="25"/>
      <c r="O65" s="25"/>
      <c r="P65" s="25"/>
      <c r="Q65" s="25"/>
      <c r="R65" s="25"/>
      <c r="S65" s="25"/>
      <c r="T65" s="651"/>
      <c r="U65" s="651"/>
      <c r="V65" s="651"/>
      <c r="W65" s="651"/>
      <c r="X65" s="651"/>
      <c r="Y65" s="651"/>
      <c r="Z65" s="651"/>
      <c r="AA65" s="25"/>
      <c r="AB65" s="651"/>
      <c r="AC65" s="651"/>
      <c r="AD65" s="651"/>
      <c r="AE65" s="651"/>
      <c r="AF65" s="651"/>
      <c r="AG65" s="651"/>
      <c r="AH65" s="651"/>
      <c r="AI65" s="25"/>
      <c r="AJ65" s="651"/>
      <c r="AK65" s="651"/>
      <c r="AL65" s="651"/>
      <c r="AM65" s="651"/>
      <c r="AN65" s="651"/>
      <c r="AO65" s="651"/>
      <c r="AP65" s="651"/>
      <c r="AQ65" s="25"/>
      <c r="AR65" s="651"/>
      <c r="AS65" s="651"/>
      <c r="AT65" s="651"/>
      <c r="AU65" s="651"/>
      <c r="AV65" s="651"/>
      <c r="AW65" s="651"/>
      <c r="AX65" s="651"/>
      <c r="AY65" s="25"/>
      <c r="AZ65" s="651"/>
      <c r="BA65" s="651"/>
      <c r="BB65" s="651"/>
      <c r="BC65" s="651"/>
      <c r="BD65" s="651"/>
      <c r="BE65" s="651"/>
      <c r="BF65" s="651"/>
      <c r="BG65" s="25"/>
      <c r="BH65" s="25"/>
      <c r="BI65" s="25"/>
      <c r="BJ65" s="4"/>
      <c r="BK65" s="4"/>
      <c r="BR65" s="2"/>
      <c r="BS65" s="32"/>
      <c r="BT65" s="32"/>
      <c r="BU65" s="32"/>
      <c r="BV65" s="32"/>
      <c r="BW65" s="32"/>
      <c r="BX65" s="32"/>
      <c r="BY65" s="32"/>
      <c r="BZ65" s="32"/>
      <c r="CA65" s="32"/>
      <c r="CB65" s="32"/>
      <c r="CC65" s="32"/>
      <c r="CD65" s="54"/>
      <c r="CE65" s="54"/>
      <c r="CF65" s="54"/>
      <c r="CG65" s="54"/>
      <c r="CH65" s="54"/>
      <c r="CI65" s="54"/>
      <c r="CJ65" s="54"/>
      <c r="CK65" s="54"/>
      <c r="CL65" s="54"/>
      <c r="CM65" s="32"/>
      <c r="CN65" s="32"/>
      <c r="CO65" s="32"/>
      <c r="CP65" s="32"/>
      <c r="CQ65" s="32"/>
      <c r="CR65" s="32"/>
      <c r="CS65" s="32"/>
      <c r="CT65" s="32"/>
      <c r="CU65" s="32"/>
      <c r="CV65" s="32"/>
      <c r="CW65" s="32"/>
      <c r="CX65" s="32"/>
      <c r="CY65" s="32"/>
      <c r="CZ65" s="32"/>
      <c r="DA65" s="32"/>
      <c r="DB65" s="32"/>
      <c r="DC65" s="32"/>
      <c r="DD65" s="55"/>
      <c r="DE65" s="56"/>
      <c r="DF65" s="56"/>
      <c r="DG65" s="56"/>
      <c r="DH65" s="56"/>
      <c r="DI65" s="56"/>
      <c r="DJ65" s="32"/>
      <c r="DK65" s="32"/>
      <c r="DL65" s="32"/>
      <c r="DM65" s="55"/>
      <c r="DN65" s="56"/>
      <c r="DO65" s="56"/>
      <c r="DP65" s="56"/>
      <c r="DQ65" s="56"/>
      <c r="DR65" s="56"/>
      <c r="DS65" s="32"/>
      <c r="DT65" s="32"/>
      <c r="DU65" s="32"/>
      <c r="DV65" s="32"/>
      <c r="DW65" s="32"/>
      <c r="DX65" s="2"/>
      <c r="DY65" s="2"/>
      <c r="DZ65" s="2"/>
      <c r="EA65" s="2"/>
      <c r="EB65" s="2"/>
      <c r="EC65" s="2"/>
      <c r="ED65" s="2"/>
      <c r="EE65" s="2"/>
      <c r="EF65" s="2"/>
      <c r="EG65" s="32"/>
      <c r="EH65" s="49"/>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32"/>
      <c r="GI65" s="32"/>
      <c r="GJ65" s="32"/>
      <c r="GK65" s="32"/>
      <c r="GL65" s="2"/>
      <c r="GM65" s="2"/>
      <c r="GN65" s="2"/>
      <c r="GO65" s="2"/>
      <c r="GP65" s="2"/>
    </row>
    <row r="66" spans="6:198" s="1" customFormat="1" ht="13.5" customHeight="1">
      <c r="F66" s="4"/>
      <c r="G66" s="25" t="s">
        <v>77</v>
      </c>
      <c r="H66" s="25"/>
      <c r="I66" s="25"/>
      <c r="J66" s="25"/>
      <c r="K66" s="25"/>
      <c r="L66" s="25"/>
      <c r="M66" s="25"/>
      <c r="N66" s="25"/>
      <c r="O66" s="25"/>
      <c r="P66" s="25"/>
      <c r="Q66" s="25"/>
      <c r="R66" s="25"/>
      <c r="S66" s="25"/>
      <c r="T66" s="860" t="s">
        <v>78</v>
      </c>
      <c r="U66" s="860"/>
      <c r="V66" s="860"/>
      <c r="W66" s="860"/>
      <c r="X66" s="860"/>
      <c r="Y66" s="860"/>
      <c r="Z66" s="860"/>
      <c r="AA66" s="72"/>
      <c r="AB66" s="861">
        <f>IF(VLOOKUP($AB$64,[1]GraphData!$A$3:$V$62,12,FALSE)="","",VLOOKUP($AB$64,[1]GraphData!$A$3:$V$62,12,FALSE))</f>
        <v>1.9837937688981378E-4</v>
      </c>
      <c r="AC66" s="861"/>
      <c r="AD66" s="861"/>
      <c r="AE66" s="861"/>
      <c r="AF66" s="861"/>
      <c r="AG66" s="861"/>
      <c r="AH66" s="861"/>
      <c r="AI66" s="72"/>
      <c r="AJ66" s="861">
        <f>IF(VLOOKUP($AJ$64,[1]GraphData!$A$3:$V$62,12,FALSE)="","",VLOOKUP($AJ$64,[1]GraphData!$A$3:$V$62,12,FALSE))</f>
        <v>0</v>
      </c>
      <c r="AK66" s="861"/>
      <c r="AL66" s="861"/>
      <c r="AM66" s="861"/>
      <c r="AN66" s="861"/>
      <c r="AO66" s="861"/>
      <c r="AP66" s="861"/>
      <c r="AQ66" s="72"/>
      <c r="AR66" s="861">
        <f>IF(VLOOKUP($AR$64,[1]GraphData!$A$3:$V$62,12,FALSE)="","",VLOOKUP($AR$64,[1]GraphData!$A$3:$V$62,12,FALSE))</f>
        <v>0</v>
      </c>
      <c r="AS66" s="861"/>
      <c r="AT66" s="861"/>
      <c r="AU66" s="861"/>
      <c r="AV66" s="861"/>
      <c r="AW66" s="861"/>
      <c r="AX66" s="861"/>
      <c r="AY66" s="72"/>
      <c r="AZ66" s="861">
        <f>IF(VLOOKUP($AZ$64,[1]GraphData!$A$3:$V$62,12,FALSE)="","",VLOOKUP($AZ$64,[1]GraphData!$A$3:$V$62,12,FALSE))</f>
        <v>1.1066330587961191E-3</v>
      </c>
      <c r="BA66" s="861"/>
      <c r="BB66" s="861"/>
      <c r="BC66" s="861"/>
      <c r="BD66" s="861"/>
      <c r="BE66" s="861"/>
      <c r="BF66" s="861"/>
      <c r="BG66" s="25"/>
      <c r="BH66" s="25"/>
      <c r="BI66" s="25"/>
      <c r="BJ66" s="4"/>
      <c r="BK66" s="4"/>
      <c r="BR66" s="2"/>
      <c r="BS66" s="32"/>
      <c r="BT66" s="32"/>
      <c r="BU66" s="32"/>
      <c r="BV66" s="32"/>
      <c r="BW66" s="32"/>
      <c r="BX66" s="32"/>
      <c r="BY66" s="32"/>
      <c r="BZ66" s="32"/>
      <c r="CA66" s="32"/>
      <c r="CB66" s="32"/>
      <c r="CC66" s="32"/>
      <c r="CD66" s="54"/>
      <c r="CE66" s="54"/>
      <c r="CF66" s="54"/>
      <c r="CG66" s="54"/>
      <c r="CH66" s="54"/>
      <c r="CI66" s="54"/>
      <c r="CJ66" s="54"/>
      <c r="CK66" s="54"/>
      <c r="CL66" s="54"/>
      <c r="CM66" s="32"/>
      <c r="CN66" s="32"/>
      <c r="CO66" s="32"/>
      <c r="CP66" s="32"/>
      <c r="CQ66" s="32"/>
      <c r="CR66" s="32"/>
      <c r="CS66" s="32"/>
      <c r="CT66" s="32"/>
      <c r="CU66" s="32"/>
      <c r="CV66" s="32"/>
      <c r="CW66" s="32"/>
      <c r="CX66" s="32"/>
      <c r="CY66" s="32"/>
      <c r="CZ66" s="32"/>
      <c r="DA66" s="32"/>
      <c r="DB66" s="32"/>
      <c r="DC66" s="32"/>
      <c r="DD66" s="55"/>
      <c r="DE66" s="56"/>
      <c r="DF66" s="56"/>
      <c r="DG66" s="56"/>
      <c r="DH66" s="56"/>
      <c r="DI66" s="56"/>
      <c r="DJ66" s="32"/>
      <c r="DK66" s="32"/>
      <c r="DL66" s="32"/>
      <c r="DM66" s="55"/>
      <c r="DN66" s="56"/>
      <c r="DO66" s="56"/>
      <c r="DP66" s="56"/>
      <c r="DQ66" s="56"/>
      <c r="DR66" s="56"/>
      <c r="DS66" s="32"/>
      <c r="DT66" s="32"/>
      <c r="DU66" s="32"/>
      <c r="DV66" s="32"/>
      <c r="DW66" s="32"/>
      <c r="DX66" s="2"/>
      <c r="DY66" s="2"/>
      <c r="DZ66" s="2"/>
      <c r="EA66" s="2"/>
      <c r="EB66" s="2"/>
      <c r="EC66" s="2"/>
      <c r="ED66" s="2"/>
      <c r="EE66" s="2"/>
      <c r="EF66" s="2"/>
      <c r="EG66" s="32"/>
      <c r="EH66" s="49"/>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32"/>
      <c r="GI66" s="32"/>
      <c r="GJ66" s="32"/>
      <c r="GK66" s="32"/>
      <c r="GL66" s="2"/>
      <c r="GM66" s="2"/>
      <c r="GN66" s="2"/>
      <c r="GO66" s="2"/>
      <c r="GP66" s="2"/>
    </row>
    <row r="67" spans="6:198" s="1" customFormat="1" ht="13.5" customHeight="1">
      <c r="F67" s="4"/>
      <c r="G67" s="25" t="s">
        <v>79</v>
      </c>
      <c r="H67" s="25"/>
      <c r="I67" s="25"/>
      <c r="J67" s="25"/>
      <c r="K67" s="25"/>
      <c r="L67" s="25"/>
      <c r="M67" s="25"/>
      <c r="N67" s="25"/>
      <c r="O67" s="25"/>
      <c r="P67" s="25"/>
      <c r="Q67" s="25"/>
      <c r="R67" s="25"/>
      <c r="S67" s="25"/>
      <c r="T67" s="860" t="s">
        <v>78</v>
      </c>
      <c r="U67" s="860"/>
      <c r="V67" s="860"/>
      <c r="W67" s="860"/>
      <c r="X67" s="860"/>
      <c r="Y67" s="860"/>
      <c r="Z67" s="860"/>
      <c r="AA67" s="72"/>
      <c r="AB67" s="861">
        <f>IF(VLOOKUP($AB$64,[1]GraphData!$A$3:$V$62,13,FALSE)="","",VLOOKUP($AB$64,[1]GraphData!$A$3:$V$62,13,FALSE))</f>
        <v>0</v>
      </c>
      <c r="AC67" s="861"/>
      <c r="AD67" s="861"/>
      <c r="AE67" s="861"/>
      <c r="AF67" s="861"/>
      <c r="AG67" s="861"/>
      <c r="AH67" s="861"/>
      <c r="AI67" s="72"/>
      <c r="AJ67" s="861">
        <f>IF(VLOOKUP($AJ$64,[1]GraphData!$A$3:$V$62,13,FALSE)="","",VLOOKUP($AJ$64,[1]GraphData!$A$3:$V$62,13,FALSE))</f>
        <v>0</v>
      </c>
      <c r="AK67" s="861"/>
      <c r="AL67" s="861"/>
      <c r="AM67" s="861"/>
      <c r="AN67" s="861"/>
      <c r="AO67" s="861"/>
      <c r="AP67" s="861"/>
      <c r="AQ67" s="72"/>
      <c r="AR67" s="861">
        <f>IF(VLOOKUP($AR$64,[1]GraphData!$A$3:$V$62,13,FALSE)="","",VLOOKUP($AR$64,[1]GraphData!$A$3:$V$62,13,FALSE))</f>
        <v>8.667513447883549E-4</v>
      </c>
      <c r="AS67" s="861"/>
      <c r="AT67" s="861"/>
      <c r="AU67" s="861"/>
      <c r="AV67" s="861"/>
      <c r="AW67" s="861"/>
      <c r="AX67" s="861"/>
      <c r="AY67" s="72"/>
      <c r="AZ67" s="861">
        <f>IF(VLOOKUP($AZ$64,[1]GraphData!$A$3:$V$62,13,FALSE)="","",VLOOKUP($AZ$64,[1]GraphData!$A$3:$V$62,13,FALSE))</f>
        <v>0</v>
      </c>
      <c r="BA67" s="861"/>
      <c r="BB67" s="861"/>
      <c r="BC67" s="861"/>
      <c r="BD67" s="861"/>
      <c r="BE67" s="861"/>
      <c r="BF67" s="861"/>
      <c r="BG67" s="25"/>
      <c r="BH67" s="25"/>
      <c r="BI67" s="25"/>
      <c r="BJ67" s="4"/>
      <c r="BK67" s="4"/>
      <c r="BR67" s="2"/>
      <c r="BS67" s="32"/>
      <c r="BT67" s="32"/>
      <c r="BU67" s="32"/>
      <c r="BV67" s="32"/>
      <c r="BW67" s="32"/>
      <c r="BX67" s="32"/>
      <c r="BY67" s="32"/>
      <c r="BZ67" s="32"/>
      <c r="CA67" s="32"/>
      <c r="CB67" s="32"/>
      <c r="CC67" s="32"/>
      <c r="CD67" s="54"/>
      <c r="CE67" s="54"/>
      <c r="CF67" s="54"/>
      <c r="CG67" s="54"/>
      <c r="CH67" s="54"/>
      <c r="CI67" s="54"/>
      <c r="CJ67" s="54"/>
      <c r="CK67" s="54"/>
      <c r="CL67" s="54"/>
      <c r="CM67" s="32"/>
      <c r="CN67" s="32"/>
      <c r="CO67" s="32"/>
      <c r="CP67" s="32"/>
      <c r="CQ67" s="32"/>
      <c r="CR67" s="32"/>
      <c r="CS67" s="32"/>
      <c r="CT67" s="32"/>
      <c r="CU67" s="32"/>
      <c r="CV67" s="32"/>
      <c r="CW67" s="32"/>
      <c r="CX67" s="32"/>
      <c r="CY67" s="32"/>
      <c r="CZ67" s="32"/>
      <c r="DA67" s="32"/>
      <c r="DB67" s="32"/>
      <c r="DC67" s="32"/>
      <c r="DD67" s="55"/>
      <c r="DE67" s="56"/>
      <c r="DF67" s="56"/>
      <c r="DG67" s="56"/>
      <c r="DH67" s="56"/>
      <c r="DI67" s="56"/>
      <c r="DJ67" s="32"/>
      <c r="DK67" s="32"/>
      <c r="DL67" s="32"/>
      <c r="DM67" s="55"/>
      <c r="DN67" s="56"/>
      <c r="DO67" s="56"/>
      <c r="DP67" s="56"/>
      <c r="DQ67" s="56"/>
      <c r="DR67" s="56"/>
      <c r="DS67" s="32"/>
      <c r="DT67" s="32"/>
      <c r="DU67" s="32"/>
      <c r="DV67" s="32"/>
      <c r="DW67" s="32"/>
      <c r="DX67" s="2"/>
      <c r="DY67" s="2"/>
      <c r="DZ67" s="2"/>
      <c r="EA67" s="2"/>
      <c r="EB67" s="2"/>
      <c r="EC67" s="2"/>
      <c r="ED67" s="2"/>
      <c r="EE67" s="2"/>
      <c r="EF67" s="2"/>
      <c r="EG67" s="32"/>
      <c r="EH67" s="49"/>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32"/>
      <c r="GI67" s="32"/>
      <c r="GJ67" s="32"/>
      <c r="GK67" s="32"/>
      <c r="GL67" s="2"/>
      <c r="GM67" s="2"/>
      <c r="GN67" s="2"/>
      <c r="GO67" s="2"/>
      <c r="GP67" s="2"/>
    </row>
    <row r="68" spans="6:198" s="1" customFormat="1" ht="13.5" customHeight="1">
      <c r="F68" s="4"/>
      <c r="G68" s="25" t="s">
        <v>80</v>
      </c>
      <c r="H68" s="25"/>
      <c r="I68" s="25"/>
      <c r="J68" s="25"/>
      <c r="K68" s="25"/>
      <c r="L68" s="25"/>
      <c r="M68" s="25"/>
      <c r="N68" s="25"/>
      <c r="O68" s="25"/>
      <c r="P68" s="25"/>
      <c r="Q68" s="25"/>
      <c r="R68" s="25"/>
      <c r="S68" s="25"/>
      <c r="T68" s="860" t="s">
        <v>78</v>
      </c>
      <c r="U68" s="860"/>
      <c r="V68" s="860"/>
      <c r="W68" s="860"/>
      <c r="X68" s="860"/>
      <c r="Y68" s="860"/>
      <c r="Z68" s="860"/>
      <c r="AA68" s="72"/>
      <c r="AB68" s="861">
        <f>IF(VLOOKUP($AB$64,[1]GraphData!$A$3:$V$62,14,FALSE)="","",VLOOKUP($AB$64,[1]GraphData!$A$3:$V$62,14,FALSE))</f>
        <v>0</v>
      </c>
      <c r="AC68" s="861"/>
      <c r="AD68" s="861"/>
      <c r="AE68" s="861"/>
      <c r="AF68" s="861"/>
      <c r="AG68" s="861"/>
      <c r="AH68" s="861"/>
      <c r="AI68" s="72"/>
      <c r="AJ68" s="861">
        <f>IF(VLOOKUP($AJ$64,[1]GraphData!$A$3:$V$62,14,FALSE)="","",VLOOKUP($AJ$64,[1]GraphData!$A$3:$V$62,14,FALSE))</f>
        <v>1.9837937688981378E-4</v>
      </c>
      <c r="AK68" s="861"/>
      <c r="AL68" s="861"/>
      <c r="AM68" s="861"/>
      <c r="AN68" s="861"/>
      <c r="AO68" s="861"/>
      <c r="AP68" s="861"/>
      <c r="AQ68" s="72"/>
      <c r="AR68" s="861">
        <f>IF(VLOOKUP($AR$64,[1]GraphData!$A$3:$V$62,14,FALSE)="","",VLOOKUP($AR$64,[1]GraphData!$A$3:$V$62,14,FALSE))</f>
        <v>0</v>
      </c>
      <c r="AS68" s="861"/>
      <c r="AT68" s="861"/>
      <c r="AU68" s="861"/>
      <c r="AV68" s="861"/>
      <c r="AW68" s="861"/>
      <c r="AX68" s="861"/>
      <c r="AY68" s="72"/>
      <c r="AZ68" s="861">
        <f>IF(VLOOKUP($AZ$64,[1]GraphData!$A$3:$V$62,14,FALSE)="","",VLOOKUP($AZ$64,[1]GraphData!$A$3:$V$62,14,FALSE))</f>
        <v>0</v>
      </c>
      <c r="BA68" s="861"/>
      <c r="BB68" s="861"/>
      <c r="BC68" s="861"/>
      <c r="BD68" s="861"/>
      <c r="BE68" s="861"/>
      <c r="BF68" s="861"/>
      <c r="BG68" s="25"/>
      <c r="BH68" s="25"/>
      <c r="BI68" s="25"/>
      <c r="BJ68" s="4"/>
      <c r="BK68" s="4"/>
      <c r="BR68" s="2"/>
      <c r="BS68" s="32"/>
      <c r="BT68" s="32"/>
      <c r="BU68" s="32"/>
      <c r="BV68" s="32"/>
      <c r="BW68" s="32"/>
      <c r="BX68" s="32"/>
      <c r="BY68" s="32"/>
      <c r="BZ68" s="32"/>
      <c r="CA68" s="32"/>
      <c r="CB68" s="32"/>
      <c r="CC68" s="32"/>
      <c r="CD68" s="54"/>
      <c r="CE68" s="54"/>
      <c r="CF68" s="54"/>
      <c r="CG68" s="54"/>
      <c r="CH68" s="54"/>
      <c r="CI68" s="54"/>
      <c r="CJ68" s="54"/>
      <c r="CK68" s="54"/>
      <c r="CL68" s="54"/>
      <c r="CM68" s="32"/>
      <c r="CN68" s="32"/>
      <c r="CO68" s="32"/>
      <c r="CP68" s="32"/>
      <c r="CQ68" s="32"/>
      <c r="CR68" s="32"/>
      <c r="CS68" s="32"/>
      <c r="CT68" s="32"/>
      <c r="CU68" s="32"/>
      <c r="CV68" s="32"/>
      <c r="CW68" s="32"/>
      <c r="CX68" s="32"/>
      <c r="CY68" s="32"/>
      <c r="CZ68" s="32"/>
      <c r="DA68" s="32"/>
      <c r="DB68" s="32"/>
      <c r="DC68" s="32"/>
      <c r="DD68" s="55"/>
      <c r="DE68" s="56"/>
      <c r="DF68" s="56"/>
      <c r="DG68" s="56"/>
      <c r="DH68" s="56"/>
      <c r="DI68" s="56"/>
      <c r="DJ68" s="32"/>
      <c r="DK68" s="32"/>
      <c r="DL68" s="32"/>
      <c r="DM68" s="55"/>
      <c r="DN68" s="56"/>
      <c r="DO68" s="56"/>
      <c r="DP68" s="56"/>
      <c r="DQ68" s="56"/>
      <c r="DR68" s="56"/>
      <c r="DS68" s="32"/>
      <c r="DT68" s="32"/>
      <c r="DU68" s="32"/>
      <c r="DV68" s="32"/>
      <c r="DW68" s="32"/>
      <c r="DX68" s="2"/>
      <c r="DY68" s="2"/>
      <c r="DZ68" s="2"/>
      <c r="EA68" s="2"/>
      <c r="EB68" s="2"/>
      <c r="EC68" s="2"/>
      <c r="ED68" s="2"/>
      <c r="EE68" s="2"/>
      <c r="EF68" s="2"/>
      <c r="EG68" s="32"/>
      <c r="EH68" s="49"/>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32"/>
      <c r="GI68" s="32"/>
      <c r="GJ68" s="32"/>
      <c r="GK68" s="32"/>
      <c r="GL68" s="2"/>
      <c r="GM68" s="2"/>
      <c r="GN68" s="2"/>
      <c r="GO68" s="2"/>
      <c r="GP68" s="2"/>
    </row>
    <row r="69" spans="6:198" s="1" customFormat="1" ht="13.5" customHeight="1">
      <c r="F69" s="4"/>
      <c r="G69" s="25" t="s">
        <v>81</v>
      </c>
      <c r="H69" s="25"/>
      <c r="I69" s="25"/>
      <c r="J69" s="25"/>
      <c r="K69" s="25"/>
      <c r="L69" s="25"/>
      <c r="M69" s="25"/>
      <c r="N69" s="25"/>
      <c r="O69" s="25"/>
      <c r="P69" s="25"/>
      <c r="Q69" s="25"/>
      <c r="R69" s="25"/>
      <c r="S69" s="25"/>
      <c r="T69" s="860" t="s">
        <v>78</v>
      </c>
      <c r="U69" s="860"/>
      <c r="V69" s="860"/>
      <c r="W69" s="860"/>
      <c r="X69" s="860"/>
      <c r="Y69" s="860"/>
      <c r="Z69" s="860"/>
      <c r="AA69" s="73"/>
      <c r="AB69" s="861">
        <f>IF(VLOOKUP($AB$64,[1]GraphData!$A$3:$V$62,15,FALSE)="","",VLOOKUP($AB$64,[1]GraphData!$A$3:$V$62,15,FALSE))</f>
        <v>0</v>
      </c>
      <c r="AC69" s="861"/>
      <c r="AD69" s="861"/>
      <c r="AE69" s="861"/>
      <c r="AF69" s="861"/>
      <c r="AG69" s="861"/>
      <c r="AH69" s="861"/>
      <c r="AI69" s="73"/>
      <c r="AJ69" s="861">
        <f>IF(VLOOKUP($AJ$64,[1]GraphData!$A$3:$V$62,15,FALSE)="","",VLOOKUP($AJ$64,[1]GraphData!$A$3:$V$62,15,FALSE))</f>
        <v>0</v>
      </c>
      <c r="AK69" s="861"/>
      <c r="AL69" s="861"/>
      <c r="AM69" s="861"/>
      <c r="AN69" s="861"/>
      <c r="AO69" s="861"/>
      <c r="AP69" s="861"/>
      <c r="AQ69" s="73"/>
      <c r="AR69" s="861">
        <f>IF(VLOOKUP($AR$64,[1]GraphData!$A$3:$V$62,15,FALSE)="","",VLOOKUP($AR$64,[1]GraphData!$A$3:$V$62,15,FALSE))</f>
        <v>0</v>
      </c>
      <c r="AS69" s="861"/>
      <c r="AT69" s="861"/>
      <c r="AU69" s="861"/>
      <c r="AV69" s="861"/>
      <c r="AW69" s="861"/>
      <c r="AX69" s="861"/>
      <c r="AY69" s="73"/>
      <c r="AZ69" s="861">
        <f>IF(VLOOKUP($AZ$64,[1]GraphData!$A$3:$V$62,15,FALSE)="","",VLOOKUP($AZ$64,[1]GraphData!$A$3:$V$62,15,FALSE))</f>
        <v>0</v>
      </c>
      <c r="BA69" s="861"/>
      <c r="BB69" s="861"/>
      <c r="BC69" s="861"/>
      <c r="BD69" s="861"/>
      <c r="BE69" s="861"/>
      <c r="BF69" s="861"/>
      <c r="BG69" s="25"/>
      <c r="BH69" s="25"/>
      <c r="BI69" s="25"/>
      <c r="BJ69" s="4"/>
      <c r="BK69" s="4"/>
      <c r="BR69" s="2"/>
      <c r="BS69" s="32"/>
      <c r="BT69" s="32"/>
      <c r="BU69" s="32"/>
      <c r="BV69" s="32"/>
      <c r="BW69" s="32"/>
      <c r="BX69" s="32"/>
      <c r="BY69" s="32"/>
      <c r="BZ69" s="32"/>
      <c r="CA69" s="32"/>
      <c r="CB69" s="32"/>
      <c r="CC69" s="32"/>
      <c r="CD69" s="54"/>
      <c r="CE69" s="54"/>
      <c r="CF69" s="54"/>
      <c r="CG69" s="54"/>
      <c r="CH69" s="54"/>
      <c r="CI69" s="54"/>
      <c r="CJ69" s="54"/>
      <c r="CK69" s="54"/>
      <c r="CL69" s="54"/>
      <c r="CM69" s="32"/>
      <c r="CN69" s="32"/>
      <c r="CO69" s="32"/>
      <c r="CP69" s="32"/>
      <c r="CQ69" s="32"/>
      <c r="CR69" s="32"/>
      <c r="CS69" s="32"/>
      <c r="CT69" s="32"/>
      <c r="CU69" s="32"/>
      <c r="CV69" s="32"/>
      <c r="CW69" s="32"/>
      <c r="CX69" s="32"/>
      <c r="CY69" s="32"/>
      <c r="CZ69" s="32"/>
      <c r="DA69" s="32"/>
      <c r="DB69" s="32"/>
      <c r="DC69" s="32"/>
      <c r="DD69" s="55"/>
      <c r="DE69" s="56"/>
      <c r="DF69" s="56"/>
      <c r="DG69" s="56"/>
      <c r="DH69" s="56"/>
      <c r="DI69" s="56"/>
      <c r="DJ69" s="32"/>
      <c r="DK69" s="32"/>
      <c r="DL69" s="32"/>
      <c r="DM69" s="55"/>
      <c r="DN69" s="56"/>
      <c r="DO69" s="56"/>
      <c r="DP69" s="56"/>
      <c r="DQ69" s="56"/>
      <c r="DR69" s="56"/>
      <c r="DS69" s="32"/>
      <c r="DT69" s="32"/>
      <c r="DU69" s="32"/>
      <c r="DV69" s="32"/>
      <c r="DW69" s="32"/>
      <c r="DX69" s="2"/>
      <c r="DY69" s="2"/>
      <c r="DZ69" s="2"/>
      <c r="EA69" s="2"/>
      <c r="EB69" s="2"/>
      <c r="EC69" s="2"/>
      <c r="ED69" s="2"/>
      <c r="EE69" s="2"/>
      <c r="EF69" s="2"/>
      <c r="EG69" s="32"/>
      <c r="EH69" s="49"/>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32"/>
      <c r="GI69" s="32"/>
      <c r="GJ69" s="32"/>
      <c r="GK69" s="32"/>
      <c r="GL69" s="2"/>
      <c r="GM69" s="2"/>
      <c r="GN69" s="2"/>
      <c r="GO69" s="2"/>
      <c r="GP69" s="2"/>
    </row>
    <row r="70" spans="6:198" s="1" customFormat="1" ht="20.25" customHeight="1">
      <c r="F70" s="4"/>
      <c r="G70" s="6" t="s">
        <v>82</v>
      </c>
      <c r="H70" s="25"/>
      <c r="I70" s="25"/>
      <c r="J70" s="25"/>
      <c r="K70" s="25"/>
      <c r="L70" s="25"/>
      <c r="M70" s="25"/>
      <c r="N70" s="25"/>
      <c r="O70" s="25"/>
      <c r="P70" s="25"/>
      <c r="Q70" s="25"/>
      <c r="R70" s="25"/>
      <c r="S70" s="25"/>
      <c r="T70" s="702"/>
      <c r="U70" s="702"/>
      <c r="V70" s="702"/>
      <c r="W70" s="702"/>
      <c r="X70" s="702"/>
      <c r="Y70" s="702"/>
      <c r="Z70" s="702"/>
      <c r="AA70" s="25"/>
      <c r="AB70" s="651"/>
      <c r="AC70" s="651"/>
      <c r="AD70" s="651"/>
      <c r="AE70" s="651"/>
      <c r="AF70" s="651"/>
      <c r="AG70" s="651"/>
      <c r="AH70" s="651"/>
      <c r="AI70" s="25"/>
      <c r="AJ70" s="651"/>
      <c r="AK70" s="651"/>
      <c r="AL70" s="651"/>
      <c r="AM70" s="651"/>
      <c r="AN70" s="651"/>
      <c r="AO70" s="651"/>
      <c r="AP70" s="651"/>
      <c r="AQ70" s="25"/>
      <c r="AR70" s="651"/>
      <c r="AS70" s="651"/>
      <c r="AT70" s="651"/>
      <c r="AU70" s="651"/>
      <c r="AV70" s="651"/>
      <c r="AW70" s="651"/>
      <c r="AX70" s="651"/>
      <c r="AY70" s="25"/>
      <c r="AZ70" s="651"/>
      <c r="BA70" s="651"/>
      <c r="BB70" s="651"/>
      <c r="BC70" s="651"/>
      <c r="BD70" s="651"/>
      <c r="BE70" s="651"/>
      <c r="BF70" s="651"/>
      <c r="BG70" s="25"/>
      <c r="BH70" s="25"/>
      <c r="BI70" s="25"/>
      <c r="BJ70" s="4"/>
      <c r="BK70" s="4"/>
      <c r="BR70" s="2"/>
      <c r="BS70" s="32"/>
      <c r="BT70" s="32"/>
      <c r="BU70" s="32"/>
      <c r="BV70" s="32"/>
      <c r="BW70" s="32"/>
      <c r="BX70" s="32"/>
      <c r="BY70" s="32"/>
      <c r="BZ70" s="32"/>
      <c r="CA70" s="32"/>
      <c r="CB70" s="32"/>
      <c r="CC70" s="32"/>
      <c r="CD70" s="54"/>
      <c r="CE70" s="54"/>
      <c r="CF70" s="54"/>
      <c r="CG70" s="54"/>
      <c r="CH70" s="54"/>
      <c r="CI70" s="54"/>
      <c r="CJ70" s="54"/>
      <c r="CK70" s="54"/>
      <c r="CL70" s="54"/>
      <c r="CM70" s="32"/>
      <c r="CN70" s="32"/>
      <c r="CO70" s="32"/>
      <c r="CP70" s="32"/>
      <c r="CQ70" s="32"/>
      <c r="CR70" s="32"/>
      <c r="CS70" s="32"/>
      <c r="CT70" s="32"/>
      <c r="CU70" s="32"/>
      <c r="CV70" s="32"/>
      <c r="CW70" s="32"/>
      <c r="CX70" s="32"/>
      <c r="CY70" s="32"/>
      <c r="CZ70" s="32"/>
      <c r="DA70" s="32"/>
      <c r="DB70" s="32"/>
      <c r="DC70" s="32"/>
      <c r="DD70" s="55"/>
      <c r="DE70" s="56"/>
      <c r="DF70" s="56"/>
      <c r="DG70" s="56"/>
      <c r="DH70" s="56"/>
      <c r="DI70" s="56"/>
      <c r="DJ70" s="32"/>
      <c r="DK70" s="32"/>
      <c r="DL70" s="32"/>
      <c r="DM70" s="55"/>
      <c r="DN70" s="56"/>
      <c r="DO70" s="56"/>
      <c r="DP70" s="56"/>
      <c r="DQ70" s="56"/>
      <c r="DR70" s="56"/>
      <c r="DS70" s="32"/>
      <c r="DT70" s="32"/>
      <c r="DU70" s="32"/>
      <c r="DV70" s="32"/>
      <c r="DW70" s="32"/>
      <c r="DX70" s="2"/>
      <c r="DY70" s="2"/>
      <c r="DZ70" s="2"/>
      <c r="EA70" s="2"/>
      <c r="EB70" s="2"/>
      <c r="EC70" s="2"/>
      <c r="ED70" s="2"/>
      <c r="EE70" s="2"/>
      <c r="EF70" s="2"/>
      <c r="EG70" s="32"/>
      <c r="EH70" s="49"/>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32"/>
      <c r="GI70" s="32"/>
      <c r="GJ70" s="32"/>
      <c r="GK70" s="32"/>
      <c r="GL70" s="2"/>
      <c r="GM70" s="2"/>
      <c r="GN70" s="2"/>
      <c r="GO70" s="2"/>
      <c r="GP70" s="2"/>
    </row>
    <row r="71" spans="6:198" s="1" customFormat="1" ht="13.5" customHeight="1">
      <c r="F71" s="4"/>
      <c r="G71" s="25" t="s">
        <v>83</v>
      </c>
      <c r="H71" s="25"/>
      <c r="I71" s="25"/>
      <c r="J71" s="25"/>
      <c r="K71" s="25"/>
      <c r="L71" s="25"/>
      <c r="M71" s="25"/>
      <c r="N71" s="25"/>
      <c r="O71" s="25"/>
      <c r="P71" s="25"/>
      <c r="Q71" s="25"/>
      <c r="R71" s="25"/>
      <c r="S71" s="25"/>
      <c r="T71" s="860" t="s">
        <v>78</v>
      </c>
      <c r="U71" s="860"/>
      <c r="V71" s="860"/>
      <c r="W71" s="860"/>
      <c r="X71" s="860"/>
      <c r="Y71" s="860"/>
      <c r="Z71" s="860"/>
      <c r="AA71" s="74"/>
      <c r="AB71" s="860">
        <f>IF(VLOOKUP($AB$64,[1]GraphData!$A$3:$X$62,23,FALSE)="","",VLOOKUP($AB$64,[1]GraphData!$A$3:$X$62,23,FALSE))</f>
        <v>0</v>
      </c>
      <c r="AC71" s="860"/>
      <c r="AD71" s="860"/>
      <c r="AE71" s="860"/>
      <c r="AF71" s="860"/>
      <c r="AG71" s="860"/>
      <c r="AH71" s="860"/>
      <c r="AI71" s="75"/>
      <c r="AJ71" s="860">
        <f>IF(VLOOKUP($AJ$64,[1]GraphData!$A$3:$X$62,23,FALSE)="","",VLOOKUP($AJ$64,[1]GraphData!$A$3:$X$62,23,FALSE))</f>
        <v>0</v>
      </c>
      <c r="AK71" s="860"/>
      <c r="AL71" s="860"/>
      <c r="AM71" s="860"/>
      <c r="AN71" s="860"/>
      <c r="AO71" s="860"/>
      <c r="AP71" s="860"/>
      <c r="AQ71" s="75"/>
      <c r="AR71" s="860">
        <f>IF(VLOOKUP($AR$64,[1]GraphData!$A$3:$X$62,23,FALSE)="","",VLOOKUP($AR$64,[1]GraphData!$A$3:$X$62,23,FALSE))</f>
        <v>0</v>
      </c>
      <c r="AS71" s="860"/>
      <c r="AT71" s="860"/>
      <c r="AU71" s="860"/>
      <c r="AV71" s="860"/>
      <c r="AW71" s="860"/>
      <c r="AX71" s="860"/>
      <c r="AY71" s="75"/>
      <c r="AZ71" s="860">
        <f>IF(VLOOKUP($AZ$64,[1]GraphData!$A$3:$X$62,23,FALSE)="","",VLOOKUP($AZ$64,[1]GraphData!$A$3:$X$62,23,FALSE))</f>
        <v>0</v>
      </c>
      <c r="BA71" s="860"/>
      <c r="BB71" s="860"/>
      <c r="BC71" s="860"/>
      <c r="BD71" s="860"/>
      <c r="BE71" s="860"/>
      <c r="BF71" s="860"/>
      <c r="BG71" s="25"/>
      <c r="BH71" s="25"/>
      <c r="BI71" s="25"/>
      <c r="BJ71" s="4"/>
      <c r="BK71" s="4"/>
      <c r="BR71" s="2"/>
      <c r="BS71" s="32"/>
      <c r="BT71" s="32"/>
      <c r="BU71" s="32"/>
      <c r="BV71" s="32"/>
      <c r="BW71" s="32"/>
      <c r="BX71" s="32"/>
      <c r="BY71" s="32"/>
      <c r="BZ71" s="32"/>
      <c r="CA71" s="32"/>
      <c r="CB71" s="32"/>
      <c r="CC71" s="32"/>
      <c r="CD71" s="54"/>
      <c r="CE71" s="54"/>
      <c r="CF71" s="54"/>
      <c r="CG71" s="54"/>
      <c r="CH71" s="54"/>
      <c r="CI71" s="54"/>
      <c r="CJ71" s="54"/>
      <c r="CK71" s="54"/>
      <c r="CL71" s="54"/>
      <c r="CM71" s="32"/>
      <c r="CN71" s="32"/>
      <c r="CO71" s="32"/>
      <c r="CP71" s="32"/>
      <c r="CQ71" s="32"/>
      <c r="CR71" s="32"/>
      <c r="CS71" s="32"/>
      <c r="CT71" s="32"/>
      <c r="CU71" s="32"/>
      <c r="CV71" s="32"/>
      <c r="CW71" s="32"/>
      <c r="CX71" s="32"/>
      <c r="CY71" s="32"/>
      <c r="CZ71" s="32"/>
      <c r="DA71" s="32"/>
      <c r="DB71" s="32"/>
      <c r="DC71" s="32"/>
      <c r="DD71" s="55"/>
      <c r="DE71" s="56"/>
      <c r="DF71" s="56"/>
      <c r="DG71" s="56"/>
      <c r="DH71" s="56"/>
      <c r="DI71" s="56"/>
      <c r="DJ71" s="32"/>
      <c r="DK71" s="32"/>
      <c r="DL71" s="32"/>
      <c r="DM71" s="55"/>
      <c r="DN71" s="56"/>
      <c r="DO71" s="56"/>
      <c r="DP71" s="56"/>
      <c r="DQ71" s="56"/>
      <c r="DR71" s="56"/>
      <c r="DS71" s="32"/>
      <c r="DT71" s="32"/>
      <c r="DU71" s="32"/>
      <c r="DV71" s="32"/>
      <c r="DW71" s="32"/>
      <c r="DX71" s="2"/>
      <c r="DY71" s="2"/>
      <c r="DZ71" s="2"/>
      <c r="EA71" s="2"/>
      <c r="EB71" s="2"/>
      <c r="EC71" s="2"/>
      <c r="ED71" s="2"/>
      <c r="EE71" s="2"/>
      <c r="EF71" s="2"/>
      <c r="EG71" s="32"/>
      <c r="EH71" s="49"/>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32"/>
      <c r="GI71" s="32"/>
      <c r="GJ71" s="32"/>
      <c r="GK71" s="32"/>
      <c r="GL71" s="2"/>
      <c r="GM71" s="2"/>
      <c r="GN71" s="2"/>
      <c r="GO71" s="2"/>
      <c r="GP71" s="2"/>
    </row>
    <row r="72" spans="6:198" s="1" customFormat="1" ht="13.5" customHeight="1">
      <c r="F72" s="4"/>
      <c r="G72" s="25" t="s">
        <v>84</v>
      </c>
      <c r="H72" s="25"/>
      <c r="I72" s="25"/>
      <c r="J72" s="25"/>
      <c r="K72" s="25"/>
      <c r="L72" s="25"/>
      <c r="M72" s="25"/>
      <c r="N72" s="25"/>
      <c r="O72" s="25"/>
      <c r="P72" s="25"/>
      <c r="Q72" s="25"/>
      <c r="R72" s="25"/>
      <c r="S72" s="25"/>
      <c r="T72" s="860" t="s">
        <v>78</v>
      </c>
      <c r="U72" s="860"/>
      <c r="V72" s="860"/>
      <c r="W72" s="860"/>
      <c r="X72" s="860"/>
      <c r="Y72" s="860"/>
      <c r="Z72" s="860"/>
      <c r="AA72" s="67"/>
      <c r="AB72" s="861">
        <f>IF(VLOOKUP($AB$64,[1]GraphData!$A$3:$V$62,17,FALSE)="","",VLOOKUP($AB$64,[1]GraphData!$A$3:$V$62,17,FALSE))</f>
        <v>0</v>
      </c>
      <c r="AC72" s="861"/>
      <c r="AD72" s="861"/>
      <c r="AE72" s="861"/>
      <c r="AF72" s="861"/>
      <c r="AG72" s="861"/>
      <c r="AH72" s="861"/>
      <c r="AI72" s="73"/>
      <c r="AJ72" s="861">
        <f>IF(VLOOKUP($AJ$64,[1]GraphData!$A$3:$V$62,17,FALSE)="","",VLOOKUP($AJ$64,[1]GraphData!$A$3:$V$62,17,FALSE))</f>
        <v>0</v>
      </c>
      <c r="AK72" s="861"/>
      <c r="AL72" s="861"/>
      <c r="AM72" s="861"/>
      <c r="AN72" s="861"/>
      <c r="AO72" s="861"/>
      <c r="AP72" s="861"/>
      <c r="AQ72" s="73"/>
      <c r="AR72" s="861">
        <f>IF(VLOOKUP($AR$64,[1]GraphData!$A$3:$V$62,17,FALSE)="","",VLOOKUP($AR$64,[1]GraphData!$A$3:$V$62,17,FALSE))</f>
        <v>0</v>
      </c>
      <c r="AS72" s="861"/>
      <c r="AT72" s="861"/>
      <c r="AU72" s="861"/>
      <c r="AV72" s="861"/>
      <c r="AW72" s="861"/>
      <c r="AX72" s="861"/>
      <c r="AY72" s="73"/>
      <c r="AZ72" s="861">
        <f>IF(VLOOKUP($AZ$64,[1]GraphData!$A$3:$V$62,17,FALSE)="","",VLOOKUP($AZ$64,[1]GraphData!$A$3:$V$62,17,FALSE))</f>
        <v>0</v>
      </c>
      <c r="BA72" s="861"/>
      <c r="BB72" s="861"/>
      <c r="BC72" s="861"/>
      <c r="BD72" s="861"/>
      <c r="BE72" s="861"/>
      <c r="BF72" s="861"/>
      <c r="BG72" s="25"/>
      <c r="BH72" s="25"/>
      <c r="BI72" s="25"/>
      <c r="BJ72" s="4"/>
      <c r="BK72" s="4"/>
      <c r="BR72" s="2"/>
      <c r="BS72" s="32"/>
      <c r="BT72" s="32"/>
      <c r="BU72" s="32"/>
      <c r="BV72" s="32"/>
      <c r="BW72" s="32"/>
      <c r="BX72" s="32"/>
      <c r="BY72" s="32"/>
      <c r="BZ72" s="32"/>
      <c r="CA72" s="32"/>
      <c r="CB72" s="32"/>
      <c r="CC72" s="32"/>
      <c r="CD72" s="54"/>
      <c r="CE72" s="54"/>
      <c r="CF72" s="54"/>
      <c r="CG72" s="54"/>
      <c r="CH72" s="54"/>
      <c r="CI72" s="54"/>
      <c r="CJ72" s="54"/>
      <c r="CK72" s="54"/>
      <c r="CL72" s="54"/>
      <c r="CM72" s="32"/>
      <c r="CN72" s="32"/>
      <c r="CO72" s="32"/>
      <c r="CP72" s="32"/>
      <c r="CQ72" s="32"/>
      <c r="CR72" s="32"/>
      <c r="CS72" s="32"/>
      <c r="CT72" s="32"/>
      <c r="CU72" s="32"/>
      <c r="CV72" s="32"/>
      <c r="CW72" s="32"/>
      <c r="CX72" s="32"/>
      <c r="CY72" s="32"/>
      <c r="CZ72" s="32"/>
      <c r="DA72" s="32"/>
      <c r="DB72" s="32"/>
      <c r="DC72" s="32"/>
      <c r="DD72" s="55"/>
      <c r="DE72" s="56"/>
      <c r="DF72" s="56"/>
      <c r="DG72" s="56"/>
      <c r="DH72" s="56"/>
      <c r="DI72" s="56"/>
      <c r="DJ72" s="32"/>
      <c r="DK72" s="32"/>
      <c r="DL72" s="32"/>
      <c r="DM72" s="55"/>
      <c r="DN72" s="56"/>
      <c r="DO72" s="56"/>
      <c r="DP72" s="56"/>
      <c r="DQ72" s="56"/>
      <c r="DR72" s="56"/>
      <c r="DS72" s="32"/>
      <c r="DT72" s="32"/>
      <c r="DU72" s="32"/>
      <c r="DV72" s="32"/>
      <c r="DW72" s="32"/>
      <c r="DX72" s="2"/>
      <c r="DY72" s="2"/>
      <c r="DZ72" s="2"/>
      <c r="EA72" s="2"/>
      <c r="EB72" s="2"/>
      <c r="EC72" s="2"/>
      <c r="ED72" s="2"/>
      <c r="EE72" s="2"/>
      <c r="EF72" s="2"/>
      <c r="EG72" s="32"/>
      <c r="EH72" s="49"/>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32"/>
      <c r="GI72" s="32"/>
      <c r="GJ72" s="32"/>
      <c r="GK72" s="32"/>
      <c r="GL72" s="2"/>
      <c r="GM72" s="2"/>
      <c r="GN72" s="2"/>
      <c r="GO72" s="2"/>
      <c r="GP72" s="2"/>
    </row>
    <row r="73" spans="6:198" s="1" customFormat="1" ht="20.25" customHeight="1">
      <c r="F73" s="4"/>
      <c r="G73" s="6" t="s">
        <v>85</v>
      </c>
      <c r="H73" s="25"/>
      <c r="I73" s="25"/>
      <c r="J73" s="25"/>
      <c r="K73" s="25"/>
      <c r="L73" s="25"/>
      <c r="M73" s="25"/>
      <c r="N73" s="25"/>
      <c r="O73" s="25"/>
      <c r="P73" s="25"/>
      <c r="Q73" s="25"/>
      <c r="R73" s="25"/>
      <c r="S73" s="25"/>
      <c r="T73" s="702"/>
      <c r="U73" s="702"/>
      <c r="V73" s="702"/>
      <c r="W73" s="702"/>
      <c r="X73" s="702"/>
      <c r="Y73" s="702"/>
      <c r="Z73" s="702"/>
      <c r="AA73" s="25"/>
      <c r="AB73" s="651"/>
      <c r="AC73" s="651"/>
      <c r="AD73" s="651"/>
      <c r="AE73" s="651"/>
      <c r="AF73" s="651"/>
      <c r="AG73" s="651"/>
      <c r="AH73" s="651"/>
      <c r="AI73" s="25"/>
      <c r="AJ73" s="651"/>
      <c r="AK73" s="651"/>
      <c r="AL73" s="651"/>
      <c r="AM73" s="651"/>
      <c r="AN73" s="651"/>
      <c r="AO73" s="651"/>
      <c r="AP73" s="651"/>
      <c r="AQ73" s="25"/>
      <c r="AR73" s="651"/>
      <c r="AS73" s="651"/>
      <c r="AT73" s="651"/>
      <c r="AU73" s="651"/>
      <c r="AV73" s="651"/>
      <c r="AW73" s="651"/>
      <c r="AX73" s="651"/>
      <c r="AY73" s="25"/>
      <c r="AZ73" s="651"/>
      <c r="BA73" s="651"/>
      <c r="BB73" s="651"/>
      <c r="BC73" s="651"/>
      <c r="BD73" s="651"/>
      <c r="BE73" s="651"/>
      <c r="BF73" s="651"/>
      <c r="BG73" s="25"/>
      <c r="BH73" s="25"/>
      <c r="BI73" s="25"/>
      <c r="BJ73" s="4"/>
      <c r="BK73" s="4"/>
      <c r="BR73" s="2"/>
      <c r="BS73" s="32"/>
      <c r="BT73" s="32"/>
      <c r="BU73" s="32"/>
      <c r="BV73" s="32"/>
      <c r="BW73" s="32"/>
      <c r="BX73" s="32"/>
      <c r="BY73" s="32"/>
      <c r="BZ73" s="32"/>
      <c r="CA73" s="32"/>
      <c r="CB73" s="32"/>
      <c r="CC73" s="32"/>
      <c r="CD73" s="54"/>
      <c r="CE73" s="54"/>
      <c r="CF73" s="54"/>
      <c r="CG73" s="54"/>
      <c r="CH73" s="54"/>
      <c r="CI73" s="54"/>
      <c r="CJ73" s="54"/>
      <c r="CK73" s="54"/>
      <c r="CL73" s="54"/>
      <c r="CM73" s="32"/>
      <c r="CN73" s="32"/>
      <c r="CO73" s="32"/>
      <c r="CP73" s="32"/>
      <c r="CQ73" s="32"/>
      <c r="CR73" s="32"/>
      <c r="CS73" s="32"/>
      <c r="CT73" s="32"/>
      <c r="CU73" s="32"/>
      <c r="CV73" s="32"/>
      <c r="CW73" s="32"/>
      <c r="CX73" s="32"/>
      <c r="CY73" s="32"/>
      <c r="CZ73" s="32"/>
      <c r="DA73" s="32"/>
      <c r="DB73" s="32"/>
      <c r="DC73" s="32"/>
      <c r="DD73" s="55"/>
      <c r="DE73" s="56"/>
      <c r="DF73" s="56"/>
      <c r="DG73" s="56"/>
      <c r="DH73" s="56"/>
      <c r="DI73" s="56"/>
      <c r="DJ73" s="32"/>
      <c r="DK73" s="32"/>
      <c r="DL73" s="32"/>
      <c r="DM73" s="55"/>
      <c r="DN73" s="56"/>
      <c r="DO73" s="56"/>
      <c r="DP73" s="56"/>
      <c r="DQ73" s="56"/>
      <c r="DR73" s="56"/>
      <c r="DS73" s="32"/>
      <c r="DT73" s="32"/>
      <c r="DU73" s="32"/>
      <c r="DV73" s="32"/>
      <c r="DW73" s="32"/>
      <c r="DX73" s="2"/>
      <c r="DY73" s="2"/>
      <c r="DZ73" s="2"/>
      <c r="EA73" s="2"/>
      <c r="EB73" s="2"/>
      <c r="EC73" s="2"/>
      <c r="ED73" s="2"/>
      <c r="EE73" s="2"/>
      <c r="EF73" s="2"/>
      <c r="EG73" s="32"/>
      <c r="EH73" s="49"/>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32"/>
      <c r="GI73" s="32"/>
      <c r="GJ73" s="32"/>
      <c r="GK73" s="32"/>
      <c r="GL73" s="2"/>
      <c r="GM73" s="2"/>
      <c r="GN73" s="2"/>
      <c r="GO73" s="2"/>
      <c r="GP73" s="2"/>
    </row>
    <row r="74" spans="6:198" s="1" customFormat="1" ht="13.5" customHeight="1">
      <c r="F74" s="4"/>
      <c r="G74" s="25" t="s">
        <v>86</v>
      </c>
      <c r="H74" s="25"/>
      <c r="I74" s="25"/>
      <c r="J74" s="25"/>
      <c r="K74" s="25"/>
      <c r="L74" s="25"/>
      <c r="M74" s="25"/>
      <c r="N74" s="25"/>
      <c r="O74" s="25"/>
      <c r="P74" s="25"/>
      <c r="Q74" s="25"/>
      <c r="R74" s="25"/>
      <c r="S74" s="25"/>
      <c r="T74" s="860" t="s">
        <v>78</v>
      </c>
      <c r="U74" s="860"/>
      <c r="V74" s="860"/>
      <c r="W74" s="860"/>
      <c r="X74" s="860"/>
      <c r="Y74" s="860"/>
      <c r="Z74" s="860"/>
      <c r="AA74" s="67"/>
      <c r="AB74" s="861">
        <f>IF([1]Input!$C$123&lt;=3," ",IF(VLOOKUP($AB$64,[1]GraphData!$A$3:$V$62,5,FALSE)="","",VLOOKUP($AB$64,[1]GraphData!$A$3:$V$62,5,FALSE)))</f>
        <v>6.6355980596430997E-2</v>
      </c>
      <c r="AC74" s="861"/>
      <c r="AD74" s="861"/>
      <c r="AE74" s="861"/>
      <c r="AF74" s="861"/>
      <c r="AG74" s="861"/>
      <c r="AH74" s="861"/>
      <c r="AI74" s="72"/>
      <c r="AJ74" s="861">
        <f>IF(VLOOKUP($AJ$64,[1]GraphData!$A$3:$V$62,5,FALSE)="","",VLOOKUP($AJ$64,[1]GraphData!$A$3:$V$62,5,FALSE))</f>
        <v>0.14528509112791954</v>
      </c>
      <c r="AK74" s="861"/>
      <c r="AL74" s="861"/>
      <c r="AM74" s="861"/>
      <c r="AN74" s="861"/>
      <c r="AO74" s="861"/>
      <c r="AP74" s="861"/>
      <c r="AQ74" s="72"/>
      <c r="AR74" s="861">
        <f>IF(VLOOKUP($AR$64,[1]GraphData!$A$3:$V$62,5,FALSE)="","",VLOOKUP($AR$64,[1]GraphData!$A$3:$V$62,5,FALSE))</f>
        <v>0.21587285204923279</v>
      </c>
      <c r="AS74" s="861"/>
      <c r="AT74" s="861"/>
      <c r="AU74" s="861"/>
      <c r="AV74" s="861"/>
      <c r="AW74" s="861"/>
      <c r="AX74" s="861"/>
      <c r="AY74" s="72"/>
      <c r="AZ74" s="861">
        <f>IF(VLOOKUP($AZ$64,[1]GraphData!$A$3:$V$62,5,FALSE)="","",VLOOKUP($AZ$64,[1]GraphData!$A$3:$V$62,5,FALSE))</f>
        <v>0.22312822987720216</v>
      </c>
      <c r="BA74" s="861"/>
      <c r="BB74" s="861"/>
      <c r="BC74" s="861"/>
      <c r="BD74" s="861"/>
      <c r="BE74" s="861"/>
      <c r="BF74" s="861"/>
      <c r="BG74" s="25"/>
      <c r="BH74" s="25"/>
      <c r="BI74" s="25"/>
      <c r="BJ74" s="4"/>
      <c r="BK74" s="4"/>
      <c r="BR74" s="2"/>
      <c r="BS74" s="32"/>
      <c r="BT74" s="32"/>
      <c r="BU74" s="32"/>
      <c r="BV74" s="32"/>
      <c r="BW74" s="32"/>
      <c r="BX74" s="32"/>
      <c r="BY74" s="32"/>
      <c r="BZ74" s="32"/>
      <c r="CA74" s="32"/>
      <c r="CB74" s="32"/>
      <c r="CC74" s="32"/>
      <c r="CD74" s="54"/>
      <c r="CE74" s="54"/>
      <c r="CF74" s="54"/>
      <c r="CG74" s="54"/>
      <c r="CH74" s="54"/>
      <c r="CI74" s="54"/>
      <c r="CJ74" s="54"/>
      <c r="CK74" s="54"/>
      <c r="CL74" s="54"/>
      <c r="CM74" s="32"/>
      <c r="CN74" s="32"/>
      <c r="CO74" s="32"/>
      <c r="CP74" s="32"/>
      <c r="CQ74" s="32"/>
      <c r="CR74" s="32"/>
      <c r="CS74" s="32"/>
      <c r="CT74" s="32"/>
      <c r="CU74" s="32"/>
      <c r="CV74" s="32"/>
      <c r="CW74" s="32"/>
      <c r="CX74" s="32"/>
      <c r="CY74" s="32"/>
      <c r="CZ74" s="32"/>
      <c r="DA74" s="32"/>
      <c r="DB74" s="32"/>
      <c r="DC74" s="32"/>
      <c r="DD74" s="55"/>
      <c r="DE74" s="56"/>
      <c r="DF74" s="56"/>
      <c r="DG74" s="56"/>
      <c r="DH74" s="56"/>
      <c r="DI74" s="56"/>
      <c r="DJ74" s="32"/>
      <c r="DK74" s="32"/>
      <c r="DL74" s="32"/>
      <c r="DM74" s="55"/>
      <c r="DN74" s="56"/>
      <c r="DO74" s="56"/>
      <c r="DP74" s="56"/>
      <c r="DQ74" s="56"/>
      <c r="DR74" s="56"/>
      <c r="DS74" s="32"/>
      <c r="DT74" s="32"/>
      <c r="DU74" s="32"/>
      <c r="DV74" s="32"/>
      <c r="DW74" s="32"/>
      <c r="DX74" s="2"/>
      <c r="DY74" s="2"/>
      <c r="DZ74" s="2"/>
      <c r="EA74" s="2"/>
      <c r="EB74" s="2"/>
      <c r="EC74" s="2"/>
      <c r="ED74" s="2"/>
      <c r="EE74" s="2"/>
      <c r="EF74" s="2"/>
      <c r="EG74" s="32"/>
      <c r="EH74" s="49"/>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32"/>
      <c r="GI74" s="32"/>
      <c r="GJ74" s="32"/>
      <c r="GK74" s="32"/>
      <c r="GL74" s="2"/>
      <c r="GM74" s="2"/>
      <c r="GN74" s="2"/>
      <c r="GO74" s="2"/>
      <c r="GP74" s="2"/>
    </row>
    <row r="75" spans="6:198" s="1" customFormat="1" ht="13.5" customHeight="1">
      <c r="F75" s="4"/>
      <c r="G75" s="25" t="s">
        <v>87</v>
      </c>
      <c r="H75" s="25"/>
      <c r="I75" s="25"/>
      <c r="J75" s="25"/>
      <c r="K75" s="25"/>
      <c r="L75" s="25"/>
      <c r="M75" s="25"/>
      <c r="N75" s="25"/>
      <c r="O75" s="25"/>
      <c r="P75" s="25"/>
      <c r="Q75" s="25"/>
      <c r="R75" s="25"/>
      <c r="S75" s="25"/>
      <c r="T75" s="860" t="s">
        <v>78</v>
      </c>
      <c r="U75" s="860"/>
      <c r="V75" s="860"/>
      <c r="W75" s="860"/>
      <c r="X75" s="860"/>
      <c r="Y75" s="860"/>
      <c r="Z75" s="860"/>
      <c r="AA75" s="67"/>
      <c r="AB75" s="861">
        <f>IF(VLOOKUP($AB$64,[1]GraphData!$A$3:$V$62,18,FALSE)="","",VLOOKUP($AB$64,[1]GraphData!$A$3:$V$62,18,FALSE))</f>
        <v>6.652914652289188E-2</v>
      </c>
      <c r="AC75" s="861"/>
      <c r="AD75" s="861"/>
      <c r="AE75" s="861"/>
      <c r="AF75" s="861"/>
      <c r="AG75" s="861"/>
      <c r="AH75" s="861"/>
      <c r="AI75" s="73"/>
      <c r="AJ75" s="861">
        <f>IF(VLOOKUP($AJ$64,[1]GraphData!$A$3:$V$62,18,FALSE)="","",VLOOKUP($AJ$64,[1]GraphData!$A$3:$V$62,18,FALSE))</f>
        <v>9.3588944493626869E-2</v>
      </c>
      <c r="AK75" s="861"/>
      <c r="AL75" s="861"/>
      <c r="AM75" s="861"/>
      <c r="AN75" s="861"/>
      <c r="AO75" s="861"/>
      <c r="AP75" s="861"/>
      <c r="AQ75" s="73"/>
      <c r="AR75" s="861">
        <f>IF(VLOOKUP($AR$64,[1]GraphData!$A$3:$V$62,18,FALSE)="","",VLOOKUP($AR$64,[1]GraphData!$A$3:$V$62,18,FALSE))</f>
        <v>0.12589586122617258</v>
      </c>
      <c r="AS75" s="861"/>
      <c r="AT75" s="861"/>
      <c r="AU75" s="861"/>
      <c r="AV75" s="861"/>
      <c r="AW75" s="861"/>
      <c r="AX75" s="861"/>
      <c r="AY75" s="73"/>
      <c r="AZ75" s="861">
        <f>IF(VLOOKUP($AZ$64,[1]GraphData!$A$3:$V$62,18,FALSE)="","",VLOOKUP($AZ$64,[1]GraphData!$A$3:$V$62,18,FALSE))</f>
        <v>0.14634948761279665</v>
      </c>
      <c r="BA75" s="861"/>
      <c r="BB75" s="861"/>
      <c r="BC75" s="861"/>
      <c r="BD75" s="861"/>
      <c r="BE75" s="861"/>
      <c r="BF75" s="861"/>
      <c r="BG75" s="25"/>
      <c r="BH75" s="25"/>
      <c r="BI75" s="25"/>
      <c r="BJ75" s="4"/>
      <c r="BK75" s="4"/>
      <c r="BR75" s="2"/>
      <c r="BS75" s="32"/>
      <c r="BT75" s="32"/>
      <c r="BU75" s="32"/>
      <c r="BV75" s="32"/>
      <c r="BW75" s="32"/>
      <c r="BX75" s="32"/>
      <c r="BY75" s="32"/>
      <c r="BZ75" s="32"/>
      <c r="CA75" s="32"/>
      <c r="CB75" s="32"/>
      <c r="CC75" s="32"/>
      <c r="CD75" s="54"/>
      <c r="CE75" s="54"/>
      <c r="CF75" s="54"/>
      <c r="CG75" s="54"/>
      <c r="CH75" s="54"/>
      <c r="CI75" s="54"/>
      <c r="CJ75" s="54"/>
      <c r="CK75" s="54"/>
      <c r="CL75" s="54"/>
      <c r="CM75" s="32"/>
      <c r="CN75" s="32"/>
      <c r="CO75" s="32"/>
      <c r="CP75" s="32"/>
      <c r="CQ75" s="32"/>
      <c r="CR75" s="32"/>
      <c r="CS75" s="32"/>
      <c r="CT75" s="32"/>
      <c r="CU75" s="32"/>
      <c r="CV75" s="32"/>
      <c r="CW75" s="32"/>
      <c r="CX75" s="32"/>
      <c r="CY75" s="32"/>
      <c r="CZ75" s="32"/>
      <c r="DA75" s="32"/>
      <c r="DB75" s="32"/>
      <c r="DC75" s="32"/>
      <c r="DD75" s="55"/>
      <c r="DE75" s="56"/>
      <c r="DF75" s="56"/>
      <c r="DG75" s="56"/>
      <c r="DH75" s="56"/>
      <c r="DI75" s="56"/>
      <c r="DJ75" s="32"/>
      <c r="DK75" s="32"/>
      <c r="DL75" s="32"/>
      <c r="DM75" s="55"/>
      <c r="DN75" s="56"/>
      <c r="DO75" s="56"/>
      <c r="DP75" s="56"/>
      <c r="DQ75" s="56"/>
      <c r="DR75" s="56"/>
      <c r="DS75" s="32"/>
      <c r="DT75" s="32"/>
      <c r="DU75" s="32"/>
      <c r="DV75" s="32"/>
      <c r="DW75" s="32"/>
      <c r="DX75" s="2"/>
      <c r="DY75" s="2"/>
      <c r="DZ75" s="2"/>
      <c r="EA75" s="2"/>
      <c r="EB75" s="2"/>
      <c r="EC75" s="2"/>
      <c r="ED75" s="2"/>
      <c r="EE75" s="2"/>
      <c r="EF75" s="2"/>
      <c r="EG75" s="32"/>
      <c r="EH75" s="49"/>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32"/>
      <c r="GI75" s="32"/>
      <c r="GJ75" s="32"/>
      <c r="GK75" s="32"/>
      <c r="GL75" s="2"/>
      <c r="GM75" s="2"/>
      <c r="GN75" s="2"/>
      <c r="GO75" s="2"/>
      <c r="GP75" s="2"/>
    </row>
    <row r="76" spans="6:198" s="1" customFormat="1" ht="17.25" customHeight="1">
      <c r="F76" s="4"/>
      <c r="G76" s="57" t="s">
        <v>88</v>
      </c>
      <c r="H76" s="25"/>
      <c r="I76" s="25"/>
      <c r="J76" s="25"/>
      <c r="K76" s="25"/>
      <c r="L76" s="25"/>
      <c r="M76" s="25"/>
      <c r="N76" s="25"/>
      <c r="O76" s="25"/>
      <c r="P76" s="25"/>
      <c r="Q76" s="25"/>
      <c r="R76" s="25"/>
      <c r="S76" s="25"/>
      <c r="T76" s="702"/>
      <c r="U76" s="702"/>
      <c r="V76" s="702"/>
      <c r="W76" s="702"/>
      <c r="X76" s="702"/>
      <c r="Y76" s="702"/>
      <c r="Z76" s="702"/>
      <c r="AA76" s="25"/>
      <c r="AB76" s="651"/>
      <c r="AC76" s="651"/>
      <c r="AD76" s="651"/>
      <c r="AE76" s="651"/>
      <c r="AF76" s="651"/>
      <c r="AG76" s="651"/>
      <c r="AH76" s="651"/>
      <c r="AI76" s="25"/>
      <c r="AJ76" s="651"/>
      <c r="AK76" s="651"/>
      <c r="AL76" s="651"/>
      <c r="AM76" s="651"/>
      <c r="AN76" s="651"/>
      <c r="AO76" s="651"/>
      <c r="AP76" s="651"/>
      <c r="AQ76" s="25"/>
      <c r="AR76" s="651"/>
      <c r="AS76" s="651"/>
      <c r="AT76" s="651"/>
      <c r="AU76" s="651"/>
      <c r="AV76" s="651"/>
      <c r="AW76" s="651"/>
      <c r="AX76" s="651"/>
      <c r="AY76" s="25"/>
      <c r="AZ76" s="651"/>
      <c r="BA76" s="651"/>
      <c r="BB76" s="651"/>
      <c r="BC76" s="651"/>
      <c r="BD76" s="651"/>
      <c r="BE76" s="651"/>
      <c r="BF76" s="651"/>
      <c r="BG76" s="25"/>
      <c r="BH76" s="25"/>
      <c r="BI76" s="25"/>
      <c r="BJ76" s="4"/>
      <c r="BK76" s="4"/>
      <c r="BR76" s="2"/>
      <c r="BS76" s="32"/>
      <c r="BT76" s="32"/>
      <c r="BU76" s="32"/>
      <c r="BV76" s="32"/>
      <c r="BW76" s="32"/>
      <c r="BX76" s="32"/>
      <c r="BY76" s="32"/>
      <c r="BZ76" s="32"/>
      <c r="CA76" s="32"/>
      <c r="CB76" s="32"/>
      <c r="CC76" s="32"/>
      <c r="CD76" s="54"/>
      <c r="CE76" s="54"/>
      <c r="CF76" s="54"/>
      <c r="CG76" s="54"/>
      <c r="CH76" s="54"/>
      <c r="CI76" s="54"/>
      <c r="CJ76" s="54"/>
      <c r="CK76" s="54"/>
      <c r="CL76" s="54"/>
      <c r="CM76" s="32"/>
      <c r="CN76" s="32"/>
      <c r="CO76" s="32"/>
      <c r="CP76" s="32"/>
      <c r="CQ76" s="32"/>
      <c r="CR76" s="32"/>
      <c r="CS76" s="32"/>
      <c r="CT76" s="32"/>
      <c r="CU76" s="32"/>
      <c r="CV76" s="32"/>
      <c r="CW76" s="32"/>
      <c r="CX76" s="32"/>
      <c r="CY76" s="32"/>
      <c r="CZ76" s="32"/>
      <c r="DA76" s="32"/>
      <c r="DB76" s="32"/>
      <c r="DC76" s="32"/>
      <c r="DD76" s="55"/>
      <c r="DE76" s="56"/>
      <c r="DF76" s="56"/>
      <c r="DG76" s="56"/>
      <c r="DH76" s="56"/>
      <c r="DI76" s="56"/>
      <c r="DJ76" s="32"/>
      <c r="DK76" s="32"/>
      <c r="DL76" s="32"/>
      <c r="DM76" s="55"/>
      <c r="DN76" s="56"/>
      <c r="DO76" s="56"/>
      <c r="DP76" s="56"/>
      <c r="DQ76" s="56"/>
      <c r="DR76" s="56"/>
      <c r="DS76" s="32"/>
      <c r="DT76" s="32"/>
      <c r="DU76" s="32"/>
      <c r="DV76" s="32"/>
      <c r="DW76" s="32"/>
      <c r="DX76" s="2"/>
      <c r="DY76" s="2"/>
      <c r="DZ76" s="2"/>
      <c r="EA76" s="2"/>
      <c r="EB76" s="2"/>
      <c r="EC76" s="2"/>
      <c r="ED76" s="2"/>
      <c r="EE76" s="2"/>
      <c r="EF76" s="2"/>
      <c r="EG76" s="32"/>
      <c r="EH76" s="49"/>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32"/>
      <c r="GI76" s="32"/>
      <c r="GJ76" s="32"/>
      <c r="GK76" s="32"/>
      <c r="GL76" s="2"/>
      <c r="GM76" s="2"/>
      <c r="GN76" s="2"/>
      <c r="GO76" s="2"/>
      <c r="GP76" s="2"/>
    </row>
    <row r="77" spans="6:198" s="1" customFormat="1" ht="13.5" customHeight="1">
      <c r="F77" s="4"/>
      <c r="G77" s="59" t="s">
        <v>89</v>
      </c>
      <c r="H77" s="25"/>
      <c r="I77" s="25"/>
      <c r="J77" s="25"/>
      <c r="K77" s="25"/>
      <c r="L77" s="25"/>
      <c r="M77" s="25"/>
      <c r="N77" s="25"/>
      <c r="O77" s="25"/>
      <c r="P77" s="25"/>
      <c r="Q77" s="25"/>
      <c r="R77" s="25"/>
      <c r="S77" s="25"/>
      <c r="T77" s="860" t="s">
        <v>78</v>
      </c>
      <c r="U77" s="860"/>
      <c r="V77" s="860"/>
      <c r="W77" s="860"/>
      <c r="X77" s="860"/>
      <c r="Y77" s="860"/>
      <c r="Z77" s="860"/>
      <c r="AA77" s="67"/>
      <c r="AB77" s="860">
        <f>IF(VLOOKUP($AB$64,[1]GraphData!$A$3:$V$62,19,FALSE)="","",VLOOKUP($AB$64,[1]GraphData!$A$3:$V$62,19,FALSE))</f>
        <v>6550129.0899999999</v>
      </c>
      <c r="AC77" s="860"/>
      <c r="AD77" s="860"/>
      <c r="AE77" s="860"/>
      <c r="AF77" s="860"/>
      <c r="AG77" s="860"/>
      <c r="AH77" s="860"/>
      <c r="AI77" s="75"/>
      <c r="AJ77" s="860">
        <f>IF(VLOOKUP($AJ$64,[1]GraphData!$A$3:$V$62,19,FALSE)="","",VLOOKUP($AJ$64,[1]GraphData!$A$3:$V$62,19,FALSE))</f>
        <v>14180978.609999999</v>
      </c>
      <c r="AK77" s="860"/>
      <c r="AL77" s="860"/>
      <c r="AM77" s="860"/>
      <c r="AN77" s="860"/>
      <c r="AO77" s="860"/>
      <c r="AP77" s="860"/>
      <c r="AQ77" s="75"/>
      <c r="AR77" s="860">
        <f>IF(VLOOKUP($AR$64,[1]GraphData!$A$3:$V$62,19,FALSE)="","",VLOOKUP($AR$64,[1]GraphData!$A$3:$V$62,19,FALSE))</f>
        <v>20759223.27</v>
      </c>
      <c r="AS77" s="860"/>
      <c r="AT77" s="860"/>
      <c r="AU77" s="860"/>
      <c r="AV77" s="860"/>
      <c r="AW77" s="860"/>
      <c r="AX77" s="860"/>
      <c r="AY77" s="75"/>
      <c r="AZ77" s="860">
        <f>IF(VLOOKUP($AZ$64,[1]GraphData!$A$3:$V$62,19,FALSE)="","",VLOOKUP($AZ$64,[1]GraphData!$A$3:$V$62,19,FALSE))</f>
        <v>20240333.079999998</v>
      </c>
      <c r="BA77" s="860"/>
      <c r="BB77" s="860"/>
      <c r="BC77" s="860"/>
      <c r="BD77" s="860"/>
      <c r="BE77" s="860"/>
      <c r="BF77" s="860"/>
      <c r="BG77" s="25"/>
      <c r="BH77" s="25"/>
      <c r="BI77" s="25"/>
      <c r="BJ77" s="4"/>
      <c r="BK77" s="4"/>
      <c r="BR77" s="2"/>
      <c r="BS77" s="32"/>
      <c r="BT77" s="32"/>
      <c r="BU77" s="32"/>
      <c r="BV77" s="32"/>
      <c r="BW77" s="32"/>
      <c r="BX77" s="32"/>
      <c r="BY77" s="32"/>
      <c r="BZ77" s="32"/>
      <c r="CA77" s="32"/>
      <c r="CB77" s="32"/>
      <c r="CC77" s="32"/>
      <c r="CD77" s="54"/>
      <c r="CE77" s="54"/>
      <c r="CF77" s="54"/>
      <c r="CG77" s="54"/>
      <c r="CH77" s="54"/>
      <c r="CI77" s="54"/>
      <c r="CJ77" s="54"/>
      <c r="CK77" s="54"/>
      <c r="CL77" s="54"/>
      <c r="CM77" s="32"/>
      <c r="CN77" s="32"/>
      <c r="CO77" s="32"/>
      <c r="CP77" s="32"/>
      <c r="CQ77" s="32"/>
      <c r="CR77" s="32"/>
      <c r="CS77" s="32"/>
      <c r="CT77" s="32"/>
      <c r="CU77" s="32"/>
      <c r="CV77" s="32"/>
      <c r="CW77" s="32"/>
      <c r="CX77" s="32"/>
      <c r="CY77" s="32"/>
      <c r="CZ77" s="32"/>
      <c r="DA77" s="32"/>
      <c r="DB77" s="32"/>
      <c r="DC77" s="32"/>
      <c r="DD77" s="55"/>
      <c r="DE77" s="56"/>
      <c r="DF77" s="56"/>
      <c r="DG77" s="56"/>
      <c r="DH77" s="56"/>
      <c r="DI77" s="56"/>
      <c r="DJ77" s="32"/>
      <c r="DK77" s="32"/>
      <c r="DL77" s="32"/>
      <c r="DM77" s="55"/>
      <c r="DN77" s="56"/>
      <c r="DO77" s="56"/>
      <c r="DP77" s="56"/>
      <c r="DQ77" s="56"/>
      <c r="DR77" s="56"/>
      <c r="DS77" s="32"/>
      <c r="DT77" s="32"/>
      <c r="DU77" s="32"/>
      <c r="DV77" s="32"/>
      <c r="DW77" s="32"/>
      <c r="DX77" s="2"/>
      <c r="DY77" s="2"/>
      <c r="DZ77" s="2"/>
      <c r="EA77" s="2"/>
      <c r="EB77" s="2"/>
      <c r="EC77" s="2"/>
      <c r="ED77" s="2"/>
      <c r="EE77" s="2"/>
      <c r="EF77" s="2"/>
      <c r="EG77" s="32"/>
      <c r="EH77" s="49"/>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32"/>
      <c r="GI77" s="32"/>
      <c r="GJ77" s="32"/>
      <c r="GK77" s="32"/>
      <c r="GL77" s="2"/>
      <c r="GM77" s="2"/>
      <c r="GN77" s="2"/>
      <c r="GO77" s="2"/>
      <c r="GP77" s="2"/>
    </row>
    <row r="78" spans="6:198" s="1" customFormat="1" ht="13.5" customHeight="1">
      <c r="F78" s="4"/>
      <c r="G78" s="59" t="s">
        <v>90</v>
      </c>
      <c r="H78" s="25"/>
      <c r="I78" s="25"/>
      <c r="J78" s="25"/>
      <c r="K78" s="25"/>
      <c r="L78" s="25"/>
      <c r="M78" s="25"/>
      <c r="N78" s="25"/>
      <c r="O78" s="25"/>
      <c r="P78" s="25"/>
      <c r="Q78" s="25"/>
      <c r="R78" s="25"/>
      <c r="S78" s="25"/>
      <c r="T78" s="860">
        <f>[1]Prepayments!$D$1</f>
        <v>374470477.55000001</v>
      </c>
      <c r="U78" s="860"/>
      <c r="V78" s="860"/>
      <c r="W78" s="860"/>
      <c r="X78" s="860"/>
      <c r="Y78" s="860"/>
      <c r="Z78" s="860"/>
      <c r="AA78" s="67"/>
      <c r="AB78" s="860">
        <f>IF(VLOOKUP($AB$64,[1]GraphData!$A$3:$V$62,20,FALSE)="","",VLOOKUP($AB$64,[1]GraphData!$A$3:$V$62,20,FALSE))</f>
        <v>361220851.82999998</v>
      </c>
      <c r="AC78" s="860"/>
      <c r="AD78" s="860"/>
      <c r="AE78" s="860"/>
      <c r="AF78" s="860"/>
      <c r="AG78" s="860"/>
      <c r="AH78" s="860"/>
      <c r="AI78" s="75"/>
      <c r="AJ78" s="860">
        <f>IF(VLOOKUP($AJ$64,[1]GraphData!$A$3:$V$62,20,FALSE)="","",VLOOKUP($AJ$64,[1]GraphData!$A$3:$V$62,20,FALSE))</f>
        <v>347039873.22000003</v>
      </c>
      <c r="AK78" s="860"/>
      <c r="AL78" s="860"/>
      <c r="AM78" s="860"/>
      <c r="AN78" s="860"/>
      <c r="AO78" s="860"/>
      <c r="AP78" s="860"/>
      <c r="AQ78" s="75"/>
      <c r="AR78" s="860">
        <f>IF(VLOOKUP($AR$64,[1]GraphData!$A$3:$V$62,20,FALSE)="","",VLOOKUP($AR$64,[1]GraphData!$A$3:$V$62,20,FALSE))</f>
        <v>326280649.94999999</v>
      </c>
      <c r="AS78" s="860"/>
      <c r="AT78" s="860"/>
      <c r="AU78" s="860"/>
      <c r="AV78" s="860"/>
      <c r="AW78" s="860"/>
      <c r="AX78" s="860"/>
      <c r="AY78" s="75"/>
      <c r="AZ78" s="860">
        <f>IF(VLOOKUP($AZ$64,[1]GraphData!$A$3:$V$62,20,FALSE)="","",VLOOKUP($AZ$64,[1]GraphData!$A$3:$V$62,20,FALSE))</f>
        <v>306040316.87</v>
      </c>
      <c r="BA78" s="860"/>
      <c r="BB78" s="860"/>
      <c r="BC78" s="860"/>
      <c r="BD78" s="860"/>
      <c r="BE78" s="860"/>
      <c r="BF78" s="860"/>
      <c r="BG78" s="25"/>
      <c r="BH78" s="25"/>
      <c r="BI78" s="25"/>
      <c r="BJ78" s="4"/>
      <c r="BK78" s="4"/>
      <c r="BR78" s="2"/>
      <c r="BS78" s="32"/>
      <c r="BT78" s="32"/>
      <c r="BU78" s="32"/>
      <c r="BV78" s="32"/>
      <c r="BW78" s="32"/>
      <c r="BX78" s="32"/>
      <c r="BY78" s="32"/>
      <c r="BZ78" s="32"/>
      <c r="CA78" s="32"/>
      <c r="CB78" s="32"/>
      <c r="CC78" s="32"/>
      <c r="CD78" s="54"/>
      <c r="CE78" s="54"/>
      <c r="CF78" s="54"/>
      <c r="CG78" s="54"/>
      <c r="CH78" s="54"/>
      <c r="CI78" s="54"/>
      <c r="CJ78" s="54"/>
      <c r="CK78" s="54"/>
      <c r="CL78" s="54"/>
      <c r="CM78" s="32"/>
      <c r="CN78" s="32"/>
      <c r="CO78" s="32"/>
      <c r="CP78" s="32"/>
      <c r="CQ78" s="32"/>
      <c r="CR78" s="32"/>
      <c r="CS78" s="32"/>
      <c r="CT78" s="32"/>
      <c r="CU78" s="32"/>
      <c r="CV78" s="32"/>
      <c r="CW78" s="32"/>
      <c r="CX78" s="32"/>
      <c r="CY78" s="32"/>
      <c r="CZ78" s="32"/>
      <c r="DA78" s="32"/>
      <c r="DB78" s="32"/>
      <c r="DC78" s="32"/>
      <c r="DD78" s="55"/>
      <c r="DE78" s="56"/>
      <c r="DF78" s="56"/>
      <c r="DG78" s="56"/>
      <c r="DH78" s="56"/>
      <c r="DI78" s="56"/>
      <c r="DJ78" s="32"/>
      <c r="DK78" s="32"/>
      <c r="DL78" s="32"/>
      <c r="DM78" s="55"/>
      <c r="DN78" s="56"/>
      <c r="DO78" s="56"/>
      <c r="DP78" s="56"/>
      <c r="DQ78" s="56"/>
      <c r="DR78" s="56"/>
      <c r="DS78" s="32"/>
      <c r="DT78" s="32"/>
      <c r="DU78" s="32"/>
      <c r="DV78" s="32"/>
      <c r="DW78" s="32"/>
      <c r="DX78" s="2"/>
      <c r="DY78" s="2"/>
      <c r="DZ78" s="2"/>
      <c r="EA78" s="2"/>
      <c r="EB78" s="2"/>
      <c r="EC78" s="2"/>
      <c r="ED78" s="2"/>
      <c r="EE78" s="2"/>
      <c r="EF78" s="2"/>
      <c r="EG78" s="32"/>
      <c r="EH78" s="49"/>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32"/>
      <c r="GI78" s="32"/>
      <c r="GJ78" s="32"/>
      <c r="GK78" s="32"/>
      <c r="GL78" s="2"/>
      <c r="GM78" s="2"/>
      <c r="GN78" s="2"/>
      <c r="GO78" s="2"/>
      <c r="GP78" s="2"/>
    </row>
    <row r="79" spans="6:198" s="1" customFormat="1" ht="13.5" customHeight="1">
      <c r="F79" s="4"/>
      <c r="G79" s="25" t="s">
        <v>91</v>
      </c>
      <c r="H79" s="25"/>
      <c r="I79" s="25"/>
      <c r="J79" s="25"/>
      <c r="K79" s="25"/>
      <c r="L79" s="25"/>
      <c r="M79" s="25"/>
      <c r="N79" s="25"/>
      <c r="O79" s="25"/>
      <c r="P79" s="25"/>
      <c r="Q79" s="25"/>
      <c r="R79" s="25"/>
      <c r="S79" s="25"/>
      <c r="T79" s="860" t="s">
        <v>78</v>
      </c>
      <c r="U79" s="860"/>
      <c r="V79" s="860"/>
      <c r="W79" s="860"/>
      <c r="X79" s="860"/>
      <c r="Y79" s="860"/>
      <c r="Z79" s="860"/>
      <c r="AA79" s="67"/>
      <c r="AB79" s="861">
        <f>IF(VLOOKUP($AB$64,[1]GraphData!$A$3:$V$62,21,FALSE)="","",VLOOKUP($AB$64,[1]GraphData!$A$3:$V$62,21,FALSE))</f>
        <v>1.8133308353645825E-2</v>
      </c>
      <c r="AC79" s="861"/>
      <c r="AD79" s="861"/>
      <c r="AE79" s="861"/>
      <c r="AF79" s="861"/>
      <c r="AG79" s="861"/>
      <c r="AH79" s="861"/>
      <c r="AI79" s="73"/>
      <c r="AJ79" s="861">
        <f>IF(VLOOKUP($AJ$64,[1]GraphData!$A$3:$V$62,21,FALSE)="","",VLOOKUP($AJ$64,[1]GraphData!$A$3:$V$62,21,FALSE))</f>
        <v>4.0862678050283312E-2</v>
      </c>
      <c r="AK79" s="861"/>
      <c r="AL79" s="861"/>
      <c r="AM79" s="861"/>
      <c r="AN79" s="861"/>
      <c r="AO79" s="861"/>
      <c r="AP79" s="861"/>
      <c r="AQ79" s="73"/>
      <c r="AR79" s="861">
        <f>IF(VLOOKUP($AR$64,[1]GraphData!$A$3:$V$62,21,FALSE)="","",VLOOKUP($AR$64,[1]GraphData!$A$3:$V$62,21,FALSE))</f>
        <v>6.3623825909324361E-2</v>
      </c>
      <c r="AS79" s="861"/>
      <c r="AT79" s="861"/>
      <c r="AU79" s="861"/>
      <c r="AV79" s="861"/>
      <c r="AW79" s="861"/>
      <c r="AX79" s="861"/>
      <c r="AY79" s="73"/>
      <c r="AZ79" s="861">
        <f>IF(VLOOKUP($AZ$64,[1]GraphData!$A$3:$V$62,21,FALSE)="","",VLOOKUP($AZ$64,[1]GraphData!$A$3:$V$62,21,FALSE))</f>
        <v>6.6136165610486214E-2</v>
      </c>
      <c r="BA79" s="861"/>
      <c r="BB79" s="861"/>
      <c r="BC79" s="861"/>
      <c r="BD79" s="861"/>
      <c r="BE79" s="861"/>
      <c r="BF79" s="861"/>
      <c r="BG79" s="25"/>
      <c r="BH79" s="25"/>
      <c r="BI79" s="25"/>
      <c r="BJ79" s="4"/>
      <c r="BK79" s="4"/>
      <c r="BR79" s="2"/>
      <c r="BS79" s="32"/>
      <c r="BT79" s="32"/>
      <c r="BU79" s="32"/>
      <c r="BV79" s="32"/>
      <c r="BW79" s="32"/>
      <c r="BX79" s="32"/>
      <c r="BY79" s="32"/>
      <c r="BZ79" s="32"/>
      <c r="CA79" s="32"/>
      <c r="CB79" s="32"/>
      <c r="CC79" s="32"/>
      <c r="CD79" s="54"/>
      <c r="CE79" s="54"/>
      <c r="CF79" s="54"/>
      <c r="CG79" s="54"/>
      <c r="CH79" s="54"/>
      <c r="CI79" s="54"/>
      <c r="CJ79" s="54"/>
      <c r="CK79" s="54"/>
      <c r="CL79" s="54"/>
      <c r="CM79" s="32"/>
      <c r="CN79" s="32"/>
      <c r="CO79" s="32"/>
      <c r="CP79" s="32"/>
      <c r="CQ79" s="32"/>
      <c r="CR79" s="32"/>
      <c r="CS79" s="32"/>
      <c r="CT79" s="32"/>
      <c r="CU79" s="32"/>
      <c r="CV79" s="32"/>
      <c r="CW79" s="32"/>
      <c r="CX79" s="32"/>
      <c r="CY79" s="32"/>
      <c r="CZ79" s="32"/>
      <c r="DA79" s="32"/>
      <c r="DB79" s="32"/>
      <c r="DC79" s="32"/>
      <c r="DD79" s="55"/>
      <c r="DE79" s="56"/>
      <c r="DF79" s="56"/>
      <c r="DG79" s="56"/>
      <c r="DH79" s="56"/>
      <c r="DI79" s="56"/>
      <c r="DJ79" s="32"/>
      <c r="DK79" s="32"/>
      <c r="DL79" s="32"/>
      <c r="DM79" s="55"/>
      <c r="DN79" s="56"/>
      <c r="DO79" s="56"/>
      <c r="DP79" s="56"/>
      <c r="DQ79" s="56"/>
      <c r="DR79" s="56"/>
      <c r="DS79" s="32"/>
      <c r="DT79" s="32"/>
      <c r="DU79" s="32"/>
      <c r="DV79" s="32"/>
      <c r="DW79" s="32"/>
      <c r="DX79" s="2"/>
      <c r="DY79" s="2"/>
      <c r="DZ79" s="2"/>
      <c r="EA79" s="2"/>
      <c r="EB79" s="2"/>
      <c r="EC79" s="2"/>
      <c r="ED79" s="2"/>
      <c r="EE79" s="2"/>
      <c r="EF79" s="2"/>
      <c r="EG79" s="32"/>
      <c r="EH79" s="49"/>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32"/>
      <c r="GI79" s="32"/>
      <c r="GJ79" s="32"/>
      <c r="GK79" s="32"/>
      <c r="GL79" s="2"/>
      <c r="GM79" s="2"/>
      <c r="GN79" s="2"/>
      <c r="GO79" s="2"/>
      <c r="GP79" s="2"/>
    </row>
    <row r="80" spans="6:198" s="1" customFormat="1" ht="18" customHeight="1">
      <c r="F80" s="4"/>
      <c r="G80" s="6" t="s">
        <v>92</v>
      </c>
      <c r="H80" s="25"/>
      <c r="I80" s="25"/>
      <c r="J80" s="25"/>
      <c r="K80" s="25"/>
      <c r="L80" s="25"/>
      <c r="M80" s="25"/>
      <c r="N80" s="25"/>
      <c r="O80" s="25"/>
      <c r="P80" s="25"/>
      <c r="Q80" s="25"/>
      <c r="R80" s="25"/>
      <c r="S80" s="25"/>
      <c r="T80" s="702"/>
      <c r="U80" s="702"/>
      <c r="V80" s="702"/>
      <c r="W80" s="702"/>
      <c r="X80" s="702"/>
      <c r="Y80" s="702"/>
      <c r="Z80" s="702"/>
      <c r="AA80" s="25"/>
      <c r="AB80" s="651"/>
      <c r="AC80" s="651"/>
      <c r="AD80" s="651"/>
      <c r="AE80" s="651"/>
      <c r="AF80" s="651"/>
      <c r="AG80" s="651"/>
      <c r="AH80" s="651"/>
      <c r="AI80" s="25"/>
      <c r="AJ80" s="651"/>
      <c r="AK80" s="651"/>
      <c r="AL80" s="651"/>
      <c r="AM80" s="651"/>
      <c r="AN80" s="651"/>
      <c r="AO80" s="651"/>
      <c r="AP80" s="651"/>
      <c r="AQ80" s="25"/>
      <c r="AR80" s="651"/>
      <c r="AS80" s="651"/>
      <c r="AT80" s="651"/>
      <c r="AU80" s="651"/>
      <c r="AV80" s="651"/>
      <c r="AW80" s="651"/>
      <c r="AX80" s="651"/>
      <c r="AY80" s="25"/>
      <c r="AZ80" s="651"/>
      <c r="BA80" s="651"/>
      <c r="BB80" s="651"/>
      <c r="BC80" s="651"/>
      <c r="BD80" s="651"/>
      <c r="BE80" s="651"/>
      <c r="BF80" s="651"/>
      <c r="BG80" s="25"/>
      <c r="BH80" s="25"/>
      <c r="BI80" s="25"/>
      <c r="BJ80" s="4"/>
      <c r="BK80" s="4"/>
      <c r="BR80" s="2"/>
      <c r="BS80" s="32"/>
      <c r="BT80" s="32"/>
      <c r="BU80" s="32"/>
      <c r="BV80" s="32"/>
      <c r="BW80" s="32"/>
      <c r="BX80" s="32"/>
      <c r="BY80" s="32"/>
      <c r="BZ80" s="32"/>
      <c r="CA80" s="32"/>
      <c r="CB80" s="32"/>
      <c r="CC80" s="32"/>
      <c r="CD80" s="54"/>
      <c r="CE80" s="54"/>
      <c r="CF80" s="54"/>
      <c r="CG80" s="54"/>
      <c r="CH80" s="54"/>
      <c r="CI80" s="54"/>
      <c r="CJ80" s="54"/>
      <c r="CK80" s="54"/>
      <c r="CL80" s="54"/>
      <c r="CM80" s="32"/>
      <c r="CN80" s="32"/>
      <c r="CO80" s="32"/>
      <c r="CP80" s="32"/>
      <c r="CQ80" s="32"/>
      <c r="CR80" s="32"/>
      <c r="CS80" s="32"/>
      <c r="CT80" s="32"/>
      <c r="CU80" s="32"/>
      <c r="CV80" s="32"/>
      <c r="CW80" s="32"/>
      <c r="CX80" s="32"/>
      <c r="CY80" s="32"/>
      <c r="CZ80" s="32"/>
      <c r="DA80" s="32"/>
      <c r="DB80" s="32"/>
      <c r="DC80" s="32"/>
      <c r="DD80" s="55"/>
      <c r="DE80" s="56"/>
      <c r="DF80" s="56"/>
      <c r="DG80" s="56"/>
      <c r="DH80" s="56"/>
      <c r="DI80" s="56"/>
      <c r="DJ80" s="32"/>
      <c r="DK80" s="32"/>
      <c r="DL80" s="32"/>
      <c r="DM80" s="55"/>
      <c r="DN80" s="56"/>
      <c r="DO80" s="56"/>
      <c r="DP80" s="56"/>
      <c r="DQ80" s="56"/>
      <c r="DR80" s="56"/>
      <c r="DS80" s="32"/>
      <c r="DT80" s="32"/>
      <c r="DU80" s="32"/>
      <c r="DV80" s="32"/>
      <c r="DW80" s="32"/>
      <c r="DX80" s="2"/>
      <c r="DY80" s="2"/>
      <c r="DZ80" s="2"/>
      <c r="EA80" s="2"/>
      <c r="EB80" s="2"/>
      <c r="EC80" s="2"/>
      <c r="ED80" s="2"/>
      <c r="EE80" s="2"/>
      <c r="EF80" s="2"/>
      <c r="EG80" s="32"/>
      <c r="EH80" s="49"/>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32"/>
      <c r="GI80" s="32"/>
      <c r="GJ80" s="32"/>
      <c r="GK80" s="32"/>
      <c r="GL80" s="2"/>
      <c r="GM80" s="2"/>
      <c r="GN80" s="2"/>
      <c r="GO80" s="2"/>
      <c r="GP80" s="2"/>
    </row>
    <row r="81" spans="6:198" s="1" customFormat="1" ht="13.5" customHeight="1">
      <c r="F81" s="4"/>
      <c r="G81" s="25" t="s">
        <v>93</v>
      </c>
      <c r="H81" s="25"/>
      <c r="I81" s="25"/>
      <c r="J81" s="25"/>
      <c r="K81" s="25"/>
      <c r="L81" s="25"/>
      <c r="M81" s="25"/>
      <c r="N81" s="25"/>
      <c r="O81" s="25"/>
      <c r="P81" s="25"/>
      <c r="Q81" s="25"/>
      <c r="R81" s="25"/>
      <c r="S81" s="25"/>
      <c r="T81" s="860" t="s">
        <v>78</v>
      </c>
      <c r="U81" s="860"/>
      <c r="V81" s="860"/>
      <c r="W81" s="860"/>
      <c r="X81" s="860"/>
      <c r="Y81" s="860"/>
      <c r="Z81" s="860"/>
      <c r="AA81" s="67"/>
      <c r="AB81" s="861">
        <f>IF(VLOOKUP($AB$64,[1]GraphData!$A$3:$W$62,22,FALSE)="","",VLOOKUP($AB$64,[1]GraphData!$A$3:$W$62,22,FALSE))</f>
        <v>1</v>
      </c>
      <c r="AC81" s="861"/>
      <c r="AD81" s="861"/>
      <c r="AE81" s="861"/>
      <c r="AF81" s="861"/>
      <c r="AG81" s="861"/>
      <c r="AH81" s="861"/>
      <c r="AI81" s="73"/>
      <c r="AJ81" s="861">
        <f>IF(VLOOKUP($AJ$64,[1]GraphData!$A$3:$W$62,22,FALSE)="","",VLOOKUP($AJ$64,[1]GraphData!$A$3:$W$62,22,FALSE))</f>
        <v>1</v>
      </c>
      <c r="AK81" s="861"/>
      <c r="AL81" s="861"/>
      <c r="AM81" s="861"/>
      <c r="AN81" s="861"/>
      <c r="AO81" s="861"/>
      <c r="AP81" s="861"/>
      <c r="AQ81" s="73"/>
      <c r="AR81" s="861">
        <f>IF(VLOOKUP($AR$64,[1]GraphData!$A$3:$W$63,22,FALSE)="","",VLOOKUP($AR$64,[1]GraphData!$A$3:$W$63,22,FALSE))</f>
        <v>1</v>
      </c>
      <c r="AS81" s="861"/>
      <c r="AT81" s="861"/>
      <c r="AU81" s="861"/>
      <c r="AV81" s="861"/>
      <c r="AW81" s="861"/>
      <c r="AX81" s="861"/>
      <c r="AY81" s="73"/>
      <c r="AZ81" s="861">
        <f>IF(VLOOKUP($AZ$64,[1]GraphData!$A$3:$W$63,22,FALSE)="","",VLOOKUP($AZ$64,[1]GraphData!$A$3:$W$63,22,FALSE))</f>
        <v>1</v>
      </c>
      <c r="BA81" s="861"/>
      <c r="BB81" s="861"/>
      <c r="BC81" s="861"/>
      <c r="BD81" s="861"/>
      <c r="BE81" s="861"/>
      <c r="BF81" s="861"/>
      <c r="BG81" s="25"/>
      <c r="BH81" s="25"/>
      <c r="BI81" s="25"/>
      <c r="BJ81" s="4"/>
      <c r="BK81" s="4"/>
      <c r="BR81" s="2"/>
      <c r="BS81" s="32"/>
      <c r="BT81" s="32"/>
      <c r="BU81" s="32"/>
      <c r="BV81" s="32"/>
      <c r="BW81" s="32"/>
      <c r="BX81" s="32"/>
      <c r="BY81" s="32"/>
      <c r="BZ81" s="32"/>
      <c r="CA81" s="32"/>
      <c r="CB81" s="32"/>
      <c r="CC81" s="32"/>
      <c r="CD81" s="54"/>
      <c r="CE81" s="54"/>
      <c r="CF81" s="54"/>
      <c r="CG81" s="54"/>
      <c r="CH81" s="54"/>
      <c r="CI81" s="54"/>
      <c r="CJ81" s="54"/>
      <c r="CK81" s="54"/>
      <c r="CL81" s="54"/>
      <c r="CM81" s="32"/>
      <c r="CN81" s="32"/>
      <c r="CO81" s="32"/>
      <c r="CP81" s="32"/>
      <c r="CQ81" s="32"/>
      <c r="CR81" s="32"/>
      <c r="CS81" s="32"/>
      <c r="CT81" s="32"/>
      <c r="CU81" s="32"/>
      <c r="CV81" s="32"/>
      <c r="CW81" s="32"/>
      <c r="CX81" s="32"/>
      <c r="CY81" s="32"/>
      <c r="CZ81" s="32"/>
      <c r="DA81" s="32"/>
      <c r="DB81" s="32"/>
      <c r="DC81" s="32"/>
      <c r="DD81" s="55"/>
      <c r="DE81" s="56"/>
      <c r="DF81" s="56"/>
      <c r="DG81" s="56"/>
      <c r="DH81" s="56"/>
      <c r="DI81" s="56"/>
      <c r="DJ81" s="32"/>
      <c r="DK81" s="32"/>
      <c r="DL81" s="32"/>
      <c r="DM81" s="55"/>
      <c r="DN81" s="56"/>
      <c r="DO81" s="56"/>
      <c r="DP81" s="56"/>
      <c r="DQ81" s="56"/>
      <c r="DR81" s="56"/>
      <c r="DS81" s="32"/>
      <c r="DT81" s="32"/>
      <c r="DU81" s="32"/>
      <c r="DV81" s="32"/>
      <c r="DW81" s="32"/>
      <c r="DX81" s="2"/>
      <c r="DY81" s="2"/>
      <c r="DZ81" s="2"/>
      <c r="EA81" s="2"/>
      <c r="EB81" s="2"/>
      <c r="EC81" s="2"/>
      <c r="ED81" s="2"/>
      <c r="EE81" s="2"/>
      <c r="EF81" s="2"/>
      <c r="EG81" s="32"/>
      <c r="EH81" s="49"/>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32"/>
      <c r="GI81" s="32"/>
      <c r="GJ81" s="32"/>
      <c r="GK81" s="32"/>
      <c r="GL81" s="2"/>
      <c r="GM81" s="2"/>
      <c r="GN81" s="2"/>
      <c r="GO81" s="2"/>
      <c r="GP81" s="2"/>
    </row>
    <row r="82" spans="6:198" s="1" customFormat="1" ht="18" customHeight="1">
      <c r="F82" s="4"/>
      <c r="G82" s="6" t="s">
        <v>94</v>
      </c>
      <c r="H82" s="25"/>
      <c r="I82" s="25"/>
      <c r="J82" s="25"/>
      <c r="K82" s="25"/>
      <c r="L82" s="25"/>
      <c r="M82" s="25"/>
      <c r="N82" s="25"/>
      <c r="O82" s="25"/>
      <c r="P82" s="25"/>
      <c r="Q82" s="25"/>
      <c r="R82" s="25"/>
      <c r="S82" s="25"/>
      <c r="T82" s="702"/>
      <c r="U82" s="702"/>
      <c r="V82" s="702"/>
      <c r="W82" s="702"/>
      <c r="X82" s="702"/>
      <c r="Y82" s="702"/>
      <c r="Z82" s="702"/>
      <c r="AA82" s="25"/>
      <c r="AB82" s="651"/>
      <c r="AC82" s="651"/>
      <c r="AD82" s="651"/>
      <c r="AE82" s="651"/>
      <c r="AF82" s="651"/>
      <c r="AG82" s="651"/>
      <c r="AH82" s="651"/>
      <c r="AI82" s="25"/>
      <c r="AJ82" s="651"/>
      <c r="AK82" s="651"/>
      <c r="AL82" s="651"/>
      <c r="AM82" s="651"/>
      <c r="AN82" s="651"/>
      <c r="AO82" s="651"/>
      <c r="AP82" s="651"/>
      <c r="AQ82" s="25"/>
      <c r="AR82" s="651"/>
      <c r="AS82" s="651"/>
      <c r="AT82" s="651"/>
      <c r="AU82" s="651"/>
      <c r="AV82" s="651"/>
      <c r="AW82" s="651"/>
      <c r="AX82" s="651"/>
      <c r="AY82" s="25"/>
      <c r="AZ82" s="651"/>
      <c r="BA82" s="651"/>
      <c r="BB82" s="651"/>
      <c r="BC82" s="651"/>
      <c r="BD82" s="651"/>
      <c r="BE82" s="651"/>
      <c r="BF82" s="651"/>
      <c r="BG82" s="25"/>
      <c r="BH82" s="25"/>
      <c r="BI82" s="25"/>
      <c r="BJ82" s="4"/>
      <c r="BK82" s="4"/>
      <c r="BR82" s="2"/>
      <c r="BS82" s="32"/>
      <c r="BT82" s="32"/>
      <c r="BU82" s="32"/>
      <c r="BV82" s="32"/>
      <c r="BW82" s="32"/>
      <c r="BX82" s="32"/>
      <c r="BY82" s="32"/>
      <c r="BZ82" s="32"/>
      <c r="CA82" s="32"/>
      <c r="CB82" s="32"/>
      <c r="CC82" s="32"/>
      <c r="CD82" s="54"/>
      <c r="CE82" s="54"/>
      <c r="CF82" s="54"/>
      <c r="CG82" s="54"/>
      <c r="CH82" s="54"/>
      <c r="CI82" s="54"/>
      <c r="CJ82" s="54"/>
      <c r="CK82" s="54"/>
      <c r="CL82" s="54"/>
      <c r="CM82" s="32"/>
      <c r="CN82" s="32"/>
      <c r="CO82" s="32"/>
      <c r="CP82" s="32"/>
      <c r="CQ82" s="32"/>
      <c r="CR82" s="32"/>
      <c r="CS82" s="32"/>
      <c r="CT82" s="32"/>
      <c r="CU82" s="32"/>
      <c r="CV82" s="32"/>
      <c r="CW82" s="32"/>
      <c r="CX82" s="32"/>
      <c r="CY82" s="32"/>
      <c r="CZ82" s="32"/>
      <c r="DA82" s="32"/>
      <c r="DB82" s="32"/>
      <c r="DC82" s="32"/>
      <c r="DD82" s="55"/>
      <c r="DE82" s="56"/>
      <c r="DF82" s="56"/>
      <c r="DG82" s="56"/>
      <c r="DH82" s="56"/>
      <c r="DI82" s="56"/>
      <c r="DJ82" s="32"/>
      <c r="DK82" s="32"/>
      <c r="DL82" s="32"/>
      <c r="DM82" s="55"/>
      <c r="DN82" s="56"/>
      <c r="DO82" s="56"/>
      <c r="DP82" s="56"/>
      <c r="DQ82" s="56"/>
      <c r="DR82" s="56"/>
      <c r="DS82" s="32"/>
      <c r="DT82" s="32"/>
      <c r="DU82" s="32"/>
      <c r="DV82" s="32"/>
      <c r="DW82" s="32"/>
      <c r="DX82" s="2"/>
      <c r="DY82" s="2"/>
      <c r="DZ82" s="2"/>
      <c r="EA82" s="2"/>
      <c r="EB82" s="2"/>
      <c r="EC82" s="2"/>
      <c r="ED82" s="2"/>
      <c r="EE82" s="2"/>
      <c r="EF82" s="2"/>
      <c r="EG82" s="32"/>
      <c r="EH82" s="49"/>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32"/>
      <c r="GI82" s="32"/>
      <c r="GJ82" s="32"/>
      <c r="GK82" s="32"/>
      <c r="GL82" s="2"/>
      <c r="GM82" s="2"/>
      <c r="GN82" s="2"/>
      <c r="GO82" s="2"/>
      <c r="GP82" s="2"/>
    </row>
    <row r="83" spans="6:198" s="1" customFormat="1" ht="13.5" customHeight="1">
      <c r="F83" s="4"/>
      <c r="G83" s="25" t="s">
        <v>95</v>
      </c>
      <c r="H83" s="25"/>
      <c r="I83" s="25"/>
      <c r="J83" s="25"/>
      <c r="K83" s="25"/>
      <c r="L83" s="25"/>
      <c r="M83" s="25"/>
      <c r="N83" s="25"/>
      <c r="O83" s="25"/>
      <c r="P83" s="25"/>
      <c r="Q83" s="25"/>
      <c r="R83" s="25"/>
      <c r="S83" s="25"/>
      <c r="T83" s="860" t="s">
        <v>78</v>
      </c>
      <c r="U83" s="860"/>
      <c r="V83" s="860"/>
      <c r="W83" s="860"/>
      <c r="X83" s="860"/>
      <c r="Y83" s="860"/>
      <c r="Z83" s="860"/>
      <c r="AA83" s="67"/>
      <c r="AB83" s="861">
        <f>IF(VLOOKUP($AB$64,[1]GraphData!$A$3:$V$62,6,FALSE)="","",VLOOKUP($AB$64,[1]GraphData!$A$3:$V$62,6,FALSE))</f>
        <v>0</v>
      </c>
      <c r="AC83" s="861"/>
      <c r="AD83" s="861"/>
      <c r="AE83" s="861"/>
      <c r="AF83" s="861"/>
      <c r="AG83" s="861"/>
      <c r="AH83" s="861"/>
      <c r="AI83" s="73"/>
      <c r="AJ83" s="861">
        <f>IF(VLOOKUP($AJ$64,[1]GraphData!$A$3:$V$62,6,FALSE)="","",VLOOKUP($AJ$64,[1]GraphData!$A$3:$V$62,6,FALSE))</f>
        <v>0</v>
      </c>
      <c r="AK83" s="861"/>
      <c r="AL83" s="861"/>
      <c r="AM83" s="861"/>
      <c r="AN83" s="861"/>
      <c r="AO83" s="861"/>
      <c r="AP83" s="861"/>
      <c r="AQ83" s="73"/>
      <c r="AR83" s="861">
        <f>IF(VLOOKUP($AR$64,[1]GraphData!$A$3:$V$62,6,FALSE)="","",VLOOKUP($AR$64,[1]GraphData!$A$3:$V$62,6,FALSE))</f>
        <v>0</v>
      </c>
      <c r="AS83" s="861"/>
      <c r="AT83" s="861"/>
      <c r="AU83" s="861"/>
      <c r="AV83" s="861"/>
      <c r="AW83" s="861"/>
      <c r="AX83" s="861"/>
      <c r="AY83" s="73"/>
      <c r="AZ83" s="861">
        <f>IF(VLOOKUP($AZ$64,[1]GraphData!$A$3:$V$62,6,FALSE)="","",VLOOKUP($AZ$64,[1]GraphData!$A$3:$V$62,6,FALSE))</f>
        <v>0</v>
      </c>
      <c r="BA83" s="861"/>
      <c r="BB83" s="861"/>
      <c r="BC83" s="861"/>
      <c r="BD83" s="861"/>
      <c r="BE83" s="861"/>
      <c r="BF83" s="861"/>
      <c r="BG83" s="25"/>
      <c r="BH83" s="25"/>
      <c r="BI83" s="25"/>
      <c r="BJ83" s="4"/>
      <c r="BK83" s="4"/>
      <c r="BR83" s="2"/>
      <c r="BS83" s="32"/>
      <c r="BT83" s="32"/>
      <c r="BU83" s="32"/>
      <c r="BV83" s="32"/>
      <c r="BW83" s="32"/>
      <c r="BX83" s="32"/>
      <c r="BY83" s="32"/>
      <c r="BZ83" s="32"/>
      <c r="CA83" s="32"/>
      <c r="CB83" s="32"/>
      <c r="CC83" s="32"/>
      <c r="CD83" s="54"/>
      <c r="CE83" s="54"/>
      <c r="CF83" s="54"/>
      <c r="CG83" s="54"/>
      <c r="CH83" s="54"/>
      <c r="CI83" s="54"/>
      <c r="CJ83" s="54"/>
      <c r="CK83" s="54"/>
      <c r="CL83" s="54"/>
      <c r="CM83" s="32"/>
      <c r="CN83" s="32"/>
      <c r="CO83" s="32"/>
      <c r="CP83" s="32"/>
      <c r="CQ83" s="32"/>
      <c r="CR83" s="32"/>
      <c r="CS83" s="32"/>
      <c r="CT83" s="32"/>
      <c r="CU83" s="32"/>
      <c r="CV83" s="32"/>
      <c r="CW83" s="32"/>
      <c r="CX83" s="32"/>
      <c r="CY83" s="32"/>
      <c r="CZ83" s="32"/>
      <c r="DA83" s="32"/>
      <c r="DB83" s="32"/>
      <c r="DC83" s="32"/>
      <c r="DD83" s="55"/>
      <c r="DE83" s="56"/>
      <c r="DF83" s="56"/>
      <c r="DG83" s="56"/>
      <c r="DH83" s="56"/>
      <c r="DI83" s="56"/>
      <c r="DJ83" s="32"/>
      <c r="DK83" s="32"/>
      <c r="DL83" s="32"/>
      <c r="DM83" s="55"/>
      <c r="DN83" s="56"/>
      <c r="DO83" s="56"/>
      <c r="DP83" s="56"/>
      <c r="DQ83" s="56"/>
      <c r="DR83" s="56"/>
      <c r="DS83" s="32"/>
      <c r="DT83" s="32"/>
      <c r="DU83" s="32"/>
      <c r="DV83" s="32"/>
      <c r="DW83" s="32"/>
      <c r="DX83" s="2"/>
      <c r="DY83" s="2"/>
      <c r="DZ83" s="2"/>
      <c r="EA83" s="2"/>
      <c r="EB83" s="2"/>
      <c r="EC83" s="2"/>
      <c r="ED83" s="2"/>
      <c r="EE83" s="2"/>
      <c r="EF83" s="2"/>
      <c r="EG83" s="32"/>
      <c r="EH83" s="49"/>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32"/>
      <c r="GI83" s="32"/>
      <c r="GJ83" s="32"/>
      <c r="GK83" s="32"/>
      <c r="GL83" s="2"/>
      <c r="GM83" s="2"/>
      <c r="GN83" s="2"/>
      <c r="GO83" s="2"/>
      <c r="GP83" s="2"/>
    </row>
    <row r="84" spans="6:198" s="1" customFormat="1" ht="13.5" customHeight="1">
      <c r="F84" s="4"/>
      <c r="G84" s="25"/>
      <c r="H84" s="25"/>
      <c r="I84" s="25"/>
      <c r="J84" s="25"/>
      <c r="K84" s="25"/>
      <c r="L84" s="25"/>
      <c r="M84" s="25"/>
      <c r="N84" s="25"/>
      <c r="O84" s="25"/>
      <c r="P84" s="25"/>
      <c r="Q84" s="25"/>
      <c r="R84" s="25"/>
      <c r="S84" s="25"/>
      <c r="T84" s="13"/>
      <c r="U84" s="13"/>
      <c r="V84" s="13"/>
      <c r="W84" s="13"/>
      <c r="X84" s="13"/>
      <c r="Y84" s="13"/>
      <c r="Z84" s="13"/>
      <c r="AA84" s="25"/>
      <c r="AB84" s="76"/>
      <c r="AC84" s="76"/>
      <c r="AD84" s="76"/>
      <c r="AE84" s="76"/>
      <c r="AF84" s="76"/>
      <c r="AG84" s="76"/>
      <c r="AH84" s="76"/>
      <c r="AI84" s="77"/>
      <c r="AJ84" s="76"/>
      <c r="AK84" s="76"/>
      <c r="AL84" s="76"/>
      <c r="AM84" s="76"/>
      <c r="AN84" s="76"/>
      <c r="AO84" s="76"/>
      <c r="AP84" s="76"/>
      <c r="AQ84" s="77"/>
      <c r="AR84" s="76"/>
      <c r="AS84" s="76"/>
      <c r="AT84" s="76"/>
      <c r="AU84" s="76"/>
      <c r="AV84" s="76"/>
      <c r="AW84" s="76"/>
      <c r="AX84" s="76"/>
      <c r="AY84" s="77"/>
      <c r="AZ84" s="76"/>
      <c r="BA84" s="76"/>
      <c r="BB84" s="76"/>
      <c r="BC84" s="76"/>
      <c r="BD84" s="76"/>
      <c r="BE84" s="76"/>
      <c r="BF84" s="76"/>
      <c r="BG84" s="25"/>
      <c r="BH84" s="25"/>
      <c r="BI84" s="25"/>
      <c r="BJ84" s="4"/>
      <c r="BK84" s="4"/>
      <c r="BR84" s="2"/>
      <c r="BS84" s="32"/>
      <c r="BT84" s="32"/>
      <c r="BU84" s="32"/>
      <c r="BV84" s="32"/>
      <c r="BW84" s="32"/>
      <c r="BX84" s="32"/>
      <c r="BY84" s="32"/>
      <c r="BZ84" s="32"/>
      <c r="CA84" s="32"/>
      <c r="CB84" s="32"/>
      <c r="CC84" s="32"/>
      <c r="CD84" s="54"/>
      <c r="CE84" s="54"/>
      <c r="CF84" s="54"/>
      <c r="CG84" s="54"/>
      <c r="CH84" s="54"/>
      <c r="CI84" s="54"/>
      <c r="CJ84" s="54"/>
      <c r="CK84" s="54"/>
      <c r="CL84" s="54"/>
      <c r="CM84" s="32"/>
      <c r="CN84" s="32"/>
      <c r="CO84" s="32"/>
      <c r="CP84" s="32"/>
      <c r="CQ84" s="32"/>
      <c r="CR84" s="32"/>
      <c r="CS84" s="32"/>
      <c r="CT84" s="32"/>
      <c r="CU84" s="32"/>
      <c r="CV84" s="32"/>
      <c r="CW84" s="32"/>
      <c r="CX84" s="32"/>
      <c r="CY84" s="32"/>
      <c r="CZ84" s="32"/>
      <c r="DA84" s="32"/>
      <c r="DB84" s="32"/>
      <c r="DC84" s="32"/>
      <c r="DD84" s="55"/>
      <c r="DE84" s="56"/>
      <c r="DF84" s="56"/>
      <c r="DG84" s="56"/>
      <c r="DH84" s="56"/>
      <c r="DI84" s="56"/>
      <c r="DJ84" s="32"/>
      <c r="DK84" s="32"/>
      <c r="DL84" s="32"/>
      <c r="DM84" s="55"/>
      <c r="DN84" s="56"/>
      <c r="DO84" s="56"/>
      <c r="DP84" s="56"/>
      <c r="DQ84" s="56"/>
      <c r="DR84" s="56"/>
      <c r="DS84" s="32"/>
      <c r="DT84" s="32"/>
      <c r="DU84" s="32"/>
      <c r="DV84" s="32"/>
      <c r="DW84" s="32"/>
      <c r="DX84" s="2"/>
      <c r="DY84" s="2"/>
      <c r="DZ84" s="2"/>
      <c r="EA84" s="2"/>
      <c r="EB84" s="2"/>
      <c r="EC84" s="2"/>
      <c r="ED84" s="2"/>
      <c r="EE84" s="2"/>
      <c r="EF84" s="2"/>
      <c r="EG84" s="32"/>
      <c r="EH84" s="49"/>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32"/>
      <c r="GI84" s="32"/>
      <c r="GJ84" s="32"/>
      <c r="GK84" s="32"/>
      <c r="GL84" s="2"/>
      <c r="GM84" s="2"/>
      <c r="GN84" s="2"/>
      <c r="GO84" s="2"/>
      <c r="GP84" s="2"/>
    </row>
    <row r="85" spans="6:198" s="1" customFormat="1" ht="13.5" customHeight="1">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R85" s="2"/>
      <c r="BS85" s="32"/>
      <c r="BT85" s="32"/>
      <c r="BU85" s="32"/>
      <c r="BV85" s="32"/>
      <c r="BW85" s="32"/>
      <c r="BX85" s="32"/>
      <c r="BY85" s="32"/>
      <c r="BZ85" s="32"/>
      <c r="CA85" s="32"/>
      <c r="CB85" s="32"/>
      <c r="CC85" s="32"/>
      <c r="CD85" s="54"/>
      <c r="CE85" s="54"/>
      <c r="CF85" s="54"/>
      <c r="CG85" s="54"/>
      <c r="CH85" s="54"/>
      <c r="CI85" s="54"/>
      <c r="CJ85" s="54"/>
      <c r="CK85" s="54"/>
      <c r="CL85" s="54"/>
      <c r="CM85" s="32"/>
      <c r="CN85" s="32"/>
      <c r="CO85" s="32"/>
      <c r="CP85" s="32"/>
      <c r="CQ85" s="32"/>
      <c r="CR85" s="32"/>
      <c r="CS85" s="32"/>
      <c r="CT85" s="32"/>
      <c r="CU85" s="32"/>
      <c r="CV85" s="32"/>
      <c r="CW85" s="32"/>
      <c r="CX85" s="32"/>
      <c r="CY85" s="32"/>
      <c r="CZ85" s="32"/>
      <c r="DA85" s="32"/>
      <c r="DB85" s="32"/>
      <c r="DC85" s="32"/>
      <c r="DD85" s="55"/>
      <c r="DE85" s="56"/>
      <c r="DF85" s="56"/>
      <c r="DG85" s="56"/>
      <c r="DH85" s="56"/>
      <c r="DI85" s="56"/>
      <c r="DJ85" s="32"/>
      <c r="DK85" s="32"/>
      <c r="DL85" s="32"/>
      <c r="DM85" s="55"/>
      <c r="DN85" s="56"/>
      <c r="DO85" s="56"/>
      <c r="DP85" s="56"/>
      <c r="DQ85" s="56"/>
      <c r="DR85" s="56"/>
      <c r="DS85" s="32"/>
      <c r="DT85" s="32"/>
      <c r="DU85" s="32"/>
      <c r="DV85" s="32"/>
      <c r="DW85" s="32"/>
      <c r="DX85" s="2"/>
      <c r="DY85" s="2"/>
      <c r="DZ85" s="2"/>
      <c r="EA85" s="2"/>
      <c r="EB85" s="2"/>
      <c r="EC85" s="2"/>
      <c r="ED85" s="2"/>
      <c r="EE85" s="2"/>
      <c r="EF85" s="2"/>
      <c r="EG85" s="32"/>
      <c r="EH85" s="49"/>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32"/>
      <c r="GI85" s="32"/>
      <c r="GJ85" s="32"/>
      <c r="GK85" s="32"/>
      <c r="GL85" s="2"/>
      <c r="GM85" s="2"/>
      <c r="GN85" s="2"/>
      <c r="GO85" s="2"/>
      <c r="GP85" s="2"/>
    </row>
    <row r="86" spans="6:198" s="1" customFormat="1" ht="13.5" customHeight="1" thickBot="1">
      <c r="F86" s="53"/>
      <c r="G86" s="78"/>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4"/>
      <c r="BR86" s="2"/>
      <c r="BS86" s="32"/>
      <c r="BT86" s="32"/>
      <c r="BU86" s="32"/>
      <c r="BV86" s="32"/>
      <c r="BW86" s="32"/>
      <c r="BX86" s="32"/>
      <c r="BY86" s="32"/>
      <c r="BZ86" s="32"/>
      <c r="CA86" s="32"/>
      <c r="CB86" s="32"/>
      <c r="CC86" s="32"/>
      <c r="CD86" s="54"/>
      <c r="CE86" s="54"/>
      <c r="CF86" s="54"/>
      <c r="CG86" s="54"/>
      <c r="CH86" s="54"/>
      <c r="CI86" s="54"/>
      <c r="CJ86" s="54"/>
      <c r="CK86" s="54"/>
      <c r="CL86" s="54"/>
      <c r="CM86" s="32"/>
      <c r="CN86" s="32"/>
      <c r="CO86" s="32"/>
      <c r="CP86" s="32"/>
      <c r="CQ86" s="32"/>
      <c r="CR86" s="32"/>
      <c r="CS86" s="32"/>
      <c r="CT86" s="32"/>
      <c r="CU86" s="32"/>
      <c r="CV86" s="32"/>
      <c r="CW86" s="32"/>
      <c r="CX86" s="32"/>
      <c r="CY86" s="32"/>
      <c r="CZ86" s="32"/>
      <c r="DA86" s="32"/>
      <c r="DB86" s="32"/>
      <c r="DC86" s="32"/>
      <c r="DD86" s="55"/>
      <c r="DE86" s="56"/>
      <c r="DF86" s="56"/>
      <c r="DG86" s="56"/>
      <c r="DH86" s="56"/>
      <c r="DI86" s="56"/>
      <c r="DJ86" s="32"/>
      <c r="DK86" s="32"/>
      <c r="DL86" s="32"/>
      <c r="DM86" s="55"/>
      <c r="DN86" s="56"/>
      <c r="DO86" s="56"/>
      <c r="DP86" s="56"/>
      <c r="DQ86" s="56"/>
      <c r="DR86" s="56"/>
      <c r="DS86" s="32"/>
      <c r="DT86" s="32"/>
      <c r="DU86" s="32"/>
      <c r="DV86" s="32"/>
      <c r="DW86" s="32"/>
      <c r="DX86" s="2"/>
      <c r="DY86" s="2"/>
      <c r="DZ86" s="2"/>
      <c r="EA86" s="2"/>
      <c r="EB86" s="2"/>
      <c r="EC86" s="2"/>
      <c r="ED86" s="2"/>
      <c r="EE86" s="2"/>
      <c r="EF86" s="2"/>
      <c r="EG86" s="32"/>
      <c r="EH86" s="49"/>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32"/>
      <c r="GI86" s="32"/>
      <c r="GJ86" s="32"/>
      <c r="GK86" s="32"/>
      <c r="GL86" s="2"/>
      <c r="GM86" s="2"/>
      <c r="GN86" s="2"/>
      <c r="GO86" s="2"/>
      <c r="GP86" s="2"/>
    </row>
    <row r="87" spans="6:198" s="1" customFormat="1" ht="22.5" customHeight="1">
      <c r="F87" s="576" t="str">
        <f>[2]Setup!$B$5</f>
        <v>Precise Mortgage Funding 2018-2B plc</v>
      </c>
      <c r="G87" s="576"/>
      <c r="H87" s="576"/>
      <c r="I87" s="576"/>
      <c r="J87" s="576"/>
      <c r="K87" s="576"/>
      <c r="L87" s="576"/>
      <c r="M87" s="576"/>
      <c r="N87" s="576"/>
      <c r="O87" s="576"/>
      <c r="P87" s="576"/>
      <c r="Q87" s="576"/>
      <c r="R87" s="576"/>
      <c r="S87" s="576"/>
      <c r="T87" s="576"/>
      <c r="U87" s="576"/>
      <c r="V87" s="576"/>
      <c r="W87" s="576"/>
      <c r="X87" s="576"/>
      <c r="Y87" s="576"/>
      <c r="Z87" s="576"/>
      <c r="AA87" s="576"/>
      <c r="AB87" s="576"/>
      <c r="AC87" s="576"/>
      <c r="AD87" s="576"/>
      <c r="AE87" s="576"/>
      <c r="AF87" s="576"/>
      <c r="AG87" s="576"/>
      <c r="AH87" s="576"/>
      <c r="AI87" s="576"/>
      <c r="AJ87" s="576"/>
      <c r="AK87" s="576"/>
      <c r="AL87" s="576"/>
      <c r="AM87" s="576"/>
      <c r="AN87" s="576"/>
      <c r="AO87" s="576"/>
      <c r="AP87" s="576"/>
      <c r="AQ87" s="576"/>
      <c r="AR87" s="576"/>
      <c r="AS87" s="576"/>
      <c r="AT87" s="576"/>
      <c r="AU87" s="576"/>
      <c r="AV87" s="576"/>
      <c r="AW87" s="576"/>
      <c r="AX87" s="576"/>
      <c r="AY87" s="576"/>
      <c r="AZ87" s="576"/>
      <c r="BA87" s="576"/>
      <c r="BB87" s="576"/>
      <c r="BC87" s="576"/>
      <c r="BD87" s="576"/>
      <c r="BE87" s="576"/>
      <c r="BF87" s="576"/>
      <c r="BG87" s="576"/>
      <c r="BH87" s="576"/>
      <c r="BI87" s="576"/>
      <c r="BJ87" s="576"/>
      <c r="BK87" s="576"/>
      <c r="BR87" s="2"/>
      <c r="BS87" s="32"/>
      <c r="BT87" s="32"/>
      <c r="BU87" s="32"/>
      <c r="BV87" s="32"/>
      <c r="BW87" s="32"/>
      <c r="BX87" s="32"/>
      <c r="BY87" s="32"/>
      <c r="BZ87" s="32"/>
      <c r="CA87" s="32"/>
      <c r="CB87" s="32"/>
      <c r="CC87" s="32"/>
      <c r="CD87" s="54"/>
      <c r="CE87" s="54"/>
      <c r="CF87" s="54"/>
      <c r="CG87" s="54"/>
      <c r="CH87" s="54"/>
      <c r="CI87" s="54"/>
      <c r="CJ87" s="54"/>
      <c r="CK87" s="54"/>
      <c r="CL87" s="54"/>
      <c r="CM87" s="32"/>
      <c r="CN87" s="32"/>
      <c r="CO87" s="32"/>
      <c r="CP87" s="32"/>
      <c r="CQ87" s="32"/>
      <c r="CR87" s="32"/>
      <c r="CS87" s="32"/>
      <c r="CT87" s="32"/>
      <c r="CU87" s="32"/>
      <c r="CV87" s="32"/>
      <c r="CW87" s="32"/>
      <c r="CX87" s="32"/>
      <c r="CY87" s="32"/>
      <c r="CZ87" s="32"/>
      <c r="DA87" s="32"/>
      <c r="DB87" s="32"/>
      <c r="DC87" s="32"/>
      <c r="DD87" s="55"/>
      <c r="DE87" s="56"/>
      <c r="DF87" s="56"/>
      <c r="DG87" s="56"/>
      <c r="DH87" s="56"/>
      <c r="DI87" s="56"/>
      <c r="DJ87" s="32"/>
      <c r="DK87" s="32"/>
      <c r="DL87" s="32"/>
      <c r="DM87" s="55"/>
      <c r="DN87" s="56"/>
      <c r="DO87" s="56"/>
      <c r="DP87" s="56"/>
      <c r="DQ87" s="56"/>
      <c r="DR87" s="56"/>
      <c r="DS87" s="32"/>
      <c r="DT87" s="32"/>
      <c r="DU87" s="32"/>
      <c r="DV87" s="32"/>
      <c r="DW87" s="32"/>
      <c r="DX87" s="2"/>
      <c r="DY87" s="2"/>
      <c r="DZ87" s="2"/>
      <c r="EA87" s="2"/>
      <c r="EB87" s="2"/>
      <c r="EC87" s="2"/>
      <c r="ED87" s="2"/>
      <c r="EE87" s="2"/>
      <c r="EF87" s="2"/>
      <c r="EG87" s="32"/>
      <c r="EH87" s="49"/>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32"/>
      <c r="GI87" s="32"/>
      <c r="GJ87" s="32"/>
      <c r="GK87" s="32"/>
      <c r="GL87" s="2"/>
      <c r="GM87" s="2"/>
      <c r="GN87" s="2"/>
      <c r="GO87" s="2"/>
      <c r="GP87" s="2"/>
    </row>
    <row r="88" spans="6:198" s="1" customFormat="1" ht="13.5" customHeight="1">
      <c r="F88" s="569" t="s">
        <v>1</v>
      </c>
      <c r="G88" s="569"/>
      <c r="H88" s="569"/>
      <c r="I88" s="569"/>
      <c r="J88" s="569"/>
      <c r="K88" s="569"/>
      <c r="L88" s="569"/>
      <c r="M88" s="569"/>
      <c r="N88" s="569"/>
      <c r="O88" s="569"/>
      <c r="P88" s="569"/>
      <c r="Q88" s="569"/>
      <c r="R88" s="569"/>
      <c r="S88" s="569"/>
      <c r="T88" s="569"/>
      <c r="U88" s="569"/>
      <c r="V88" s="569"/>
      <c r="W88" s="569"/>
      <c r="X88" s="569"/>
      <c r="Y88" s="569"/>
      <c r="Z88" s="569"/>
      <c r="AA88" s="569"/>
      <c r="AB88" s="569"/>
      <c r="AC88" s="569"/>
      <c r="AD88" s="569"/>
      <c r="AE88" s="569"/>
      <c r="AF88" s="569"/>
      <c r="AG88" s="569"/>
      <c r="AH88" s="569"/>
      <c r="AI88" s="569"/>
      <c r="AJ88" s="569"/>
      <c r="AK88" s="569"/>
      <c r="AL88" s="569"/>
      <c r="AM88" s="569"/>
      <c r="AN88" s="569"/>
      <c r="AO88" s="569"/>
      <c r="AP88" s="569"/>
      <c r="AQ88" s="569"/>
      <c r="AR88" s="569"/>
      <c r="AS88" s="569"/>
      <c r="AT88" s="569"/>
      <c r="AU88" s="569"/>
      <c r="AV88" s="569"/>
      <c r="AW88" s="569"/>
      <c r="AX88" s="569"/>
      <c r="AY88" s="569"/>
      <c r="AZ88" s="569"/>
      <c r="BA88" s="569"/>
      <c r="BB88" s="569"/>
      <c r="BC88" s="569"/>
      <c r="BD88" s="569"/>
      <c r="BE88" s="569"/>
      <c r="BF88" s="569"/>
      <c r="BG88" s="569"/>
      <c r="BH88" s="569"/>
      <c r="BI88" s="569"/>
      <c r="BJ88" s="569"/>
      <c r="BK88" s="569"/>
      <c r="BR88" s="2"/>
      <c r="BS88" s="32"/>
      <c r="BT88" s="32"/>
      <c r="BU88" s="32"/>
      <c r="BV88" s="32"/>
      <c r="BW88" s="32"/>
      <c r="BX88" s="32"/>
      <c r="BY88" s="32"/>
      <c r="BZ88" s="32"/>
      <c r="CA88" s="32"/>
      <c r="CB88" s="32"/>
      <c r="CC88" s="32"/>
      <c r="CD88" s="54"/>
      <c r="CE88" s="54"/>
      <c r="CF88" s="54"/>
      <c r="CG88" s="54"/>
      <c r="CH88" s="54"/>
      <c r="CI88" s="54"/>
      <c r="CJ88" s="54"/>
      <c r="CK88" s="54"/>
      <c r="CL88" s="54"/>
      <c r="CM88" s="32"/>
      <c r="CN88" s="32"/>
      <c r="CO88" s="32"/>
      <c r="CP88" s="32"/>
      <c r="CQ88" s="32"/>
      <c r="CR88" s="32"/>
      <c r="CS88" s="32"/>
      <c r="CT88" s="32"/>
      <c r="CU88" s="32"/>
      <c r="CV88" s="32"/>
      <c r="CW88" s="32"/>
      <c r="CX88" s="32"/>
      <c r="CY88" s="32"/>
      <c r="CZ88" s="32"/>
      <c r="DA88" s="32"/>
      <c r="DB88" s="32"/>
      <c r="DC88" s="32"/>
      <c r="DD88" s="55"/>
      <c r="DE88" s="56"/>
      <c r="DF88" s="56"/>
      <c r="DG88" s="56"/>
      <c r="DH88" s="56"/>
      <c r="DI88" s="56"/>
      <c r="DJ88" s="32"/>
      <c r="DK88" s="32"/>
      <c r="DL88" s="32"/>
      <c r="DM88" s="55"/>
      <c r="DN88" s="56"/>
      <c r="DO88" s="56"/>
      <c r="DP88" s="56"/>
      <c r="DQ88" s="56"/>
      <c r="DR88" s="56"/>
      <c r="DS88" s="32"/>
      <c r="DT88" s="32"/>
      <c r="DU88" s="32"/>
      <c r="DV88" s="32"/>
      <c r="DW88" s="32"/>
      <c r="DX88" s="2"/>
      <c r="DY88" s="2"/>
      <c r="DZ88" s="2"/>
      <c r="EA88" s="2"/>
      <c r="EB88" s="2"/>
      <c r="EC88" s="2"/>
      <c r="ED88" s="2"/>
      <c r="EE88" s="2"/>
      <c r="EF88" s="2"/>
      <c r="EG88" s="32"/>
      <c r="EH88" s="49"/>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32"/>
      <c r="GI88" s="32"/>
      <c r="GJ88" s="32"/>
      <c r="GK88" s="32"/>
      <c r="GL88" s="2"/>
      <c r="GM88" s="2"/>
      <c r="GN88" s="2"/>
      <c r="GO88" s="2"/>
      <c r="GP88" s="2"/>
    </row>
    <row r="89" spans="6:198" s="1" customFormat="1" ht="13.5" customHeight="1">
      <c r="F89" s="569" t="s">
        <v>2</v>
      </c>
      <c r="G89" s="569"/>
      <c r="H89" s="569"/>
      <c r="I89" s="569"/>
      <c r="J89" s="569"/>
      <c r="K89" s="569"/>
      <c r="L89" s="569"/>
      <c r="M89" s="569"/>
      <c r="N89" s="569"/>
      <c r="O89" s="569"/>
      <c r="P89" s="569"/>
      <c r="Q89" s="569"/>
      <c r="R89" s="569"/>
      <c r="S89" s="569"/>
      <c r="T89" s="569"/>
      <c r="U89" s="569"/>
      <c r="V89" s="569"/>
      <c r="W89" s="569"/>
      <c r="X89" s="569"/>
      <c r="Y89" s="569"/>
      <c r="Z89" s="569"/>
      <c r="AA89" s="569"/>
      <c r="AB89" s="569"/>
      <c r="AC89" s="569"/>
      <c r="AD89" s="569"/>
      <c r="AE89" s="569"/>
      <c r="AF89" s="569"/>
      <c r="AG89" s="569"/>
      <c r="AH89" s="569"/>
      <c r="AI89" s="569"/>
      <c r="AJ89" s="569"/>
      <c r="AK89" s="569"/>
      <c r="AL89" s="569"/>
      <c r="AM89" s="569"/>
      <c r="AN89" s="569"/>
      <c r="AO89" s="569"/>
      <c r="AP89" s="569"/>
      <c r="AQ89" s="569"/>
      <c r="AR89" s="569"/>
      <c r="AS89" s="569"/>
      <c r="AT89" s="569"/>
      <c r="AU89" s="569"/>
      <c r="AV89" s="569"/>
      <c r="AW89" s="569"/>
      <c r="AX89" s="569"/>
      <c r="AY89" s="569"/>
      <c r="AZ89" s="569"/>
      <c r="BA89" s="569"/>
      <c r="BB89" s="569"/>
      <c r="BC89" s="569"/>
      <c r="BD89" s="569"/>
      <c r="BE89" s="569"/>
      <c r="BF89" s="569"/>
      <c r="BG89" s="569"/>
      <c r="BH89" s="569"/>
      <c r="BI89" s="569"/>
      <c r="BJ89" s="569"/>
      <c r="BK89" s="569"/>
      <c r="BR89" s="2"/>
      <c r="BS89" s="32"/>
      <c r="BT89" s="32"/>
      <c r="BU89" s="32"/>
      <c r="BV89" s="32"/>
      <c r="BW89" s="32"/>
      <c r="BX89" s="32"/>
      <c r="BY89" s="32"/>
      <c r="BZ89" s="32"/>
      <c r="CA89" s="32"/>
      <c r="CB89" s="32"/>
      <c r="CC89" s="32"/>
      <c r="CD89" s="54"/>
      <c r="CE89" s="54"/>
      <c r="CF89" s="54"/>
      <c r="CG89" s="54"/>
      <c r="CH89" s="54"/>
      <c r="CI89" s="54"/>
      <c r="CJ89" s="54"/>
      <c r="CK89" s="54"/>
      <c r="CL89" s="54"/>
      <c r="CM89" s="32"/>
      <c r="CN89" s="32"/>
      <c r="CO89" s="32"/>
      <c r="CP89" s="32"/>
      <c r="CQ89" s="32"/>
      <c r="CR89" s="32"/>
      <c r="CS89" s="32"/>
      <c r="CT89" s="32"/>
      <c r="CU89" s="32"/>
      <c r="CV89" s="32"/>
      <c r="CW89" s="32"/>
      <c r="CX89" s="32"/>
      <c r="CY89" s="32"/>
      <c r="CZ89" s="32"/>
      <c r="DA89" s="32"/>
      <c r="DB89" s="32"/>
      <c r="DC89" s="32"/>
      <c r="DD89" s="55"/>
      <c r="DE89" s="56"/>
      <c r="DF89" s="56"/>
      <c r="DG89" s="56"/>
      <c r="DH89" s="56"/>
      <c r="DI89" s="56"/>
      <c r="DJ89" s="32"/>
      <c r="DK89" s="32"/>
      <c r="DL89" s="32"/>
      <c r="DM89" s="55"/>
      <c r="DN89" s="56"/>
      <c r="DO89" s="56"/>
      <c r="DP89" s="56"/>
      <c r="DQ89" s="56"/>
      <c r="DR89" s="56"/>
      <c r="DS89" s="32"/>
      <c r="DT89" s="32"/>
      <c r="DU89" s="32"/>
      <c r="DV89" s="32"/>
      <c r="DW89" s="32"/>
      <c r="DX89" s="2"/>
      <c r="DY89" s="2"/>
      <c r="DZ89" s="2"/>
      <c r="EA89" s="2"/>
      <c r="EB89" s="2"/>
      <c r="EC89" s="2"/>
      <c r="ED89" s="2"/>
      <c r="EE89" s="2"/>
      <c r="EF89" s="2"/>
      <c r="EG89" s="32"/>
      <c r="EH89" s="49"/>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32"/>
      <c r="GI89" s="32"/>
      <c r="GJ89" s="32"/>
      <c r="GK89" s="32"/>
      <c r="GL89" s="2"/>
      <c r="GM89" s="2"/>
      <c r="GN89" s="2"/>
      <c r="GO89" s="2"/>
      <c r="GP89" s="2"/>
    </row>
    <row r="90" spans="6:198" s="1" customFormat="1" ht="13.5" customHeight="1" thickBot="1">
      <c r="F90" s="570">
        <f>[1]Input!$C$112</f>
        <v>43633</v>
      </c>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70"/>
      <c r="AG90" s="570"/>
      <c r="AH90" s="570"/>
      <c r="AI90" s="570"/>
      <c r="AJ90" s="570"/>
      <c r="AK90" s="570"/>
      <c r="AL90" s="570"/>
      <c r="AM90" s="570"/>
      <c r="AN90" s="570"/>
      <c r="AO90" s="570"/>
      <c r="AP90" s="570"/>
      <c r="AQ90" s="570"/>
      <c r="AR90" s="570"/>
      <c r="AS90" s="570"/>
      <c r="AT90" s="570"/>
      <c r="AU90" s="570"/>
      <c r="AV90" s="570"/>
      <c r="AW90" s="570"/>
      <c r="AX90" s="570"/>
      <c r="AY90" s="570"/>
      <c r="AZ90" s="570"/>
      <c r="BA90" s="570"/>
      <c r="BB90" s="570"/>
      <c r="BC90" s="570"/>
      <c r="BD90" s="570"/>
      <c r="BE90" s="570"/>
      <c r="BF90" s="570"/>
      <c r="BG90" s="570"/>
      <c r="BH90" s="570"/>
      <c r="BI90" s="570"/>
      <c r="BJ90" s="570"/>
      <c r="BK90" s="570"/>
      <c r="BR90" s="2"/>
      <c r="BS90" s="32"/>
      <c r="BT90" s="32"/>
      <c r="BU90" s="32"/>
      <c r="BV90" s="32"/>
      <c r="BW90" s="32"/>
      <c r="BX90" s="32"/>
      <c r="BY90" s="32"/>
      <c r="BZ90" s="32"/>
      <c r="CA90" s="32"/>
      <c r="CB90" s="32"/>
      <c r="CC90" s="32"/>
      <c r="CD90" s="54"/>
      <c r="CE90" s="54"/>
      <c r="CF90" s="54"/>
      <c r="CG90" s="54"/>
      <c r="CH90" s="54"/>
      <c r="CI90" s="54"/>
      <c r="CJ90" s="54"/>
      <c r="CK90" s="54"/>
      <c r="CL90" s="54"/>
      <c r="CM90" s="32"/>
      <c r="CN90" s="32"/>
      <c r="CO90" s="32"/>
      <c r="CP90" s="32"/>
      <c r="CQ90" s="32"/>
      <c r="CR90" s="32"/>
      <c r="CS90" s="32"/>
      <c r="CT90" s="32"/>
      <c r="CU90" s="32"/>
      <c r="CV90" s="32"/>
      <c r="CW90" s="32"/>
      <c r="CX90" s="32"/>
      <c r="CY90" s="32"/>
      <c r="CZ90" s="32"/>
      <c r="DA90" s="32"/>
      <c r="DB90" s="32"/>
      <c r="DC90" s="32"/>
      <c r="DD90" s="55"/>
      <c r="DE90" s="56"/>
      <c r="DF90" s="56"/>
      <c r="DG90" s="56"/>
      <c r="DH90" s="56"/>
      <c r="DI90" s="56"/>
      <c r="DJ90" s="32"/>
      <c r="DK90" s="32"/>
      <c r="DL90" s="32"/>
      <c r="DM90" s="55"/>
      <c r="DN90" s="56"/>
      <c r="DO90" s="56"/>
      <c r="DP90" s="56"/>
      <c r="DQ90" s="56"/>
      <c r="DR90" s="56"/>
      <c r="DS90" s="32"/>
      <c r="DT90" s="32"/>
      <c r="DU90" s="32"/>
      <c r="DV90" s="32"/>
      <c r="DW90" s="32"/>
      <c r="DX90" s="2"/>
      <c r="DY90" s="2"/>
      <c r="DZ90" s="2"/>
      <c r="EA90" s="2"/>
      <c r="EB90" s="2"/>
      <c r="EC90" s="2"/>
      <c r="ED90" s="2"/>
      <c r="EE90" s="2"/>
      <c r="EF90" s="2"/>
      <c r="EG90" s="32"/>
      <c r="EH90" s="49"/>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32"/>
      <c r="GI90" s="32"/>
      <c r="GJ90" s="32"/>
      <c r="GK90" s="32"/>
      <c r="GL90" s="2"/>
      <c r="GM90" s="2"/>
      <c r="GN90" s="2"/>
      <c r="GO90" s="2"/>
      <c r="GP90" s="2"/>
    </row>
    <row r="91" spans="6:198" s="1" customFormat="1" ht="13.5" customHeight="1">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R91" s="2"/>
      <c r="BS91" s="32"/>
      <c r="BT91" s="32"/>
      <c r="BU91" s="32"/>
      <c r="BV91" s="32"/>
      <c r="BW91" s="32"/>
      <c r="BX91" s="32"/>
      <c r="BY91" s="32"/>
      <c r="BZ91" s="32"/>
      <c r="CA91" s="32"/>
      <c r="CB91" s="32"/>
      <c r="CC91" s="32"/>
      <c r="CD91" s="54"/>
      <c r="CE91" s="54"/>
      <c r="CF91" s="54"/>
      <c r="CG91" s="54"/>
      <c r="CH91" s="54"/>
      <c r="CI91" s="54"/>
      <c r="CJ91" s="54"/>
      <c r="CK91" s="54"/>
      <c r="CL91" s="54"/>
      <c r="CM91" s="32"/>
      <c r="CN91" s="32"/>
      <c r="CO91" s="32"/>
      <c r="CP91" s="32"/>
      <c r="CQ91" s="32"/>
      <c r="CR91" s="32"/>
      <c r="CS91" s="32"/>
      <c r="CT91" s="32"/>
      <c r="CU91" s="32"/>
      <c r="CV91" s="32"/>
      <c r="CW91" s="32"/>
      <c r="CX91" s="32"/>
      <c r="CY91" s="32"/>
      <c r="CZ91" s="32"/>
      <c r="DA91" s="32"/>
      <c r="DB91" s="32"/>
      <c r="DC91" s="32"/>
      <c r="DD91" s="55"/>
      <c r="DE91" s="56"/>
      <c r="DF91" s="56"/>
      <c r="DG91" s="56"/>
      <c r="DH91" s="56"/>
      <c r="DI91" s="56"/>
      <c r="DJ91" s="32"/>
      <c r="DK91" s="32"/>
      <c r="DL91" s="32"/>
      <c r="DM91" s="55"/>
      <c r="DN91" s="56"/>
      <c r="DO91" s="56"/>
      <c r="DP91" s="56"/>
      <c r="DQ91" s="56"/>
      <c r="DR91" s="56"/>
      <c r="DS91" s="32"/>
      <c r="DT91" s="32"/>
      <c r="DU91" s="32"/>
      <c r="DV91" s="32"/>
      <c r="DW91" s="32"/>
      <c r="DX91" s="2"/>
      <c r="DY91" s="2"/>
      <c r="DZ91" s="2"/>
      <c r="EA91" s="2"/>
      <c r="EB91" s="2"/>
      <c r="EC91" s="2"/>
      <c r="ED91" s="2"/>
      <c r="EE91" s="2"/>
      <c r="EF91" s="2"/>
      <c r="EG91" s="32"/>
      <c r="EH91" s="49"/>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32"/>
      <c r="GI91" s="32"/>
      <c r="GJ91" s="32"/>
      <c r="GK91" s="32"/>
      <c r="GL91" s="2"/>
      <c r="GM91" s="2"/>
      <c r="GN91" s="2"/>
      <c r="GO91" s="2"/>
      <c r="GP91" s="2"/>
    </row>
    <row r="92" spans="6:198" s="1" customFormat="1" ht="13.5" customHeight="1">
      <c r="F92" s="571" t="s">
        <v>15</v>
      </c>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AU92" s="571"/>
      <c r="AV92" s="571"/>
      <c r="AW92" s="571"/>
      <c r="AX92" s="571"/>
      <c r="AY92" s="571"/>
      <c r="AZ92" s="571"/>
      <c r="BA92" s="571"/>
      <c r="BB92" s="571"/>
      <c r="BC92" s="571"/>
      <c r="BD92" s="571"/>
      <c r="BE92" s="571"/>
      <c r="BF92" s="571"/>
      <c r="BG92" s="571"/>
      <c r="BH92" s="571"/>
      <c r="BI92" s="571"/>
      <c r="BJ92" s="571"/>
      <c r="BK92" s="4"/>
      <c r="BR92" s="2"/>
      <c r="BS92" s="32"/>
      <c r="BT92" s="32"/>
      <c r="BU92" s="32"/>
      <c r="BV92" s="32"/>
      <c r="BW92" s="32"/>
      <c r="BX92" s="32"/>
      <c r="BY92" s="32"/>
      <c r="BZ92" s="32"/>
      <c r="CA92" s="32"/>
      <c r="CB92" s="32"/>
      <c r="CC92" s="32"/>
      <c r="CD92" s="54"/>
      <c r="CE92" s="54"/>
      <c r="CF92" s="54"/>
      <c r="CG92" s="54"/>
      <c r="CH92" s="54"/>
      <c r="CI92" s="54"/>
      <c r="CJ92" s="54"/>
      <c r="CK92" s="54"/>
      <c r="CL92" s="54"/>
      <c r="CM92" s="32"/>
      <c r="CN92" s="32"/>
      <c r="CO92" s="32"/>
      <c r="CP92" s="32"/>
      <c r="CQ92" s="32"/>
      <c r="CR92" s="32"/>
      <c r="CS92" s="32"/>
      <c r="CT92" s="32"/>
      <c r="CU92" s="32"/>
      <c r="CV92" s="32"/>
      <c r="CW92" s="32"/>
      <c r="CX92" s="32"/>
      <c r="CY92" s="32"/>
      <c r="CZ92" s="32"/>
      <c r="DA92" s="32"/>
      <c r="DB92" s="32"/>
      <c r="DC92" s="32"/>
      <c r="DD92" s="55"/>
      <c r="DE92" s="56"/>
      <c r="DF92" s="56"/>
      <c r="DG92" s="56"/>
      <c r="DH92" s="56"/>
      <c r="DI92" s="56"/>
      <c r="DJ92" s="32"/>
      <c r="DK92" s="32"/>
      <c r="DL92" s="32"/>
      <c r="DM92" s="55"/>
      <c r="DN92" s="56"/>
      <c r="DO92" s="56"/>
      <c r="DP92" s="56"/>
      <c r="DQ92" s="56"/>
      <c r="DR92" s="56"/>
      <c r="DS92" s="32"/>
      <c r="DT92" s="32"/>
      <c r="DU92" s="32"/>
      <c r="DV92" s="32"/>
      <c r="DW92" s="32"/>
      <c r="DX92" s="2"/>
      <c r="DY92" s="2"/>
      <c r="DZ92" s="2"/>
      <c r="EA92" s="2"/>
      <c r="EB92" s="2"/>
      <c r="EC92" s="2"/>
      <c r="ED92" s="2"/>
      <c r="EE92" s="2"/>
      <c r="EF92" s="2"/>
      <c r="EG92" s="32"/>
      <c r="EH92" s="49"/>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32"/>
      <c r="GI92" s="32"/>
      <c r="GJ92" s="32"/>
      <c r="GK92" s="32"/>
      <c r="GL92" s="2"/>
      <c r="GM92" s="2"/>
      <c r="GN92" s="2"/>
      <c r="GO92" s="2"/>
      <c r="GP92" s="2"/>
    </row>
    <row r="93" spans="6:198" s="1" customFormat="1" ht="13.5" customHeight="1">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R93" s="2"/>
      <c r="BS93" s="32"/>
      <c r="BT93" s="32"/>
      <c r="BU93" s="32"/>
      <c r="BV93" s="32"/>
      <c r="BW93" s="32"/>
      <c r="BX93" s="32"/>
      <c r="BY93" s="32"/>
      <c r="BZ93" s="32"/>
      <c r="CA93" s="32"/>
      <c r="CB93" s="32"/>
      <c r="CC93" s="32"/>
      <c r="CD93" s="54"/>
      <c r="CE93" s="54"/>
      <c r="CF93" s="54"/>
      <c r="CG93" s="54"/>
      <c r="CH93" s="54"/>
      <c r="CI93" s="54"/>
      <c r="CJ93" s="54"/>
      <c r="CK93" s="54"/>
      <c r="CL93" s="54"/>
      <c r="CM93" s="32"/>
      <c r="CN93" s="32"/>
      <c r="CO93" s="32"/>
      <c r="CP93" s="32"/>
      <c r="CQ93" s="32"/>
      <c r="CR93" s="32"/>
      <c r="CS93" s="32"/>
      <c r="CT93" s="32"/>
      <c r="CU93" s="32"/>
      <c r="CV93" s="32"/>
      <c r="CW93" s="32"/>
      <c r="CX93" s="32"/>
      <c r="CY93" s="32"/>
      <c r="CZ93" s="32"/>
      <c r="DA93" s="32"/>
      <c r="DB93" s="32"/>
      <c r="DC93" s="32"/>
      <c r="DD93" s="55"/>
      <c r="DE93" s="56"/>
      <c r="DF93" s="56"/>
      <c r="DG93" s="56"/>
      <c r="DH93" s="56"/>
      <c r="DI93" s="56"/>
      <c r="DJ93" s="32"/>
      <c r="DK93" s="32"/>
      <c r="DL93" s="32"/>
      <c r="DM93" s="55"/>
      <c r="DN93" s="56"/>
      <c r="DO93" s="56"/>
      <c r="DP93" s="56"/>
      <c r="DQ93" s="56"/>
      <c r="DR93" s="56"/>
      <c r="DS93" s="32"/>
      <c r="DT93" s="32"/>
      <c r="DU93" s="32"/>
      <c r="DV93" s="32"/>
      <c r="DW93" s="32"/>
      <c r="DX93" s="2"/>
      <c r="DY93" s="2"/>
      <c r="DZ93" s="2"/>
      <c r="EA93" s="2"/>
      <c r="EB93" s="2"/>
      <c r="EC93" s="2"/>
      <c r="ED93" s="2"/>
      <c r="EE93" s="2"/>
      <c r="EF93" s="2"/>
      <c r="EG93" s="32"/>
      <c r="EH93" s="49"/>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32"/>
      <c r="GI93" s="32"/>
      <c r="GJ93" s="32"/>
      <c r="GK93" s="32"/>
      <c r="GL93" s="2"/>
      <c r="GM93" s="2"/>
      <c r="GN93" s="2"/>
      <c r="GO93" s="2"/>
      <c r="GP93" s="2"/>
    </row>
    <row r="94" spans="6:198" s="1" customFormat="1" ht="13.5" customHeight="1">
      <c r="F94" s="4"/>
      <c r="G94" s="79"/>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79"/>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R94" s="2"/>
      <c r="BS94" s="32"/>
      <c r="BT94" s="32"/>
      <c r="BU94" s="32"/>
      <c r="BV94" s="32"/>
      <c r="BW94" s="32"/>
      <c r="BX94" s="32"/>
      <c r="BY94" s="32"/>
      <c r="BZ94" s="32"/>
      <c r="CA94" s="32"/>
      <c r="CB94" s="32"/>
      <c r="CC94" s="32"/>
      <c r="CD94" s="54"/>
      <c r="CE94" s="54"/>
      <c r="CF94" s="54"/>
      <c r="CG94" s="54"/>
      <c r="CH94" s="54"/>
      <c r="CI94" s="54"/>
      <c r="CJ94" s="54"/>
      <c r="CK94" s="54"/>
      <c r="CL94" s="54"/>
      <c r="CM94" s="32"/>
      <c r="CN94" s="32"/>
      <c r="CO94" s="32"/>
      <c r="CP94" s="32"/>
      <c r="CQ94" s="32"/>
      <c r="CR94" s="32"/>
      <c r="CS94" s="32"/>
      <c r="CT94" s="32"/>
      <c r="CU94" s="32"/>
      <c r="CV94" s="32"/>
      <c r="CW94" s="32"/>
      <c r="CX94" s="32"/>
      <c r="CY94" s="32"/>
      <c r="CZ94" s="32"/>
      <c r="DA94" s="32"/>
      <c r="DB94" s="32"/>
      <c r="DC94" s="32"/>
      <c r="DD94" s="55"/>
      <c r="DE94" s="56"/>
      <c r="DF94" s="56"/>
      <c r="DG94" s="56"/>
      <c r="DH94" s="56"/>
      <c r="DI94" s="56"/>
      <c r="DJ94" s="32"/>
      <c r="DK94" s="32"/>
      <c r="DL94" s="32"/>
      <c r="DM94" s="55"/>
      <c r="DN94" s="56"/>
      <c r="DO94" s="56"/>
      <c r="DP94" s="56"/>
      <c r="DQ94" s="56"/>
      <c r="DR94" s="56"/>
      <c r="DS94" s="32"/>
      <c r="DT94" s="32"/>
      <c r="DU94" s="32"/>
      <c r="DV94" s="32"/>
      <c r="DW94" s="32"/>
      <c r="DX94" s="2"/>
      <c r="DY94" s="2"/>
      <c r="DZ94" s="2"/>
      <c r="EA94" s="2"/>
      <c r="EB94" s="2"/>
      <c r="EC94" s="2"/>
      <c r="ED94" s="2"/>
      <c r="EE94" s="2"/>
      <c r="EF94" s="2"/>
      <c r="EG94" s="32"/>
      <c r="EH94" s="49"/>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32"/>
      <c r="GI94" s="32"/>
      <c r="GJ94" s="32"/>
      <c r="GK94" s="32"/>
      <c r="GL94" s="2"/>
      <c r="GM94" s="2"/>
      <c r="GN94" s="2"/>
      <c r="GO94" s="2"/>
      <c r="GP94" s="2"/>
    </row>
    <row r="95" spans="6:198" s="1" customFormat="1" ht="13.5" customHeight="1">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R95" s="2"/>
      <c r="BS95" s="32"/>
      <c r="BT95" s="32"/>
      <c r="BU95" s="32"/>
      <c r="BV95" s="32"/>
      <c r="BW95" s="32"/>
      <c r="BX95" s="32"/>
      <c r="BY95" s="32"/>
      <c r="BZ95" s="32"/>
      <c r="CA95" s="32"/>
      <c r="CB95" s="32"/>
      <c r="CC95" s="32"/>
      <c r="CD95" s="54"/>
      <c r="CE95" s="54"/>
      <c r="CF95" s="54"/>
      <c r="CG95" s="54"/>
      <c r="CH95" s="54"/>
      <c r="CI95" s="54"/>
      <c r="CJ95" s="54"/>
      <c r="CK95" s="54"/>
      <c r="CL95" s="54"/>
      <c r="CM95" s="32"/>
      <c r="CN95" s="32"/>
      <c r="CO95" s="32"/>
      <c r="CP95" s="32"/>
      <c r="CQ95" s="32"/>
      <c r="CR95" s="32"/>
      <c r="CS95" s="32"/>
      <c r="CT95" s="32"/>
      <c r="CU95" s="32"/>
      <c r="CV95" s="32"/>
      <c r="CW95" s="32"/>
      <c r="CX95" s="32"/>
      <c r="CY95" s="32"/>
      <c r="CZ95" s="32"/>
      <c r="DA95" s="32"/>
      <c r="DB95" s="32"/>
      <c r="DC95" s="32"/>
      <c r="DD95" s="55"/>
      <c r="DE95" s="56"/>
      <c r="DF95" s="56"/>
      <c r="DG95" s="56"/>
      <c r="DH95" s="56"/>
      <c r="DI95" s="56"/>
      <c r="DJ95" s="32"/>
      <c r="DK95" s="32"/>
      <c r="DL95" s="32"/>
      <c r="DM95" s="55"/>
      <c r="DN95" s="56"/>
      <c r="DO95" s="56"/>
      <c r="DP95" s="56"/>
      <c r="DQ95" s="56"/>
      <c r="DR95" s="56"/>
      <c r="DS95" s="32"/>
      <c r="DT95" s="32"/>
      <c r="DU95" s="32"/>
      <c r="DV95" s="32"/>
      <c r="DW95" s="32"/>
      <c r="DX95" s="2"/>
      <c r="DY95" s="2"/>
      <c r="DZ95" s="2"/>
      <c r="EA95" s="2"/>
      <c r="EB95" s="2"/>
      <c r="EC95" s="2"/>
      <c r="ED95" s="2"/>
      <c r="EE95" s="2"/>
      <c r="EF95" s="2"/>
      <c r="EG95" s="32"/>
      <c r="EH95" s="49"/>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32"/>
      <c r="GI95" s="32"/>
      <c r="GJ95" s="32"/>
      <c r="GK95" s="32"/>
      <c r="GL95" s="2"/>
      <c r="GM95" s="2"/>
      <c r="GN95" s="2"/>
      <c r="GO95" s="2"/>
      <c r="GP95" s="2"/>
    </row>
    <row r="96" spans="6:198" s="1" customFormat="1" ht="13.5" customHeight="1">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R96" s="2"/>
      <c r="BS96" s="32"/>
      <c r="BT96" s="32"/>
      <c r="BU96" s="32"/>
      <c r="BV96" s="32"/>
      <c r="BW96" s="32"/>
      <c r="BX96" s="32"/>
      <c r="BY96" s="32"/>
      <c r="BZ96" s="32"/>
      <c r="CA96" s="32"/>
      <c r="CB96" s="32"/>
      <c r="CC96" s="32"/>
      <c r="CD96" s="54"/>
      <c r="CE96" s="54"/>
      <c r="CF96" s="54"/>
      <c r="CG96" s="54"/>
      <c r="CH96" s="54"/>
      <c r="CI96" s="54"/>
      <c r="CJ96" s="54"/>
      <c r="CK96" s="54"/>
      <c r="CL96" s="54"/>
      <c r="CM96" s="32"/>
      <c r="CN96" s="32"/>
      <c r="CO96" s="32"/>
      <c r="CP96" s="32"/>
      <c r="CQ96" s="32"/>
      <c r="CR96" s="32"/>
      <c r="CS96" s="32"/>
      <c r="CT96" s="32"/>
      <c r="CU96" s="32"/>
      <c r="CV96" s="32"/>
      <c r="CW96" s="32"/>
      <c r="CX96" s="32"/>
      <c r="CY96" s="32"/>
      <c r="CZ96" s="32"/>
      <c r="DA96" s="32"/>
      <c r="DB96" s="32"/>
      <c r="DC96" s="32"/>
      <c r="DD96" s="55"/>
      <c r="DE96" s="56"/>
      <c r="DF96" s="56"/>
      <c r="DG96" s="56"/>
      <c r="DH96" s="56"/>
      <c r="DI96" s="56"/>
      <c r="DJ96" s="32"/>
      <c r="DK96" s="32"/>
      <c r="DL96" s="32"/>
      <c r="DM96" s="55"/>
      <c r="DN96" s="56"/>
      <c r="DO96" s="56"/>
      <c r="DP96" s="56"/>
      <c r="DQ96" s="56"/>
      <c r="DR96" s="56"/>
      <c r="DS96" s="32"/>
      <c r="DT96" s="32"/>
      <c r="DU96" s="32"/>
      <c r="DV96" s="32"/>
      <c r="DW96" s="32"/>
      <c r="DX96" s="2"/>
      <c r="DY96" s="2"/>
      <c r="DZ96" s="2"/>
      <c r="EA96" s="2"/>
      <c r="EB96" s="2"/>
      <c r="EC96" s="2"/>
      <c r="ED96" s="2"/>
      <c r="EE96" s="2"/>
      <c r="EF96" s="2"/>
      <c r="EG96" s="32"/>
      <c r="EH96" s="49"/>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32"/>
      <c r="GI96" s="32"/>
      <c r="GJ96" s="32"/>
      <c r="GK96" s="32"/>
      <c r="GL96" s="2"/>
      <c r="GM96" s="2"/>
      <c r="GN96" s="2"/>
      <c r="GO96" s="2"/>
      <c r="GP96" s="2"/>
    </row>
    <row r="97" spans="6:198" s="1" customFormat="1" ht="13.5" customHeight="1">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R97" s="2"/>
      <c r="BS97" s="32"/>
      <c r="BT97" s="32"/>
      <c r="BU97" s="32"/>
      <c r="BV97" s="32"/>
      <c r="BW97" s="32"/>
      <c r="BX97" s="32"/>
      <c r="BY97" s="32"/>
      <c r="BZ97" s="32"/>
      <c r="CA97" s="32"/>
      <c r="CB97" s="32"/>
      <c r="CC97" s="32"/>
      <c r="CD97" s="54"/>
      <c r="CE97" s="54"/>
      <c r="CF97" s="54"/>
      <c r="CG97" s="54"/>
      <c r="CH97" s="54"/>
      <c r="CI97" s="54"/>
      <c r="CJ97" s="54"/>
      <c r="CK97" s="54"/>
      <c r="CL97" s="54"/>
      <c r="CM97" s="32"/>
      <c r="CN97" s="32"/>
      <c r="CO97" s="32"/>
      <c r="CP97" s="32"/>
      <c r="CQ97" s="32"/>
      <c r="CR97" s="32"/>
      <c r="CS97" s="32"/>
      <c r="CT97" s="32"/>
      <c r="CU97" s="32"/>
      <c r="CV97" s="32"/>
      <c r="CW97" s="32"/>
      <c r="CX97" s="32"/>
      <c r="CY97" s="32"/>
      <c r="CZ97" s="32"/>
      <c r="DA97" s="32"/>
      <c r="DB97" s="32"/>
      <c r="DC97" s="32"/>
      <c r="DD97" s="55"/>
      <c r="DE97" s="56"/>
      <c r="DF97" s="56"/>
      <c r="DG97" s="56"/>
      <c r="DH97" s="56"/>
      <c r="DI97" s="56"/>
      <c r="DJ97" s="32"/>
      <c r="DK97" s="32"/>
      <c r="DL97" s="32"/>
      <c r="DM97" s="55"/>
      <c r="DN97" s="56"/>
      <c r="DO97" s="56"/>
      <c r="DP97" s="56"/>
      <c r="DQ97" s="56"/>
      <c r="DR97" s="56"/>
      <c r="DS97" s="32"/>
      <c r="DT97" s="32"/>
      <c r="DU97" s="32"/>
      <c r="DV97" s="32"/>
      <c r="DW97" s="32"/>
      <c r="DX97" s="2"/>
      <c r="DY97" s="2"/>
      <c r="DZ97" s="2"/>
      <c r="EA97" s="2"/>
      <c r="EB97" s="2"/>
      <c r="EC97" s="2"/>
      <c r="ED97" s="2"/>
      <c r="EE97" s="2"/>
      <c r="EF97" s="2"/>
      <c r="EG97" s="32"/>
      <c r="EH97" s="49"/>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32"/>
      <c r="GI97" s="32"/>
      <c r="GJ97" s="32"/>
      <c r="GK97" s="32"/>
      <c r="GL97" s="2"/>
      <c r="GM97" s="2"/>
      <c r="GN97" s="2"/>
      <c r="GO97" s="2"/>
      <c r="GP97" s="2"/>
    </row>
    <row r="98" spans="6:198" s="1" customFormat="1" ht="13.5" customHeight="1">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R98" s="2"/>
      <c r="BS98" s="32"/>
      <c r="BT98" s="32"/>
      <c r="BU98" s="32"/>
      <c r="BV98" s="32"/>
      <c r="BW98" s="32"/>
      <c r="BX98" s="32"/>
      <c r="BY98" s="32"/>
      <c r="BZ98" s="32"/>
      <c r="CA98" s="32"/>
      <c r="CB98" s="32"/>
      <c r="CC98" s="32"/>
      <c r="CD98" s="54"/>
      <c r="CE98" s="54"/>
      <c r="CF98" s="54"/>
      <c r="CG98" s="54"/>
      <c r="CH98" s="54"/>
      <c r="CI98" s="54"/>
      <c r="CJ98" s="54"/>
      <c r="CK98" s="54"/>
      <c r="CL98" s="54"/>
      <c r="CM98" s="32"/>
      <c r="CN98" s="32"/>
      <c r="CO98" s="32"/>
      <c r="CP98" s="32"/>
      <c r="CQ98" s="32"/>
      <c r="CR98" s="32"/>
      <c r="CS98" s="32"/>
      <c r="CT98" s="32"/>
      <c r="CU98" s="32"/>
      <c r="CV98" s="32"/>
      <c r="CW98" s="32"/>
      <c r="CX98" s="32"/>
      <c r="CY98" s="32"/>
      <c r="CZ98" s="32"/>
      <c r="DA98" s="32"/>
      <c r="DB98" s="32"/>
      <c r="DC98" s="32"/>
      <c r="DD98" s="55"/>
      <c r="DE98" s="56"/>
      <c r="DF98" s="56"/>
      <c r="DG98" s="56"/>
      <c r="DH98" s="56"/>
      <c r="DI98" s="56"/>
      <c r="DJ98" s="32"/>
      <c r="DK98" s="32"/>
      <c r="DL98" s="32"/>
      <c r="DM98" s="55"/>
      <c r="DN98" s="56"/>
      <c r="DO98" s="56"/>
      <c r="DP98" s="56"/>
      <c r="DQ98" s="56"/>
      <c r="DR98" s="56"/>
      <c r="DS98" s="32"/>
      <c r="DT98" s="32"/>
      <c r="DU98" s="32"/>
      <c r="DV98" s="32"/>
      <c r="DW98" s="32"/>
      <c r="DX98" s="2"/>
      <c r="DY98" s="2"/>
      <c r="DZ98" s="2"/>
      <c r="EA98" s="2"/>
      <c r="EB98" s="2"/>
      <c r="EC98" s="2"/>
      <c r="ED98" s="2"/>
      <c r="EE98" s="2"/>
      <c r="EF98" s="2"/>
      <c r="EG98" s="32"/>
      <c r="EH98" s="49"/>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32"/>
      <c r="GI98" s="32"/>
      <c r="GJ98" s="32"/>
      <c r="GK98" s="32"/>
      <c r="GL98" s="2"/>
      <c r="GM98" s="2"/>
      <c r="GN98" s="2"/>
      <c r="GO98" s="2"/>
      <c r="GP98" s="2"/>
    </row>
    <row r="99" spans="6:198" s="1" customFormat="1" ht="13.5" customHeight="1">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R99" s="2"/>
      <c r="BS99" s="32"/>
      <c r="BT99" s="32"/>
      <c r="BU99" s="32"/>
      <c r="BV99" s="32"/>
      <c r="BW99" s="32"/>
      <c r="BX99" s="32"/>
      <c r="BY99" s="32"/>
      <c r="BZ99" s="32"/>
      <c r="CA99" s="32"/>
      <c r="CB99" s="32"/>
      <c r="CC99" s="32"/>
      <c r="CD99" s="54"/>
      <c r="CE99" s="54"/>
      <c r="CF99" s="54"/>
      <c r="CG99" s="54"/>
      <c r="CH99" s="54"/>
      <c r="CI99" s="54"/>
      <c r="CJ99" s="54"/>
      <c r="CK99" s="54"/>
      <c r="CL99" s="54"/>
      <c r="CM99" s="32"/>
      <c r="CN99" s="32"/>
      <c r="CO99" s="32"/>
      <c r="CP99" s="32"/>
      <c r="CQ99" s="32"/>
      <c r="CR99" s="32"/>
      <c r="CS99" s="32"/>
      <c r="CT99" s="32"/>
      <c r="CU99" s="32"/>
      <c r="CV99" s="32"/>
      <c r="CW99" s="32"/>
      <c r="CX99" s="32"/>
      <c r="CY99" s="32"/>
      <c r="CZ99" s="32"/>
      <c r="DA99" s="32"/>
      <c r="DB99" s="32"/>
      <c r="DC99" s="32"/>
      <c r="DD99" s="55"/>
      <c r="DE99" s="56"/>
      <c r="DF99" s="56"/>
      <c r="DG99" s="56"/>
      <c r="DH99" s="56"/>
      <c r="DI99" s="56"/>
      <c r="DJ99" s="32"/>
      <c r="DK99" s="32"/>
      <c r="DL99" s="32"/>
      <c r="DM99" s="55"/>
      <c r="DN99" s="56"/>
      <c r="DO99" s="56"/>
      <c r="DP99" s="56"/>
      <c r="DQ99" s="56"/>
      <c r="DR99" s="56"/>
      <c r="DS99" s="32"/>
      <c r="DT99" s="32"/>
      <c r="DU99" s="32"/>
      <c r="DV99" s="32"/>
      <c r="DW99" s="32"/>
      <c r="DX99" s="2"/>
      <c r="DY99" s="2"/>
      <c r="DZ99" s="2"/>
      <c r="EA99" s="2"/>
      <c r="EB99" s="2"/>
      <c r="EC99" s="2"/>
      <c r="ED99" s="2"/>
      <c r="EE99" s="2"/>
      <c r="EF99" s="2"/>
      <c r="EG99" s="32"/>
      <c r="EH99" s="49"/>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32"/>
      <c r="GI99" s="32"/>
      <c r="GJ99" s="32"/>
      <c r="GK99" s="32"/>
      <c r="GL99" s="2"/>
      <c r="GM99" s="2"/>
      <c r="GN99" s="2"/>
      <c r="GO99" s="2"/>
      <c r="GP99" s="2"/>
    </row>
    <row r="100" spans="6:198" s="1" customFormat="1" ht="13.5" customHeight="1">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R100" s="2"/>
      <c r="BS100" s="32"/>
      <c r="BT100" s="32"/>
      <c r="BU100" s="32"/>
      <c r="BV100" s="32"/>
      <c r="BW100" s="32"/>
      <c r="BX100" s="32"/>
      <c r="BY100" s="32"/>
      <c r="BZ100" s="32"/>
      <c r="CA100" s="32"/>
      <c r="CB100" s="32"/>
      <c r="CC100" s="32"/>
      <c r="CD100" s="54"/>
      <c r="CE100" s="54"/>
      <c r="CF100" s="54"/>
      <c r="CG100" s="54"/>
      <c r="CH100" s="54"/>
      <c r="CI100" s="54"/>
      <c r="CJ100" s="54"/>
      <c r="CK100" s="54"/>
      <c r="CL100" s="54"/>
      <c r="CM100" s="32"/>
      <c r="CN100" s="32"/>
      <c r="CO100" s="32"/>
      <c r="CP100" s="32"/>
      <c r="CQ100" s="32"/>
      <c r="CR100" s="32"/>
      <c r="CS100" s="32"/>
      <c r="CT100" s="32"/>
      <c r="CU100" s="32"/>
      <c r="CV100" s="32"/>
      <c r="CW100" s="32"/>
      <c r="CX100" s="32"/>
      <c r="CY100" s="32"/>
      <c r="CZ100" s="32"/>
      <c r="DA100" s="32"/>
      <c r="DB100" s="32"/>
      <c r="DC100" s="32"/>
      <c r="DD100" s="55"/>
      <c r="DE100" s="56"/>
      <c r="DF100" s="56"/>
      <c r="DG100" s="56"/>
      <c r="DH100" s="56"/>
      <c r="DI100" s="56"/>
      <c r="DJ100" s="32"/>
      <c r="DK100" s="32"/>
      <c r="DL100" s="32"/>
      <c r="DM100" s="55"/>
      <c r="DN100" s="56"/>
      <c r="DO100" s="56"/>
      <c r="DP100" s="56"/>
      <c r="DQ100" s="56"/>
      <c r="DR100" s="56"/>
      <c r="DS100" s="32"/>
      <c r="DT100" s="32"/>
      <c r="DU100" s="32"/>
      <c r="DV100" s="32"/>
      <c r="DW100" s="32"/>
      <c r="DX100" s="2"/>
      <c r="DY100" s="2"/>
      <c r="DZ100" s="2"/>
      <c r="EA100" s="2"/>
      <c r="EB100" s="2"/>
      <c r="EC100" s="2"/>
      <c r="ED100" s="2"/>
      <c r="EE100" s="2"/>
      <c r="EF100" s="2"/>
      <c r="EG100" s="32"/>
      <c r="EH100" s="49"/>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32"/>
      <c r="GI100" s="32"/>
      <c r="GJ100" s="32"/>
      <c r="GK100" s="32"/>
      <c r="GL100" s="2"/>
      <c r="GM100" s="2"/>
      <c r="GN100" s="2"/>
      <c r="GO100" s="2"/>
      <c r="GP100" s="2"/>
    </row>
    <row r="101" spans="6:198" s="1" customFormat="1" ht="13.5" customHeight="1">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R101" s="2"/>
      <c r="BS101" s="32"/>
      <c r="BT101" s="32"/>
      <c r="BU101" s="32"/>
      <c r="BV101" s="32"/>
      <c r="BW101" s="32"/>
      <c r="BX101" s="32"/>
      <c r="BY101" s="32"/>
      <c r="BZ101" s="32"/>
      <c r="CA101" s="32"/>
      <c r="CB101" s="32"/>
      <c r="CC101" s="32"/>
      <c r="CD101" s="54"/>
      <c r="CE101" s="54"/>
      <c r="CF101" s="54"/>
      <c r="CG101" s="54"/>
      <c r="CH101" s="54"/>
      <c r="CI101" s="54"/>
      <c r="CJ101" s="54"/>
      <c r="CK101" s="54"/>
      <c r="CL101" s="54"/>
      <c r="CM101" s="32"/>
      <c r="CN101" s="32"/>
      <c r="CO101" s="32"/>
      <c r="CP101" s="32"/>
      <c r="CQ101" s="32"/>
      <c r="CR101" s="32"/>
      <c r="CS101" s="32"/>
      <c r="CT101" s="32"/>
      <c r="CU101" s="32"/>
      <c r="CV101" s="32"/>
      <c r="CW101" s="32"/>
      <c r="CX101" s="32"/>
      <c r="CY101" s="32"/>
      <c r="CZ101" s="32"/>
      <c r="DA101" s="32"/>
      <c r="DB101" s="32"/>
      <c r="DC101" s="32"/>
      <c r="DD101" s="55"/>
      <c r="DE101" s="56"/>
      <c r="DF101" s="56"/>
      <c r="DG101" s="56"/>
      <c r="DH101" s="56"/>
      <c r="DI101" s="56"/>
      <c r="DJ101" s="32"/>
      <c r="DK101" s="32"/>
      <c r="DL101" s="32"/>
      <c r="DM101" s="55"/>
      <c r="DN101" s="56"/>
      <c r="DO101" s="56"/>
      <c r="DP101" s="56"/>
      <c r="DQ101" s="56"/>
      <c r="DR101" s="56"/>
      <c r="DS101" s="32"/>
      <c r="DT101" s="32"/>
      <c r="DU101" s="32"/>
      <c r="DV101" s="32"/>
      <c r="DW101" s="32"/>
      <c r="DX101" s="2"/>
      <c r="DY101" s="2"/>
      <c r="DZ101" s="2"/>
      <c r="EA101" s="2"/>
      <c r="EB101" s="2"/>
      <c r="EC101" s="2"/>
      <c r="ED101" s="2"/>
      <c r="EE101" s="2"/>
      <c r="EF101" s="2"/>
      <c r="EG101" s="32"/>
      <c r="EH101" s="49"/>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32"/>
      <c r="GI101" s="32"/>
      <c r="GJ101" s="32"/>
      <c r="GK101" s="32"/>
      <c r="GL101" s="2"/>
      <c r="GM101" s="2"/>
      <c r="GN101" s="2"/>
      <c r="GO101" s="2"/>
      <c r="GP101" s="2"/>
    </row>
    <row r="102" spans="6:198" s="1" customFormat="1" ht="13.5" customHeight="1">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R102" s="2"/>
      <c r="BS102" s="32"/>
      <c r="BT102" s="32"/>
      <c r="BU102" s="32"/>
      <c r="BV102" s="32"/>
      <c r="BW102" s="32"/>
      <c r="BX102" s="32"/>
      <c r="BY102" s="32"/>
      <c r="BZ102" s="32"/>
      <c r="CA102" s="32"/>
      <c r="CB102" s="32"/>
      <c r="CC102" s="32"/>
      <c r="CD102" s="54"/>
      <c r="CE102" s="54"/>
      <c r="CF102" s="54"/>
      <c r="CG102" s="54"/>
      <c r="CH102" s="54"/>
      <c r="CI102" s="54"/>
      <c r="CJ102" s="54"/>
      <c r="CK102" s="54"/>
      <c r="CL102" s="54"/>
      <c r="CM102" s="32"/>
      <c r="CN102" s="32"/>
      <c r="CO102" s="32"/>
      <c r="CP102" s="32"/>
      <c r="CQ102" s="32"/>
      <c r="CR102" s="32"/>
      <c r="CS102" s="32"/>
      <c r="CT102" s="32"/>
      <c r="CU102" s="32"/>
      <c r="CV102" s="32"/>
      <c r="CW102" s="32"/>
      <c r="CX102" s="32"/>
      <c r="CY102" s="32"/>
      <c r="CZ102" s="32"/>
      <c r="DA102" s="32"/>
      <c r="DB102" s="32"/>
      <c r="DC102" s="32"/>
      <c r="DD102" s="55"/>
      <c r="DE102" s="56"/>
      <c r="DF102" s="56"/>
      <c r="DG102" s="56"/>
      <c r="DH102" s="56"/>
      <c r="DI102" s="56"/>
      <c r="DJ102" s="32"/>
      <c r="DK102" s="32"/>
      <c r="DL102" s="32"/>
      <c r="DM102" s="55"/>
      <c r="DN102" s="56"/>
      <c r="DO102" s="56"/>
      <c r="DP102" s="56"/>
      <c r="DQ102" s="56"/>
      <c r="DR102" s="56"/>
      <c r="DS102" s="32"/>
      <c r="DT102" s="32"/>
      <c r="DU102" s="32"/>
      <c r="DV102" s="32"/>
      <c r="DW102" s="32"/>
      <c r="DX102" s="2"/>
      <c r="DY102" s="2"/>
      <c r="DZ102" s="2"/>
      <c r="EA102" s="2"/>
      <c r="EB102" s="2"/>
      <c r="EC102" s="2"/>
      <c r="ED102" s="2"/>
      <c r="EE102" s="2"/>
      <c r="EF102" s="2"/>
      <c r="EG102" s="32"/>
      <c r="EH102" s="49"/>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32"/>
      <c r="GI102" s="32"/>
      <c r="GJ102" s="32"/>
      <c r="GK102" s="32"/>
      <c r="GL102" s="2"/>
      <c r="GM102" s="2"/>
      <c r="GN102" s="2"/>
      <c r="GO102" s="2"/>
      <c r="GP102" s="2"/>
    </row>
    <row r="103" spans="6:198" s="1" customFormat="1" ht="13.5" customHeight="1">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R103" s="2"/>
      <c r="BS103" s="32"/>
      <c r="BT103" s="32"/>
      <c r="BU103" s="32"/>
      <c r="BV103" s="32"/>
      <c r="BW103" s="32"/>
      <c r="BX103" s="32"/>
      <c r="BY103" s="32"/>
      <c r="BZ103" s="32"/>
      <c r="CA103" s="32"/>
      <c r="CB103" s="32"/>
      <c r="CC103" s="32"/>
      <c r="CD103" s="54"/>
      <c r="CE103" s="54"/>
      <c r="CF103" s="54"/>
      <c r="CG103" s="54"/>
      <c r="CH103" s="54"/>
      <c r="CI103" s="54"/>
      <c r="CJ103" s="54"/>
      <c r="CK103" s="54"/>
      <c r="CL103" s="54"/>
      <c r="CM103" s="32"/>
      <c r="CN103" s="32"/>
      <c r="CO103" s="32"/>
      <c r="CP103" s="32"/>
      <c r="CQ103" s="32"/>
      <c r="CR103" s="32"/>
      <c r="CS103" s="32"/>
      <c r="CT103" s="32"/>
      <c r="CU103" s="32"/>
      <c r="CV103" s="32"/>
      <c r="CW103" s="32"/>
      <c r="CX103" s="32"/>
      <c r="CY103" s="32"/>
      <c r="CZ103" s="32"/>
      <c r="DA103" s="32"/>
      <c r="DB103" s="32"/>
      <c r="DC103" s="32"/>
      <c r="DD103" s="55"/>
      <c r="DE103" s="56"/>
      <c r="DF103" s="56"/>
      <c r="DG103" s="56"/>
      <c r="DH103" s="56"/>
      <c r="DI103" s="56"/>
      <c r="DJ103" s="32"/>
      <c r="DK103" s="32"/>
      <c r="DL103" s="32"/>
      <c r="DM103" s="55"/>
      <c r="DN103" s="56"/>
      <c r="DO103" s="56"/>
      <c r="DP103" s="56"/>
      <c r="DQ103" s="56"/>
      <c r="DR103" s="56"/>
      <c r="DS103" s="32"/>
      <c r="DT103" s="32"/>
      <c r="DU103" s="32"/>
      <c r="DV103" s="32"/>
      <c r="DW103" s="32"/>
      <c r="DX103" s="2"/>
      <c r="DY103" s="2"/>
      <c r="DZ103" s="2"/>
      <c r="EA103" s="2"/>
      <c r="EB103" s="2"/>
      <c r="EC103" s="2"/>
      <c r="ED103" s="2"/>
      <c r="EE103" s="2"/>
      <c r="EF103" s="2"/>
      <c r="EG103" s="32"/>
      <c r="EH103" s="49"/>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32"/>
      <c r="GI103" s="32"/>
      <c r="GJ103" s="32"/>
      <c r="GK103" s="32"/>
      <c r="GL103" s="2"/>
      <c r="GM103" s="2"/>
      <c r="GN103" s="2"/>
      <c r="GO103" s="2"/>
      <c r="GP103" s="2"/>
    </row>
    <row r="104" spans="6:198" s="1" customFormat="1" ht="13.5" customHeight="1">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R104" s="2"/>
      <c r="BS104" s="32"/>
      <c r="BT104" s="32"/>
      <c r="BU104" s="32"/>
      <c r="BV104" s="32"/>
      <c r="BW104" s="32"/>
      <c r="BX104" s="32"/>
      <c r="BY104" s="32"/>
      <c r="BZ104" s="32"/>
      <c r="CA104" s="32"/>
      <c r="CB104" s="32"/>
      <c r="CC104" s="32"/>
      <c r="CD104" s="54"/>
      <c r="CE104" s="54"/>
      <c r="CF104" s="54"/>
      <c r="CG104" s="54"/>
      <c r="CH104" s="54"/>
      <c r="CI104" s="54"/>
      <c r="CJ104" s="54"/>
      <c r="CK104" s="54"/>
      <c r="CL104" s="54"/>
      <c r="CM104" s="32"/>
      <c r="CN104" s="32"/>
      <c r="CO104" s="32"/>
      <c r="CP104" s="32"/>
      <c r="CQ104" s="32"/>
      <c r="CR104" s="32"/>
      <c r="CS104" s="32"/>
      <c r="CT104" s="32"/>
      <c r="CU104" s="32"/>
      <c r="CV104" s="32"/>
      <c r="CW104" s="32"/>
      <c r="CX104" s="32"/>
      <c r="CY104" s="32"/>
      <c r="CZ104" s="32"/>
      <c r="DA104" s="32"/>
      <c r="DB104" s="32"/>
      <c r="DC104" s="32"/>
      <c r="DD104" s="55"/>
      <c r="DE104" s="56"/>
      <c r="DF104" s="56"/>
      <c r="DG104" s="56"/>
      <c r="DH104" s="56"/>
      <c r="DI104" s="56"/>
      <c r="DJ104" s="32"/>
      <c r="DK104" s="32"/>
      <c r="DL104" s="32"/>
      <c r="DM104" s="55"/>
      <c r="DN104" s="56"/>
      <c r="DO104" s="56"/>
      <c r="DP104" s="56"/>
      <c r="DQ104" s="56"/>
      <c r="DR104" s="56"/>
      <c r="DS104" s="32"/>
      <c r="DT104" s="32"/>
      <c r="DU104" s="32"/>
      <c r="DV104" s="32"/>
      <c r="DW104" s="32"/>
      <c r="DX104" s="2"/>
      <c r="DY104" s="2"/>
      <c r="DZ104" s="2"/>
      <c r="EA104" s="2"/>
      <c r="EB104" s="2"/>
      <c r="EC104" s="2"/>
      <c r="ED104" s="2"/>
      <c r="EE104" s="2"/>
      <c r="EF104" s="2"/>
      <c r="EG104" s="32"/>
      <c r="EH104" s="49"/>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32"/>
      <c r="GI104" s="32"/>
      <c r="GJ104" s="32"/>
      <c r="GK104" s="32"/>
      <c r="GL104" s="2"/>
      <c r="GM104" s="2"/>
      <c r="GN104" s="2"/>
      <c r="GO104" s="2"/>
      <c r="GP104" s="2"/>
    </row>
    <row r="105" spans="6:198" s="1" customFormat="1" ht="13.5" customHeight="1">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R105" s="2"/>
      <c r="BS105" s="32"/>
      <c r="BT105" s="32"/>
      <c r="BU105" s="32"/>
      <c r="BV105" s="32"/>
      <c r="BW105" s="32"/>
      <c r="BX105" s="32"/>
      <c r="BY105" s="32"/>
      <c r="BZ105" s="32"/>
      <c r="CA105" s="32"/>
      <c r="CB105" s="32"/>
      <c r="CC105" s="32"/>
      <c r="CD105" s="54"/>
      <c r="CE105" s="54"/>
      <c r="CF105" s="54"/>
      <c r="CG105" s="54"/>
      <c r="CH105" s="54"/>
      <c r="CI105" s="54"/>
      <c r="CJ105" s="54"/>
      <c r="CK105" s="54"/>
      <c r="CL105" s="54"/>
      <c r="CM105" s="32"/>
      <c r="CN105" s="32"/>
      <c r="CO105" s="32"/>
      <c r="CP105" s="32"/>
      <c r="CQ105" s="32"/>
      <c r="CR105" s="32"/>
      <c r="CS105" s="32"/>
      <c r="CT105" s="32"/>
      <c r="CU105" s="32"/>
      <c r="CV105" s="32"/>
      <c r="CW105" s="32"/>
      <c r="CX105" s="32"/>
      <c r="CY105" s="32"/>
      <c r="CZ105" s="32"/>
      <c r="DA105" s="32"/>
      <c r="DB105" s="32"/>
      <c r="DC105" s="32"/>
      <c r="DD105" s="55"/>
      <c r="DE105" s="56"/>
      <c r="DF105" s="56"/>
      <c r="DG105" s="56"/>
      <c r="DH105" s="56"/>
      <c r="DI105" s="56"/>
      <c r="DJ105" s="32"/>
      <c r="DK105" s="32"/>
      <c r="DL105" s="32"/>
      <c r="DM105" s="55"/>
      <c r="DN105" s="56"/>
      <c r="DO105" s="56"/>
      <c r="DP105" s="56"/>
      <c r="DQ105" s="56"/>
      <c r="DR105" s="56"/>
      <c r="DS105" s="32"/>
      <c r="DT105" s="32"/>
      <c r="DU105" s="32"/>
      <c r="DV105" s="32"/>
      <c r="DW105" s="32"/>
      <c r="DX105" s="2"/>
      <c r="DY105" s="2"/>
      <c r="DZ105" s="2"/>
      <c r="EA105" s="2"/>
      <c r="EB105" s="2"/>
      <c r="EC105" s="2"/>
      <c r="ED105" s="2"/>
      <c r="EE105" s="2"/>
      <c r="EF105" s="2"/>
      <c r="EG105" s="32"/>
      <c r="EH105" s="49"/>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32"/>
      <c r="GI105" s="32"/>
      <c r="GJ105" s="32"/>
      <c r="GK105" s="32"/>
      <c r="GL105" s="2"/>
      <c r="GM105" s="2"/>
      <c r="GN105" s="2"/>
      <c r="GO105" s="2"/>
      <c r="GP105" s="2"/>
    </row>
    <row r="106" spans="6:198" s="1" customFormat="1" ht="13.5" customHeight="1">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R106" s="2"/>
      <c r="BS106" s="32"/>
      <c r="BT106" s="32"/>
      <c r="BU106" s="32"/>
      <c r="BV106" s="32"/>
      <c r="BW106" s="32"/>
      <c r="BX106" s="32"/>
      <c r="BY106" s="32"/>
      <c r="BZ106" s="32"/>
      <c r="CA106" s="32"/>
      <c r="CB106" s="32"/>
      <c r="CC106" s="32"/>
      <c r="CD106" s="54"/>
      <c r="CE106" s="54"/>
      <c r="CF106" s="54"/>
      <c r="CG106" s="54"/>
      <c r="CH106" s="54"/>
      <c r="CI106" s="54"/>
      <c r="CJ106" s="54"/>
      <c r="CK106" s="54"/>
      <c r="CL106" s="54"/>
      <c r="CM106" s="32"/>
      <c r="CN106" s="32"/>
      <c r="CO106" s="32"/>
      <c r="CP106" s="32"/>
      <c r="CQ106" s="32"/>
      <c r="CR106" s="32"/>
      <c r="CS106" s="32"/>
      <c r="CT106" s="32"/>
      <c r="CU106" s="32"/>
      <c r="CV106" s="32"/>
      <c r="CW106" s="32"/>
      <c r="CX106" s="32"/>
      <c r="CY106" s="32"/>
      <c r="CZ106" s="32"/>
      <c r="DA106" s="32"/>
      <c r="DB106" s="32"/>
      <c r="DC106" s="32"/>
      <c r="DD106" s="55"/>
      <c r="DE106" s="56"/>
      <c r="DF106" s="56"/>
      <c r="DG106" s="56"/>
      <c r="DH106" s="56"/>
      <c r="DI106" s="56"/>
      <c r="DJ106" s="32"/>
      <c r="DK106" s="32"/>
      <c r="DL106" s="32"/>
      <c r="DM106" s="55"/>
      <c r="DN106" s="56"/>
      <c r="DO106" s="56"/>
      <c r="DP106" s="56"/>
      <c r="DQ106" s="56"/>
      <c r="DR106" s="56"/>
      <c r="DS106" s="32"/>
      <c r="DT106" s="32"/>
      <c r="DU106" s="32"/>
      <c r="DV106" s="32"/>
      <c r="DW106" s="32"/>
      <c r="DX106" s="2"/>
      <c r="DY106" s="2"/>
      <c r="DZ106" s="2"/>
      <c r="EA106" s="2"/>
      <c r="EB106" s="2"/>
      <c r="EC106" s="2"/>
      <c r="ED106" s="2"/>
      <c r="EE106" s="2"/>
      <c r="EF106" s="2"/>
      <c r="EG106" s="32"/>
      <c r="EH106" s="49"/>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32"/>
      <c r="GI106" s="32"/>
      <c r="GJ106" s="32"/>
      <c r="GK106" s="32"/>
      <c r="GL106" s="2"/>
      <c r="GM106" s="2"/>
      <c r="GN106" s="2"/>
      <c r="GO106" s="2"/>
      <c r="GP106" s="2"/>
    </row>
    <row r="107" spans="6:198" s="1" customFormat="1" ht="13.5" customHeight="1">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R107" s="2"/>
      <c r="BS107" s="32"/>
      <c r="BT107" s="32"/>
      <c r="BU107" s="32"/>
      <c r="BV107" s="32"/>
      <c r="BW107" s="32"/>
      <c r="BX107" s="32"/>
      <c r="BY107" s="32"/>
      <c r="BZ107" s="32"/>
      <c r="CA107" s="32"/>
      <c r="CB107" s="32"/>
      <c r="CC107" s="32"/>
      <c r="CD107" s="54"/>
      <c r="CE107" s="54"/>
      <c r="CF107" s="54"/>
      <c r="CG107" s="54"/>
      <c r="CH107" s="54"/>
      <c r="CI107" s="54"/>
      <c r="CJ107" s="54"/>
      <c r="CK107" s="54"/>
      <c r="CL107" s="54"/>
      <c r="CM107" s="32"/>
      <c r="CN107" s="32"/>
      <c r="CO107" s="32"/>
      <c r="CP107" s="32"/>
      <c r="CQ107" s="32"/>
      <c r="CR107" s="32"/>
      <c r="CS107" s="32"/>
      <c r="CT107" s="32"/>
      <c r="CU107" s="32"/>
      <c r="CV107" s="32"/>
      <c r="CW107" s="32"/>
      <c r="CX107" s="32"/>
      <c r="CY107" s="32"/>
      <c r="CZ107" s="32"/>
      <c r="DA107" s="32"/>
      <c r="DB107" s="32"/>
      <c r="DC107" s="32"/>
      <c r="DD107" s="55"/>
      <c r="DE107" s="56"/>
      <c r="DF107" s="56"/>
      <c r="DG107" s="56"/>
      <c r="DH107" s="56"/>
      <c r="DI107" s="56"/>
      <c r="DJ107" s="32"/>
      <c r="DK107" s="32"/>
      <c r="DL107" s="32"/>
      <c r="DM107" s="55"/>
      <c r="DN107" s="56"/>
      <c r="DO107" s="56"/>
      <c r="DP107" s="56"/>
      <c r="DQ107" s="56"/>
      <c r="DR107" s="56"/>
      <c r="DS107" s="32"/>
      <c r="DT107" s="32"/>
      <c r="DU107" s="32"/>
      <c r="DV107" s="32"/>
      <c r="DW107" s="32"/>
      <c r="DX107" s="2"/>
      <c r="DY107" s="2"/>
      <c r="DZ107" s="2"/>
      <c r="EA107" s="2"/>
      <c r="EB107" s="2"/>
      <c r="EC107" s="2"/>
      <c r="ED107" s="2"/>
      <c r="EE107" s="2"/>
      <c r="EF107" s="2"/>
      <c r="EG107" s="32"/>
      <c r="EH107" s="49"/>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32"/>
      <c r="GI107" s="32"/>
      <c r="GJ107" s="32"/>
      <c r="GK107" s="32"/>
      <c r="GL107" s="2"/>
      <c r="GM107" s="2"/>
      <c r="GN107" s="2"/>
      <c r="GO107" s="2"/>
      <c r="GP107" s="2"/>
    </row>
    <row r="108" spans="6:198" s="1" customFormat="1" ht="13.5" customHeight="1">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R108" s="2"/>
      <c r="BS108" s="32"/>
      <c r="BT108" s="32"/>
      <c r="BU108" s="32"/>
      <c r="BV108" s="32"/>
      <c r="BW108" s="32"/>
      <c r="BX108" s="32"/>
      <c r="BY108" s="32"/>
      <c r="BZ108" s="32"/>
      <c r="CA108" s="32"/>
      <c r="CB108" s="32"/>
      <c r="CC108" s="32"/>
      <c r="CD108" s="54"/>
      <c r="CE108" s="54"/>
      <c r="CF108" s="54"/>
      <c r="CG108" s="54"/>
      <c r="CH108" s="54"/>
      <c r="CI108" s="54"/>
      <c r="CJ108" s="54"/>
      <c r="CK108" s="54"/>
      <c r="CL108" s="54"/>
      <c r="CM108" s="32"/>
      <c r="CN108" s="32"/>
      <c r="CO108" s="32"/>
      <c r="CP108" s="32"/>
      <c r="CQ108" s="32"/>
      <c r="CR108" s="32"/>
      <c r="CS108" s="32"/>
      <c r="CT108" s="32"/>
      <c r="CU108" s="32"/>
      <c r="CV108" s="32"/>
      <c r="CW108" s="32"/>
      <c r="CX108" s="32"/>
      <c r="CY108" s="32"/>
      <c r="CZ108" s="32"/>
      <c r="DA108" s="32"/>
      <c r="DB108" s="32"/>
      <c r="DC108" s="32"/>
      <c r="DD108" s="55"/>
      <c r="DE108" s="56"/>
      <c r="DF108" s="56"/>
      <c r="DG108" s="56"/>
      <c r="DH108" s="56"/>
      <c r="DI108" s="56"/>
      <c r="DJ108" s="32"/>
      <c r="DK108" s="32"/>
      <c r="DL108" s="32"/>
      <c r="DM108" s="55"/>
      <c r="DN108" s="56"/>
      <c r="DO108" s="56"/>
      <c r="DP108" s="56"/>
      <c r="DQ108" s="56"/>
      <c r="DR108" s="56"/>
      <c r="DS108" s="32"/>
      <c r="DT108" s="32"/>
      <c r="DU108" s="32"/>
      <c r="DV108" s="32"/>
      <c r="DW108" s="32"/>
      <c r="DX108" s="2"/>
      <c r="DY108" s="2"/>
      <c r="DZ108" s="2"/>
      <c r="EA108" s="2"/>
      <c r="EB108" s="2"/>
      <c r="EC108" s="2"/>
      <c r="ED108" s="2"/>
      <c r="EE108" s="2"/>
      <c r="EF108" s="2"/>
      <c r="EG108" s="32"/>
      <c r="EH108" s="49"/>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32"/>
      <c r="GI108" s="32"/>
      <c r="GJ108" s="32"/>
      <c r="GK108" s="32"/>
      <c r="GL108" s="2"/>
      <c r="GM108" s="2"/>
      <c r="GN108" s="2"/>
      <c r="GO108" s="2"/>
      <c r="GP108" s="2"/>
    </row>
    <row r="109" spans="6:198" s="1" customFormat="1" ht="13.5" customHeight="1">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7"/>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R109" s="2"/>
      <c r="BS109" s="32"/>
      <c r="BT109" s="32"/>
      <c r="BU109" s="32"/>
      <c r="BV109" s="32"/>
      <c r="BW109" s="32"/>
      <c r="BX109" s="32"/>
      <c r="BY109" s="32"/>
      <c r="BZ109" s="32"/>
      <c r="CA109" s="32"/>
      <c r="CB109" s="32"/>
      <c r="CC109" s="32"/>
      <c r="CD109" s="54"/>
      <c r="CE109" s="54"/>
      <c r="CF109" s="54"/>
      <c r="CG109" s="54"/>
      <c r="CH109" s="54"/>
      <c r="CI109" s="54"/>
      <c r="CJ109" s="54"/>
      <c r="CK109" s="54"/>
      <c r="CL109" s="54"/>
      <c r="CM109" s="32"/>
      <c r="CN109" s="32"/>
      <c r="CO109" s="32"/>
      <c r="CP109" s="32"/>
      <c r="CQ109" s="32"/>
      <c r="CR109" s="32"/>
      <c r="CS109" s="32"/>
      <c r="CT109" s="32"/>
      <c r="CU109" s="32"/>
      <c r="CV109" s="32"/>
      <c r="CW109" s="32"/>
      <c r="CX109" s="32"/>
      <c r="CY109" s="32"/>
      <c r="CZ109" s="32"/>
      <c r="DA109" s="32"/>
      <c r="DB109" s="32"/>
      <c r="DC109" s="32"/>
      <c r="DD109" s="55"/>
      <c r="DE109" s="56"/>
      <c r="DF109" s="56"/>
      <c r="DG109" s="56"/>
      <c r="DH109" s="56"/>
      <c r="DI109" s="56"/>
      <c r="DJ109" s="32"/>
      <c r="DK109" s="32"/>
      <c r="DL109" s="32"/>
      <c r="DM109" s="55"/>
      <c r="DN109" s="56"/>
      <c r="DO109" s="56"/>
      <c r="DP109" s="56"/>
      <c r="DQ109" s="56"/>
      <c r="DR109" s="56"/>
      <c r="DS109" s="32"/>
      <c r="DT109" s="32"/>
      <c r="DU109" s="32"/>
      <c r="DV109" s="32"/>
      <c r="DW109" s="32"/>
      <c r="DX109" s="2"/>
      <c r="DY109" s="2"/>
      <c r="DZ109" s="2"/>
      <c r="EA109" s="2"/>
      <c r="EB109" s="2"/>
      <c r="EC109" s="2"/>
      <c r="ED109" s="2"/>
      <c r="EE109" s="2"/>
      <c r="EF109" s="2"/>
      <c r="EG109" s="32"/>
      <c r="EH109" s="49"/>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32"/>
      <c r="GI109" s="32"/>
      <c r="GJ109" s="32"/>
      <c r="GK109" s="32"/>
      <c r="GL109" s="2"/>
      <c r="GM109" s="2"/>
      <c r="GN109" s="2"/>
      <c r="GO109" s="2"/>
      <c r="GP109" s="2"/>
    </row>
    <row r="110" spans="6:198" s="1" customFormat="1" ht="13.5" customHeight="1">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R110" s="2"/>
      <c r="BS110" s="32"/>
      <c r="BT110" s="32"/>
      <c r="BU110" s="32"/>
      <c r="BV110" s="32"/>
      <c r="BW110" s="32"/>
      <c r="BX110" s="32"/>
      <c r="BY110" s="32"/>
      <c r="BZ110" s="32"/>
      <c r="CA110" s="32"/>
      <c r="CB110" s="32"/>
      <c r="CC110" s="32"/>
      <c r="CD110" s="54"/>
      <c r="CE110" s="54"/>
      <c r="CF110" s="54"/>
      <c r="CG110" s="54"/>
      <c r="CH110" s="54"/>
      <c r="CI110" s="54"/>
      <c r="CJ110" s="54"/>
      <c r="CK110" s="54"/>
      <c r="CL110" s="54"/>
      <c r="CM110" s="32"/>
      <c r="CN110" s="32"/>
      <c r="CO110" s="32"/>
      <c r="CP110" s="32"/>
      <c r="CQ110" s="32"/>
      <c r="CR110" s="32"/>
      <c r="CS110" s="32"/>
      <c r="CT110" s="32"/>
      <c r="CU110" s="32"/>
      <c r="CV110" s="32"/>
      <c r="CW110" s="32"/>
      <c r="CX110" s="32"/>
      <c r="CY110" s="32"/>
      <c r="CZ110" s="32"/>
      <c r="DA110" s="32"/>
      <c r="DB110" s="32"/>
      <c r="DC110" s="32"/>
      <c r="DD110" s="55"/>
      <c r="DE110" s="56"/>
      <c r="DF110" s="56"/>
      <c r="DG110" s="56"/>
      <c r="DH110" s="56"/>
      <c r="DI110" s="56"/>
      <c r="DJ110" s="32"/>
      <c r="DK110" s="32"/>
      <c r="DL110" s="32"/>
      <c r="DM110" s="55"/>
      <c r="DN110" s="56"/>
      <c r="DO110" s="56"/>
      <c r="DP110" s="56"/>
      <c r="DQ110" s="56"/>
      <c r="DR110" s="56"/>
      <c r="DS110" s="32"/>
      <c r="DT110" s="32"/>
      <c r="DU110" s="32"/>
      <c r="DV110" s="32"/>
      <c r="DW110" s="32"/>
      <c r="DX110" s="2"/>
      <c r="DY110" s="2"/>
      <c r="DZ110" s="2"/>
      <c r="EA110" s="2"/>
      <c r="EB110" s="2"/>
      <c r="EC110" s="2"/>
      <c r="ED110" s="2"/>
      <c r="EE110" s="2"/>
      <c r="EF110" s="2"/>
      <c r="EG110" s="32"/>
      <c r="EH110" s="49"/>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32"/>
      <c r="GI110" s="32"/>
      <c r="GJ110" s="32"/>
      <c r="GK110" s="32"/>
      <c r="GL110" s="2"/>
      <c r="GM110" s="2"/>
      <c r="GN110" s="2"/>
      <c r="GO110" s="2"/>
      <c r="GP110" s="2"/>
    </row>
    <row r="111" spans="6:198" s="1" customFormat="1" ht="13.5" customHeight="1">
      <c r="F111" s="4"/>
      <c r="G111" s="79"/>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79"/>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R111" s="2"/>
      <c r="BS111" s="32"/>
      <c r="BT111" s="32"/>
      <c r="BU111" s="32"/>
      <c r="BV111" s="32"/>
      <c r="BW111" s="32"/>
      <c r="BX111" s="32"/>
      <c r="BY111" s="32"/>
      <c r="BZ111" s="32"/>
      <c r="CA111" s="32"/>
      <c r="CB111" s="32"/>
      <c r="CC111" s="32"/>
      <c r="CD111" s="54"/>
      <c r="CE111" s="54"/>
      <c r="CF111" s="54"/>
      <c r="CG111" s="54"/>
      <c r="CH111" s="54"/>
      <c r="CI111" s="54"/>
      <c r="CJ111" s="54"/>
      <c r="CK111" s="54"/>
      <c r="CL111" s="54"/>
      <c r="CM111" s="32"/>
      <c r="CN111" s="32"/>
      <c r="CO111" s="32"/>
      <c r="CP111" s="32"/>
      <c r="CQ111" s="32"/>
      <c r="CR111" s="32"/>
      <c r="CS111" s="32"/>
      <c r="CT111" s="32"/>
      <c r="CU111" s="32"/>
      <c r="CV111" s="32"/>
      <c r="CW111" s="32"/>
      <c r="CX111" s="32"/>
      <c r="CY111" s="32"/>
      <c r="CZ111" s="32"/>
      <c r="DA111" s="32"/>
      <c r="DB111" s="32"/>
      <c r="DC111" s="32"/>
      <c r="DD111" s="55"/>
      <c r="DE111" s="56"/>
      <c r="DF111" s="56"/>
      <c r="DG111" s="56"/>
      <c r="DH111" s="56"/>
      <c r="DI111" s="56"/>
      <c r="DJ111" s="32"/>
      <c r="DK111" s="32"/>
      <c r="DL111" s="32"/>
      <c r="DM111" s="55"/>
      <c r="DN111" s="56"/>
      <c r="DO111" s="56"/>
      <c r="DP111" s="56"/>
      <c r="DQ111" s="56"/>
      <c r="DR111" s="56"/>
      <c r="DS111" s="32"/>
      <c r="DT111" s="32"/>
      <c r="DU111" s="32"/>
      <c r="DV111" s="32"/>
      <c r="DW111" s="32"/>
      <c r="DX111" s="2"/>
      <c r="DY111" s="2"/>
      <c r="DZ111" s="2"/>
      <c r="EA111" s="2"/>
      <c r="EB111" s="2"/>
      <c r="EC111" s="2"/>
      <c r="ED111" s="2"/>
      <c r="EE111" s="2"/>
      <c r="EF111" s="2"/>
      <c r="EG111" s="32"/>
      <c r="EH111" s="49"/>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32"/>
      <c r="GI111" s="32"/>
      <c r="GJ111" s="32"/>
      <c r="GK111" s="32"/>
      <c r="GL111" s="2"/>
      <c r="GM111" s="2"/>
      <c r="GN111" s="2"/>
      <c r="GO111" s="2"/>
      <c r="GP111" s="2"/>
    </row>
    <row r="112" spans="6:198" s="1" customFormat="1" ht="13.5" customHeight="1">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R112" s="2"/>
      <c r="BS112" s="32"/>
      <c r="BT112" s="32"/>
      <c r="BU112" s="32"/>
      <c r="BV112" s="32"/>
      <c r="BW112" s="32"/>
      <c r="BX112" s="32"/>
      <c r="BY112" s="32"/>
      <c r="BZ112" s="32"/>
      <c r="CA112" s="32"/>
      <c r="CB112" s="32"/>
      <c r="CC112" s="32"/>
      <c r="CD112" s="54"/>
      <c r="CE112" s="54"/>
      <c r="CF112" s="54"/>
      <c r="CG112" s="54"/>
      <c r="CH112" s="54"/>
      <c r="CI112" s="54"/>
      <c r="CJ112" s="54"/>
      <c r="CK112" s="54"/>
      <c r="CL112" s="54"/>
      <c r="CM112" s="32"/>
      <c r="CN112" s="32"/>
      <c r="CO112" s="32"/>
      <c r="CP112" s="32"/>
      <c r="CQ112" s="32"/>
      <c r="CR112" s="32"/>
      <c r="CS112" s="32"/>
      <c r="CT112" s="32"/>
      <c r="CU112" s="32"/>
      <c r="CV112" s="32"/>
      <c r="CW112" s="32"/>
      <c r="CX112" s="32"/>
      <c r="CY112" s="32"/>
      <c r="CZ112" s="32"/>
      <c r="DA112" s="32"/>
      <c r="DB112" s="32"/>
      <c r="DC112" s="32"/>
      <c r="DD112" s="55"/>
      <c r="DE112" s="56"/>
      <c r="DF112" s="56"/>
      <c r="DG112" s="56"/>
      <c r="DH112" s="56"/>
      <c r="DI112" s="56"/>
      <c r="DJ112" s="32"/>
      <c r="DK112" s="32"/>
      <c r="DL112" s="32"/>
      <c r="DM112" s="55"/>
      <c r="DN112" s="56"/>
      <c r="DO112" s="56"/>
      <c r="DP112" s="56"/>
      <c r="DQ112" s="56"/>
      <c r="DR112" s="56"/>
      <c r="DS112" s="32"/>
      <c r="DT112" s="32"/>
      <c r="DU112" s="32"/>
      <c r="DV112" s="32"/>
      <c r="DW112" s="32"/>
      <c r="DX112" s="2"/>
      <c r="DY112" s="2"/>
      <c r="DZ112" s="2"/>
      <c r="EA112" s="2"/>
      <c r="EB112" s="2"/>
      <c r="EC112" s="2"/>
      <c r="ED112" s="2"/>
      <c r="EE112" s="2"/>
      <c r="EF112" s="2"/>
      <c r="EG112" s="32"/>
      <c r="EH112" s="49"/>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32"/>
      <c r="GI112" s="32"/>
      <c r="GJ112" s="32"/>
      <c r="GK112" s="32"/>
      <c r="GL112" s="2"/>
      <c r="GM112" s="2"/>
      <c r="GN112" s="2"/>
      <c r="GO112" s="2"/>
      <c r="GP112" s="2"/>
    </row>
    <row r="113" spans="6:198" s="1" customFormat="1" ht="13.5" customHeight="1">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R113" s="2"/>
      <c r="BS113" s="32"/>
      <c r="BT113" s="32"/>
      <c r="BU113" s="32"/>
      <c r="BV113" s="32"/>
      <c r="BW113" s="32"/>
      <c r="BX113" s="32"/>
      <c r="BY113" s="32"/>
      <c r="BZ113" s="32"/>
      <c r="CA113" s="32"/>
      <c r="CB113" s="32"/>
      <c r="CC113" s="32"/>
      <c r="CD113" s="54"/>
      <c r="CE113" s="54"/>
      <c r="CF113" s="54"/>
      <c r="CG113" s="54"/>
      <c r="CH113" s="54"/>
      <c r="CI113" s="54"/>
      <c r="CJ113" s="54"/>
      <c r="CK113" s="54"/>
      <c r="CL113" s="54"/>
      <c r="CM113" s="32"/>
      <c r="CN113" s="32"/>
      <c r="CO113" s="32"/>
      <c r="CP113" s="32"/>
      <c r="CQ113" s="32"/>
      <c r="CR113" s="32"/>
      <c r="CS113" s="32"/>
      <c r="CT113" s="32"/>
      <c r="CU113" s="32"/>
      <c r="CV113" s="32"/>
      <c r="CW113" s="32"/>
      <c r="CX113" s="32"/>
      <c r="CY113" s="32"/>
      <c r="CZ113" s="32"/>
      <c r="DA113" s="32"/>
      <c r="DB113" s="32"/>
      <c r="DC113" s="32"/>
      <c r="DD113" s="55"/>
      <c r="DE113" s="56"/>
      <c r="DF113" s="56"/>
      <c r="DG113" s="56"/>
      <c r="DH113" s="56"/>
      <c r="DI113" s="56"/>
      <c r="DJ113" s="32"/>
      <c r="DK113" s="32"/>
      <c r="DL113" s="32"/>
      <c r="DM113" s="55"/>
      <c r="DN113" s="56"/>
      <c r="DO113" s="56"/>
      <c r="DP113" s="56"/>
      <c r="DQ113" s="56"/>
      <c r="DR113" s="56"/>
      <c r="DS113" s="32"/>
      <c r="DT113" s="32"/>
      <c r="DU113" s="32"/>
      <c r="DV113" s="32"/>
      <c r="DW113" s="32"/>
      <c r="DX113" s="2"/>
      <c r="DY113" s="2"/>
      <c r="DZ113" s="2"/>
      <c r="EA113" s="2"/>
      <c r="EB113" s="2"/>
      <c r="EC113" s="2"/>
      <c r="ED113" s="2"/>
      <c r="EE113" s="2"/>
      <c r="EF113" s="2"/>
      <c r="EG113" s="32"/>
      <c r="EH113" s="49"/>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32"/>
      <c r="GI113" s="32"/>
      <c r="GJ113" s="32"/>
      <c r="GK113" s="32"/>
      <c r="GL113" s="2"/>
      <c r="GM113" s="2"/>
      <c r="GN113" s="2"/>
      <c r="GO113" s="2"/>
      <c r="GP113" s="2"/>
    </row>
    <row r="114" spans="6:198" s="1" customFormat="1" ht="13.5" customHeight="1">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R114" s="2"/>
      <c r="BS114" s="32"/>
      <c r="BT114" s="32"/>
      <c r="BU114" s="32"/>
      <c r="BV114" s="32"/>
      <c r="BW114" s="32"/>
      <c r="BX114" s="32"/>
      <c r="BY114" s="32"/>
      <c r="BZ114" s="32"/>
      <c r="CA114" s="32"/>
      <c r="CB114" s="32"/>
      <c r="CC114" s="32"/>
      <c r="CD114" s="54"/>
      <c r="CE114" s="54"/>
      <c r="CF114" s="54"/>
      <c r="CG114" s="54"/>
      <c r="CH114" s="54"/>
      <c r="CI114" s="54"/>
      <c r="CJ114" s="54"/>
      <c r="CK114" s="54"/>
      <c r="CL114" s="54"/>
      <c r="CM114" s="32"/>
      <c r="CN114" s="32"/>
      <c r="CO114" s="32"/>
      <c r="CP114" s="32"/>
      <c r="CQ114" s="32"/>
      <c r="CR114" s="32"/>
      <c r="CS114" s="32"/>
      <c r="CT114" s="32"/>
      <c r="CU114" s="32"/>
      <c r="CV114" s="32"/>
      <c r="CW114" s="32"/>
      <c r="CX114" s="32"/>
      <c r="CY114" s="32"/>
      <c r="CZ114" s="32"/>
      <c r="DA114" s="32"/>
      <c r="DB114" s="32"/>
      <c r="DC114" s="32"/>
      <c r="DD114" s="55"/>
      <c r="DE114" s="56"/>
      <c r="DF114" s="56"/>
      <c r="DG114" s="56"/>
      <c r="DH114" s="56"/>
      <c r="DI114" s="56"/>
      <c r="DJ114" s="32"/>
      <c r="DK114" s="32"/>
      <c r="DL114" s="32"/>
      <c r="DM114" s="55"/>
      <c r="DN114" s="56"/>
      <c r="DO114" s="56"/>
      <c r="DP114" s="56"/>
      <c r="DQ114" s="56"/>
      <c r="DR114" s="56"/>
      <c r="DS114" s="32"/>
      <c r="DT114" s="32"/>
      <c r="DU114" s="32"/>
      <c r="DV114" s="32"/>
      <c r="DW114" s="32"/>
      <c r="DX114" s="2"/>
      <c r="DY114" s="2"/>
      <c r="DZ114" s="2"/>
      <c r="EA114" s="2"/>
      <c r="EB114" s="2"/>
      <c r="EC114" s="2"/>
      <c r="ED114" s="2"/>
      <c r="EE114" s="2"/>
      <c r="EF114" s="2"/>
      <c r="EG114" s="32"/>
      <c r="EH114" s="49"/>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32"/>
      <c r="GI114" s="32"/>
      <c r="GJ114" s="32"/>
      <c r="GK114" s="32"/>
      <c r="GL114" s="2"/>
      <c r="GM114" s="2"/>
      <c r="GN114" s="2"/>
      <c r="GO114" s="2"/>
      <c r="GP114" s="2"/>
    </row>
    <row r="115" spans="6:198" s="1" customFormat="1" ht="13.5" customHeight="1">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R115" s="2"/>
      <c r="BS115" s="32"/>
      <c r="BT115" s="32"/>
      <c r="BU115" s="32"/>
      <c r="BV115" s="32"/>
      <c r="BW115" s="32"/>
      <c r="BX115" s="32"/>
      <c r="BY115" s="32"/>
      <c r="BZ115" s="32"/>
      <c r="CA115" s="32"/>
      <c r="CB115" s="32"/>
      <c r="CC115" s="32"/>
      <c r="CD115" s="54"/>
      <c r="CE115" s="54"/>
      <c r="CF115" s="54"/>
      <c r="CG115" s="54"/>
      <c r="CH115" s="54"/>
      <c r="CI115" s="54"/>
      <c r="CJ115" s="54"/>
      <c r="CK115" s="54"/>
      <c r="CL115" s="54"/>
      <c r="CM115" s="32"/>
      <c r="CN115" s="32"/>
      <c r="CO115" s="32"/>
      <c r="CP115" s="32"/>
      <c r="CQ115" s="32"/>
      <c r="CR115" s="32"/>
      <c r="CS115" s="32"/>
      <c r="CT115" s="32"/>
      <c r="CU115" s="32"/>
      <c r="CV115" s="32"/>
      <c r="CW115" s="32"/>
      <c r="CX115" s="32"/>
      <c r="CY115" s="32"/>
      <c r="CZ115" s="32"/>
      <c r="DA115" s="32"/>
      <c r="DB115" s="32"/>
      <c r="DC115" s="32"/>
      <c r="DD115" s="55"/>
      <c r="DE115" s="56"/>
      <c r="DF115" s="56"/>
      <c r="DG115" s="56"/>
      <c r="DH115" s="56"/>
      <c r="DI115" s="56"/>
      <c r="DJ115" s="32"/>
      <c r="DK115" s="32"/>
      <c r="DL115" s="32"/>
      <c r="DM115" s="55"/>
      <c r="DN115" s="56"/>
      <c r="DO115" s="56"/>
      <c r="DP115" s="56"/>
      <c r="DQ115" s="56"/>
      <c r="DR115" s="56"/>
      <c r="DS115" s="32"/>
      <c r="DT115" s="32"/>
      <c r="DU115" s="32"/>
      <c r="DV115" s="32"/>
      <c r="DW115" s="32"/>
      <c r="DX115" s="2"/>
      <c r="DY115" s="2"/>
      <c r="DZ115" s="2"/>
      <c r="EA115" s="2"/>
      <c r="EB115" s="2"/>
      <c r="EC115" s="2"/>
      <c r="ED115" s="2"/>
      <c r="EE115" s="2"/>
      <c r="EF115" s="2"/>
      <c r="EG115" s="32"/>
      <c r="EH115" s="49"/>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32"/>
      <c r="GI115" s="32"/>
      <c r="GJ115" s="32"/>
      <c r="GK115" s="32"/>
      <c r="GL115" s="2"/>
      <c r="GM115" s="2"/>
      <c r="GN115" s="2"/>
      <c r="GO115" s="2"/>
      <c r="GP115" s="2"/>
    </row>
    <row r="116" spans="6:198" s="1" customFormat="1" ht="13.5" customHeight="1">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R116" s="2"/>
      <c r="BS116" s="32"/>
      <c r="BT116" s="32"/>
      <c r="BU116" s="32"/>
      <c r="BV116" s="32"/>
      <c r="BW116" s="32"/>
      <c r="BX116" s="32"/>
      <c r="BY116" s="32"/>
      <c r="BZ116" s="32"/>
      <c r="CA116" s="32"/>
      <c r="CB116" s="32"/>
      <c r="CC116" s="32"/>
      <c r="CD116" s="54"/>
      <c r="CE116" s="54"/>
      <c r="CF116" s="54"/>
      <c r="CG116" s="54"/>
      <c r="CH116" s="54"/>
      <c r="CI116" s="54"/>
      <c r="CJ116" s="54"/>
      <c r="CK116" s="54"/>
      <c r="CL116" s="54"/>
      <c r="CM116" s="32"/>
      <c r="CN116" s="32"/>
      <c r="CO116" s="32"/>
      <c r="CP116" s="32"/>
      <c r="CQ116" s="32"/>
      <c r="CR116" s="32"/>
      <c r="CS116" s="32"/>
      <c r="CT116" s="32"/>
      <c r="CU116" s="32"/>
      <c r="CV116" s="32"/>
      <c r="CW116" s="32"/>
      <c r="CX116" s="32"/>
      <c r="CY116" s="32"/>
      <c r="CZ116" s="32"/>
      <c r="DA116" s="32"/>
      <c r="DB116" s="32"/>
      <c r="DC116" s="32"/>
      <c r="DD116" s="55"/>
      <c r="DE116" s="56"/>
      <c r="DF116" s="56"/>
      <c r="DG116" s="56"/>
      <c r="DH116" s="56"/>
      <c r="DI116" s="56"/>
      <c r="DJ116" s="32"/>
      <c r="DK116" s="32"/>
      <c r="DL116" s="32"/>
      <c r="DM116" s="55"/>
      <c r="DN116" s="56"/>
      <c r="DO116" s="56"/>
      <c r="DP116" s="56"/>
      <c r="DQ116" s="56"/>
      <c r="DR116" s="56"/>
      <c r="DS116" s="32"/>
      <c r="DT116" s="32"/>
      <c r="DU116" s="32"/>
      <c r="DV116" s="32"/>
      <c r="DW116" s="32"/>
      <c r="DX116" s="2"/>
      <c r="DY116" s="2"/>
      <c r="DZ116" s="2"/>
      <c r="EA116" s="2"/>
      <c r="EB116" s="2"/>
      <c r="EC116" s="2"/>
      <c r="ED116" s="2"/>
      <c r="EE116" s="2"/>
      <c r="EF116" s="2"/>
      <c r="EG116" s="32"/>
      <c r="EH116" s="49"/>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32"/>
      <c r="GI116" s="32"/>
      <c r="GJ116" s="32"/>
      <c r="GK116" s="32"/>
      <c r="GL116" s="2"/>
      <c r="GM116" s="2"/>
      <c r="GN116" s="2"/>
      <c r="GO116" s="2"/>
      <c r="GP116" s="2"/>
    </row>
    <row r="117" spans="6:198" s="1" customFormat="1" ht="13.5" customHeight="1">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R117" s="2"/>
      <c r="BS117" s="32"/>
      <c r="BT117" s="32"/>
      <c r="BU117" s="32"/>
      <c r="BV117" s="32"/>
      <c r="BW117" s="32"/>
      <c r="BX117" s="32"/>
      <c r="BY117" s="32"/>
      <c r="BZ117" s="32"/>
      <c r="CA117" s="32"/>
      <c r="CB117" s="32"/>
      <c r="CC117" s="32"/>
      <c r="CD117" s="54"/>
      <c r="CE117" s="54"/>
      <c r="CF117" s="54"/>
      <c r="CG117" s="54"/>
      <c r="CH117" s="54"/>
      <c r="CI117" s="54"/>
      <c r="CJ117" s="54"/>
      <c r="CK117" s="54"/>
      <c r="CL117" s="54"/>
      <c r="CM117" s="32"/>
      <c r="CN117" s="32"/>
      <c r="CO117" s="32"/>
      <c r="CP117" s="32"/>
      <c r="CQ117" s="32"/>
      <c r="CR117" s="32"/>
      <c r="CS117" s="32"/>
      <c r="CT117" s="32"/>
      <c r="CU117" s="32"/>
      <c r="CV117" s="32"/>
      <c r="CW117" s="32"/>
      <c r="CX117" s="32"/>
      <c r="CY117" s="32"/>
      <c r="CZ117" s="32"/>
      <c r="DA117" s="32"/>
      <c r="DB117" s="32"/>
      <c r="DC117" s="32"/>
      <c r="DD117" s="55"/>
      <c r="DE117" s="56"/>
      <c r="DF117" s="56"/>
      <c r="DG117" s="56"/>
      <c r="DH117" s="56"/>
      <c r="DI117" s="56"/>
      <c r="DJ117" s="32"/>
      <c r="DK117" s="32"/>
      <c r="DL117" s="32"/>
      <c r="DM117" s="55"/>
      <c r="DN117" s="56"/>
      <c r="DO117" s="56"/>
      <c r="DP117" s="56"/>
      <c r="DQ117" s="56"/>
      <c r="DR117" s="56"/>
      <c r="DS117" s="32"/>
      <c r="DT117" s="32"/>
      <c r="DU117" s="32"/>
      <c r="DV117" s="32"/>
      <c r="DW117" s="32"/>
      <c r="DX117" s="2"/>
      <c r="DY117" s="2"/>
      <c r="DZ117" s="2"/>
      <c r="EA117" s="2"/>
      <c r="EB117" s="2"/>
      <c r="EC117" s="2"/>
      <c r="ED117" s="2"/>
      <c r="EE117" s="2"/>
      <c r="EF117" s="2"/>
      <c r="EG117" s="32"/>
      <c r="EH117" s="49"/>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32"/>
      <c r="GI117" s="32"/>
      <c r="GJ117" s="32"/>
      <c r="GK117" s="32"/>
      <c r="GL117" s="2"/>
      <c r="GM117" s="2"/>
      <c r="GN117" s="2"/>
      <c r="GO117" s="2"/>
      <c r="GP117" s="2"/>
    </row>
    <row r="118" spans="6:198" s="1" customFormat="1" ht="13.5" customHeight="1">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R118" s="2"/>
      <c r="BS118" s="32"/>
      <c r="BT118" s="32"/>
      <c r="BU118" s="32"/>
      <c r="BV118" s="32"/>
      <c r="BW118" s="32"/>
      <c r="BX118" s="32"/>
      <c r="BY118" s="32"/>
      <c r="BZ118" s="32"/>
      <c r="CA118" s="32"/>
      <c r="CB118" s="32"/>
      <c r="CC118" s="32"/>
      <c r="CD118" s="54"/>
      <c r="CE118" s="54"/>
      <c r="CF118" s="54"/>
      <c r="CG118" s="54"/>
      <c r="CH118" s="54"/>
      <c r="CI118" s="54"/>
      <c r="CJ118" s="54"/>
      <c r="CK118" s="54"/>
      <c r="CL118" s="54"/>
      <c r="CM118" s="32"/>
      <c r="CN118" s="32"/>
      <c r="CO118" s="32"/>
      <c r="CP118" s="32"/>
      <c r="CQ118" s="32"/>
      <c r="CR118" s="32"/>
      <c r="CS118" s="32"/>
      <c r="CT118" s="32"/>
      <c r="CU118" s="32"/>
      <c r="CV118" s="32"/>
      <c r="CW118" s="32"/>
      <c r="CX118" s="32"/>
      <c r="CY118" s="32"/>
      <c r="CZ118" s="32"/>
      <c r="DA118" s="32"/>
      <c r="DB118" s="32"/>
      <c r="DC118" s="32"/>
      <c r="DD118" s="55"/>
      <c r="DE118" s="56"/>
      <c r="DF118" s="56"/>
      <c r="DG118" s="56"/>
      <c r="DH118" s="56"/>
      <c r="DI118" s="56"/>
      <c r="DJ118" s="32"/>
      <c r="DK118" s="32"/>
      <c r="DL118" s="32"/>
      <c r="DM118" s="55"/>
      <c r="DN118" s="56"/>
      <c r="DO118" s="56"/>
      <c r="DP118" s="56"/>
      <c r="DQ118" s="56"/>
      <c r="DR118" s="56"/>
      <c r="DS118" s="32"/>
      <c r="DT118" s="32"/>
      <c r="DU118" s="32"/>
      <c r="DV118" s="32"/>
      <c r="DW118" s="32"/>
      <c r="DX118" s="2"/>
      <c r="DY118" s="2"/>
      <c r="DZ118" s="2"/>
      <c r="EA118" s="2"/>
      <c r="EB118" s="2"/>
      <c r="EC118" s="2"/>
      <c r="ED118" s="2"/>
      <c r="EE118" s="2"/>
      <c r="EF118" s="2"/>
      <c r="EG118" s="32"/>
      <c r="EH118" s="49"/>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32"/>
      <c r="GI118" s="32"/>
      <c r="GJ118" s="32"/>
      <c r="GK118" s="32"/>
      <c r="GL118" s="2"/>
      <c r="GM118" s="2"/>
      <c r="GN118" s="2"/>
      <c r="GO118" s="2"/>
      <c r="GP118" s="2"/>
    </row>
    <row r="119" spans="6:198" s="1" customFormat="1" ht="13.5" customHeight="1">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R119" s="2"/>
      <c r="BS119" s="32"/>
      <c r="BT119" s="32"/>
      <c r="BU119" s="32"/>
      <c r="BV119" s="32"/>
      <c r="BW119" s="32"/>
      <c r="BX119" s="32"/>
      <c r="BY119" s="32"/>
      <c r="BZ119" s="32"/>
      <c r="CA119" s="32"/>
      <c r="CB119" s="32"/>
      <c r="CC119" s="32"/>
      <c r="CD119" s="54"/>
      <c r="CE119" s="54"/>
      <c r="CF119" s="54"/>
      <c r="CG119" s="54"/>
      <c r="CH119" s="54"/>
      <c r="CI119" s="54"/>
      <c r="CJ119" s="54"/>
      <c r="CK119" s="54"/>
      <c r="CL119" s="54"/>
      <c r="CM119" s="32"/>
      <c r="CN119" s="32"/>
      <c r="CO119" s="32"/>
      <c r="CP119" s="32"/>
      <c r="CQ119" s="32"/>
      <c r="CR119" s="32"/>
      <c r="CS119" s="32"/>
      <c r="CT119" s="32"/>
      <c r="CU119" s="32"/>
      <c r="CV119" s="32"/>
      <c r="CW119" s="32"/>
      <c r="CX119" s="32"/>
      <c r="CY119" s="32"/>
      <c r="CZ119" s="32"/>
      <c r="DA119" s="32"/>
      <c r="DB119" s="32"/>
      <c r="DC119" s="32"/>
      <c r="DD119" s="55"/>
      <c r="DE119" s="56"/>
      <c r="DF119" s="56"/>
      <c r="DG119" s="56"/>
      <c r="DH119" s="56"/>
      <c r="DI119" s="56"/>
      <c r="DJ119" s="32"/>
      <c r="DK119" s="32"/>
      <c r="DL119" s="32"/>
      <c r="DM119" s="55"/>
      <c r="DN119" s="56"/>
      <c r="DO119" s="56"/>
      <c r="DP119" s="56"/>
      <c r="DQ119" s="56"/>
      <c r="DR119" s="56"/>
      <c r="DS119" s="32"/>
      <c r="DT119" s="32"/>
      <c r="DU119" s="32"/>
      <c r="DV119" s="32"/>
      <c r="DW119" s="32"/>
      <c r="DX119" s="2"/>
      <c r="DY119" s="2"/>
      <c r="DZ119" s="2"/>
      <c r="EA119" s="2"/>
      <c r="EB119" s="2"/>
      <c r="EC119" s="2"/>
      <c r="ED119" s="2"/>
      <c r="EE119" s="2"/>
      <c r="EF119" s="2"/>
      <c r="EG119" s="32"/>
      <c r="EH119" s="49"/>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32"/>
      <c r="GI119" s="32"/>
      <c r="GJ119" s="32"/>
      <c r="GK119" s="32"/>
      <c r="GL119" s="2"/>
      <c r="GM119" s="2"/>
      <c r="GN119" s="2"/>
      <c r="GO119" s="2"/>
      <c r="GP119" s="2"/>
    </row>
    <row r="120" spans="6:198" s="1" customFormat="1" ht="13.5" customHeight="1">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R120" s="2"/>
      <c r="BS120" s="32"/>
      <c r="BT120" s="32"/>
      <c r="BU120" s="32"/>
      <c r="BV120" s="32"/>
      <c r="BW120" s="32"/>
      <c r="BX120" s="32"/>
      <c r="BY120" s="32"/>
      <c r="BZ120" s="32"/>
      <c r="CA120" s="32"/>
      <c r="CB120" s="32"/>
      <c r="CC120" s="32"/>
      <c r="CD120" s="54"/>
      <c r="CE120" s="54"/>
      <c r="CF120" s="54"/>
      <c r="CG120" s="54"/>
      <c r="CH120" s="54"/>
      <c r="CI120" s="54"/>
      <c r="CJ120" s="54"/>
      <c r="CK120" s="54"/>
      <c r="CL120" s="54"/>
      <c r="CM120" s="32"/>
      <c r="CN120" s="32"/>
      <c r="CO120" s="32"/>
      <c r="CP120" s="32"/>
      <c r="CQ120" s="32"/>
      <c r="CR120" s="32"/>
      <c r="CS120" s="32"/>
      <c r="CT120" s="32"/>
      <c r="CU120" s="32"/>
      <c r="CV120" s="32"/>
      <c r="CW120" s="32"/>
      <c r="CX120" s="32"/>
      <c r="CY120" s="32"/>
      <c r="CZ120" s="32"/>
      <c r="DA120" s="32"/>
      <c r="DB120" s="32"/>
      <c r="DC120" s="32"/>
      <c r="DD120" s="55"/>
      <c r="DE120" s="56"/>
      <c r="DF120" s="56"/>
      <c r="DG120" s="56"/>
      <c r="DH120" s="56"/>
      <c r="DI120" s="56"/>
      <c r="DJ120" s="32"/>
      <c r="DK120" s="32"/>
      <c r="DL120" s="32"/>
      <c r="DM120" s="55"/>
      <c r="DN120" s="56"/>
      <c r="DO120" s="56"/>
      <c r="DP120" s="56"/>
      <c r="DQ120" s="56"/>
      <c r="DR120" s="56"/>
      <c r="DS120" s="32"/>
      <c r="DT120" s="32"/>
      <c r="DU120" s="32"/>
      <c r="DV120" s="32"/>
      <c r="DW120" s="32"/>
      <c r="DX120" s="2"/>
      <c r="DY120" s="2"/>
      <c r="DZ120" s="2"/>
      <c r="EA120" s="2"/>
      <c r="EB120" s="2"/>
      <c r="EC120" s="2"/>
      <c r="ED120" s="2"/>
      <c r="EE120" s="2"/>
      <c r="EF120" s="2"/>
      <c r="EG120" s="32"/>
      <c r="EH120" s="49"/>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32"/>
      <c r="GI120" s="32"/>
      <c r="GJ120" s="32"/>
      <c r="GK120" s="32"/>
      <c r="GL120" s="2"/>
      <c r="GM120" s="2"/>
      <c r="GN120" s="2"/>
      <c r="GO120" s="2"/>
      <c r="GP120" s="2"/>
    </row>
    <row r="121" spans="6:198" s="1" customFormat="1" ht="13.5" customHeight="1">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R121" s="2"/>
      <c r="BS121" s="32"/>
      <c r="BT121" s="32"/>
      <c r="BU121" s="32"/>
      <c r="BV121" s="32"/>
      <c r="BW121" s="32"/>
      <c r="BX121" s="32"/>
      <c r="BY121" s="32"/>
      <c r="BZ121" s="32"/>
      <c r="CA121" s="32"/>
      <c r="CB121" s="32"/>
      <c r="CC121" s="32"/>
      <c r="CD121" s="54"/>
      <c r="CE121" s="54"/>
      <c r="CF121" s="54"/>
      <c r="CG121" s="54"/>
      <c r="CH121" s="54"/>
      <c r="CI121" s="54"/>
      <c r="CJ121" s="54"/>
      <c r="CK121" s="54"/>
      <c r="CL121" s="54"/>
      <c r="CM121" s="32"/>
      <c r="CN121" s="32"/>
      <c r="CO121" s="32"/>
      <c r="CP121" s="32"/>
      <c r="CQ121" s="32"/>
      <c r="CR121" s="32"/>
      <c r="CS121" s="32"/>
      <c r="CT121" s="32"/>
      <c r="CU121" s="32"/>
      <c r="CV121" s="32"/>
      <c r="CW121" s="32"/>
      <c r="CX121" s="32"/>
      <c r="CY121" s="32"/>
      <c r="CZ121" s="32"/>
      <c r="DA121" s="32"/>
      <c r="DB121" s="32"/>
      <c r="DC121" s="32"/>
      <c r="DD121" s="55"/>
      <c r="DE121" s="56"/>
      <c r="DF121" s="56"/>
      <c r="DG121" s="56"/>
      <c r="DH121" s="56"/>
      <c r="DI121" s="56"/>
      <c r="DJ121" s="32"/>
      <c r="DK121" s="32"/>
      <c r="DL121" s="32"/>
      <c r="DM121" s="55"/>
      <c r="DN121" s="56"/>
      <c r="DO121" s="56"/>
      <c r="DP121" s="56"/>
      <c r="DQ121" s="56"/>
      <c r="DR121" s="56"/>
      <c r="DS121" s="32"/>
      <c r="DT121" s="32"/>
      <c r="DU121" s="32"/>
      <c r="DV121" s="32"/>
      <c r="DW121" s="32"/>
      <c r="DX121" s="2"/>
      <c r="DY121" s="2"/>
      <c r="DZ121" s="2"/>
      <c r="EA121" s="2"/>
      <c r="EB121" s="2"/>
      <c r="EC121" s="2"/>
      <c r="ED121" s="2"/>
      <c r="EE121" s="2"/>
      <c r="EF121" s="2"/>
      <c r="EG121" s="32"/>
      <c r="EH121" s="49"/>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32"/>
      <c r="GI121" s="32"/>
      <c r="GJ121" s="32"/>
      <c r="GK121" s="32"/>
      <c r="GL121" s="2"/>
      <c r="GM121" s="2"/>
      <c r="GN121" s="2"/>
      <c r="GO121" s="2"/>
      <c r="GP121" s="2"/>
    </row>
    <row r="122" spans="6:198" s="1" customFormat="1" ht="13.5" customHeight="1">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R122" s="2"/>
      <c r="BS122" s="32"/>
      <c r="BT122" s="32"/>
      <c r="BU122" s="32"/>
      <c r="BV122" s="32"/>
      <c r="BW122" s="32"/>
      <c r="BX122" s="32"/>
      <c r="BY122" s="32"/>
      <c r="BZ122" s="32"/>
      <c r="CA122" s="32"/>
      <c r="CB122" s="32"/>
      <c r="CC122" s="32"/>
      <c r="CD122" s="54"/>
      <c r="CE122" s="54"/>
      <c r="CF122" s="54"/>
      <c r="CG122" s="54"/>
      <c r="CH122" s="54"/>
      <c r="CI122" s="54"/>
      <c r="CJ122" s="54"/>
      <c r="CK122" s="54"/>
      <c r="CL122" s="54"/>
      <c r="CM122" s="32"/>
      <c r="CN122" s="32"/>
      <c r="CO122" s="32"/>
      <c r="CP122" s="32"/>
      <c r="CQ122" s="32"/>
      <c r="CR122" s="32"/>
      <c r="CS122" s="32"/>
      <c r="CT122" s="32"/>
      <c r="CU122" s="32"/>
      <c r="CV122" s="32"/>
      <c r="CW122" s="32"/>
      <c r="CX122" s="32"/>
      <c r="CY122" s="32"/>
      <c r="CZ122" s="32"/>
      <c r="DA122" s="32"/>
      <c r="DB122" s="32"/>
      <c r="DC122" s="32"/>
      <c r="DD122" s="55"/>
      <c r="DE122" s="56"/>
      <c r="DF122" s="56"/>
      <c r="DG122" s="56"/>
      <c r="DH122" s="56"/>
      <c r="DI122" s="56"/>
      <c r="DJ122" s="32"/>
      <c r="DK122" s="32"/>
      <c r="DL122" s="32"/>
      <c r="DM122" s="55"/>
      <c r="DN122" s="56"/>
      <c r="DO122" s="56"/>
      <c r="DP122" s="56"/>
      <c r="DQ122" s="56"/>
      <c r="DR122" s="56"/>
      <c r="DS122" s="32"/>
      <c r="DT122" s="32"/>
      <c r="DU122" s="32"/>
      <c r="DV122" s="32"/>
      <c r="DW122" s="32"/>
      <c r="DX122" s="2"/>
      <c r="DY122" s="2"/>
      <c r="DZ122" s="2"/>
      <c r="EA122" s="2"/>
      <c r="EB122" s="2"/>
      <c r="EC122" s="2"/>
      <c r="ED122" s="2"/>
      <c r="EE122" s="2"/>
      <c r="EF122" s="2"/>
      <c r="EG122" s="32"/>
      <c r="EH122" s="49"/>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32"/>
      <c r="GI122" s="32"/>
      <c r="GJ122" s="32"/>
      <c r="GK122" s="32"/>
      <c r="GL122" s="2"/>
      <c r="GM122" s="2"/>
      <c r="GN122" s="2"/>
      <c r="GO122" s="2"/>
      <c r="GP122" s="2"/>
    </row>
    <row r="123" spans="6:198" s="1" customFormat="1" ht="13.5" customHeight="1">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R123" s="2"/>
      <c r="BS123" s="32"/>
      <c r="BT123" s="32"/>
      <c r="BU123" s="32"/>
      <c r="BV123" s="32"/>
      <c r="BW123" s="32"/>
      <c r="BX123" s="32"/>
      <c r="BY123" s="32"/>
      <c r="BZ123" s="32"/>
      <c r="CA123" s="32"/>
      <c r="CB123" s="32"/>
      <c r="CC123" s="32"/>
      <c r="CD123" s="54"/>
      <c r="CE123" s="54"/>
      <c r="CF123" s="54"/>
      <c r="CG123" s="54"/>
      <c r="CH123" s="54"/>
      <c r="CI123" s="54"/>
      <c r="CJ123" s="54"/>
      <c r="CK123" s="54"/>
      <c r="CL123" s="54"/>
      <c r="CM123" s="32"/>
      <c r="CN123" s="32"/>
      <c r="CO123" s="32"/>
      <c r="CP123" s="32"/>
      <c r="CQ123" s="32"/>
      <c r="CR123" s="32"/>
      <c r="CS123" s="32"/>
      <c r="CT123" s="32"/>
      <c r="CU123" s="32"/>
      <c r="CV123" s="32"/>
      <c r="CW123" s="32"/>
      <c r="CX123" s="32"/>
      <c r="CY123" s="32"/>
      <c r="CZ123" s="32"/>
      <c r="DA123" s="32"/>
      <c r="DB123" s="32"/>
      <c r="DC123" s="32"/>
      <c r="DD123" s="55"/>
      <c r="DE123" s="56"/>
      <c r="DF123" s="56"/>
      <c r="DG123" s="56"/>
      <c r="DH123" s="56"/>
      <c r="DI123" s="56"/>
      <c r="DJ123" s="32"/>
      <c r="DK123" s="32"/>
      <c r="DL123" s="32"/>
      <c r="DM123" s="55"/>
      <c r="DN123" s="56"/>
      <c r="DO123" s="56"/>
      <c r="DP123" s="56"/>
      <c r="DQ123" s="56"/>
      <c r="DR123" s="56"/>
      <c r="DS123" s="32"/>
      <c r="DT123" s="32"/>
      <c r="DU123" s="32"/>
      <c r="DV123" s="32"/>
      <c r="DW123" s="32"/>
      <c r="DX123" s="2"/>
      <c r="DY123" s="2"/>
      <c r="DZ123" s="2"/>
      <c r="EA123" s="2"/>
      <c r="EB123" s="2"/>
      <c r="EC123" s="2"/>
      <c r="ED123" s="2"/>
      <c r="EE123" s="2"/>
      <c r="EF123" s="2"/>
      <c r="EG123" s="32"/>
      <c r="EH123" s="49"/>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32"/>
      <c r="GI123" s="32"/>
      <c r="GJ123" s="32"/>
      <c r="GK123" s="32"/>
      <c r="GL123" s="2"/>
      <c r="GM123" s="2"/>
      <c r="GN123" s="2"/>
      <c r="GO123" s="2"/>
      <c r="GP123" s="2"/>
    </row>
    <row r="124" spans="6:198" s="1" customFormat="1" ht="13.5" customHeight="1">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R124" s="2"/>
      <c r="BS124" s="32"/>
      <c r="BT124" s="32"/>
      <c r="BU124" s="32"/>
      <c r="BV124" s="32"/>
      <c r="BW124" s="32"/>
      <c r="BX124" s="32"/>
      <c r="BY124" s="32"/>
      <c r="BZ124" s="32"/>
      <c r="CA124" s="32"/>
      <c r="CB124" s="32"/>
      <c r="CC124" s="32"/>
      <c r="CD124" s="54"/>
      <c r="CE124" s="54"/>
      <c r="CF124" s="54"/>
      <c r="CG124" s="54"/>
      <c r="CH124" s="54"/>
      <c r="CI124" s="54"/>
      <c r="CJ124" s="54"/>
      <c r="CK124" s="54"/>
      <c r="CL124" s="54"/>
      <c r="CM124" s="32"/>
      <c r="CN124" s="32"/>
      <c r="CO124" s="32"/>
      <c r="CP124" s="32"/>
      <c r="CQ124" s="32"/>
      <c r="CR124" s="32"/>
      <c r="CS124" s="32"/>
      <c r="CT124" s="32"/>
      <c r="CU124" s="32"/>
      <c r="CV124" s="32"/>
      <c r="CW124" s="32"/>
      <c r="CX124" s="32"/>
      <c r="CY124" s="32"/>
      <c r="CZ124" s="32"/>
      <c r="DA124" s="32"/>
      <c r="DB124" s="32"/>
      <c r="DC124" s="32"/>
      <c r="DD124" s="55"/>
      <c r="DE124" s="56"/>
      <c r="DF124" s="56"/>
      <c r="DG124" s="56"/>
      <c r="DH124" s="56"/>
      <c r="DI124" s="56"/>
      <c r="DJ124" s="32"/>
      <c r="DK124" s="32"/>
      <c r="DL124" s="32"/>
      <c r="DM124" s="55"/>
      <c r="DN124" s="56"/>
      <c r="DO124" s="56"/>
      <c r="DP124" s="56"/>
      <c r="DQ124" s="56"/>
      <c r="DR124" s="56"/>
      <c r="DS124" s="32"/>
      <c r="DT124" s="32"/>
      <c r="DU124" s="32"/>
      <c r="DV124" s="32"/>
      <c r="DW124" s="32"/>
      <c r="DX124" s="2"/>
      <c r="DY124" s="2"/>
      <c r="DZ124" s="2"/>
      <c r="EA124" s="2"/>
      <c r="EB124" s="2"/>
      <c r="EC124" s="2"/>
      <c r="ED124" s="2"/>
      <c r="EE124" s="2"/>
      <c r="EF124" s="2"/>
      <c r="EG124" s="32"/>
      <c r="EH124" s="49"/>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32"/>
      <c r="GI124" s="32"/>
      <c r="GJ124" s="32"/>
      <c r="GK124" s="32"/>
      <c r="GL124" s="2"/>
      <c r="GM124" s="2"/>
      <c r="GN124" s="2"/>
      <c r="GO124" s="2"/>
      <c r="GP124" s="2"/>
    </row>
    <row r="125" spans="6:198" s="1" customFormat="1" ht="13.5" customHeight="1">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R125" s="2"/>
      <c r="BS125" s="32"/>
      <c r="BT125" s="32"/>
      <c r="BU125" s="32"/>
      <c r="BV125" s="32"/>
      <c r="BW125" s="32"/>
      <c r="BX125" s="32"/>
      <c r="BY125" s="32"/>
      <c r="BZ125" s="32"/>
      <c r="CA125" s="32"/>
      <c r="CB125" s="32"/>
      <c r="CC125" s="32"/>
      <c r="CD125" s="54"/>
      <c r="CE125" s="54"/>
      <c r="CF125" s="54"/>
      <c r="CG125" s="54"/>
      <c r="CH125" s="54"/>
      <c r="CI125" s="54"/>
      <c r="CJ125" s="54"/>
      <c r="CK125" s="54"/>
      <c r="CL125" s="54"/>
      <c r="CM125" s="32"/>
      <c r="CN125" s="32"/>
      <c r="CO125" s="32"/>
      <c r="CP125" s="32"/>
      <c r="CQ125" s="32"/>
      <c r="CR125" s="32"/>
      <c r="CS125" s="32"/>
      <c r="CT125" s="32"/>
      <c r="CU125" s="32"/>
      <c r="CV125" s="32"/>
      <c r="CW125" s="32"/>
      <c r="CX125" s="32"/>
      <c r="CY125" s="32"/>
      <c r="CZ125" s="32"/>
      <c r="DA125" s="32"/>
      <c r="DB125" s="32"/>
      <c r="DC125" s="32"/>
      <c r="DD125" s="55"/>
      <c r="DE125" s="56"/>
      <c r="DF125" s="56"/>
      <c r="DG125" s="56"/>
      <c r="DH125" s="56"/>
      <c r="DI125" s="56"/>
      <c r="DJ125" s="32"/>
      <c r="DK125" s="32"/>
      <c r="DL125" s="32"/>
      <c r="DM125" s="55"/>
      <c r="DN125" s="56"/>
      <c r="DO125" s="56"/>
      <c r="DP125" s="56"/>
      <c r="DQ125" s="56"/>
      <c r="DR125" s="56"/>
      <c r="DS125" s="32"/>
      <c r="DT125" s="32"/>
      <c r="DU125" s="32"/>
      <c r="DV125" s="32"/>
      <c r="DW125" s="32"/>
      <c r="DX125" s="2"/>
      <c r="DY125" s="2"/>
      <c r="DZ125" s="2"/>
      <c r="EA125" s="2"/>
      <c r="EB125" s="2"/>
      <c r="EC125" s="2"/>
      <c r="ED125" s="2"/>
      <c r="EE125" s="2"/>
      <c r="EF125" s="2"/>
      <c r="EG125" s="32"/>
      <c r="EH125" s="49"/>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32"/>
      <c r="GI125" s="32"/>
      <c r="GJ125" s="32"/>
      <c r="GK125" s="32"/>
      <c r="GL125" s="2"/>
      <c r="GM125" s="2"/>
      <c r="GN125" s="2"/>
      <c r="GO125" s="2"/>
      <c r="GP125" s="2"/>
    </row>
    <row r="126" spans="6:198" s="1" customFormat="1" ht="13.5" customHeight="1">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R126" s="2"/>
      <c r="BS126" s="32"/>
      <c r="BT126" s="32"/>
      <c r="BU126" s="32"/>
      <c r="BV126" s="32"/>
      <c r="BW126" s="32"/>
      <c r="BX126" s="32"/>
      <c r="BY126" s="32"/>
      <c r="BZ126" s="32"/>
      <c r="CA126" s="32"/>
      <c r="CB126" s="32"/>
      <c r="CC126" s="32"/>
      <c r="CD126" s="54"/>
      <c r="CE126" s="54"/>
      <c r="CF126" s="54"/>
      <c r="CG126" s="54"/>
      <c r="CH126" s="54"/>
      <c r="CI126" s="54"/>
      <c r="CJ126" s="54"/>
      <c r="CK126" s="54"/>
      <c r="CL126" s="54"/>
      <c r="CM126" s="32"/>
      <c r="CN126" s="32"/>
      <c r="CO126" s="32"/>
      <c r="CP126" s="32"/>
      <c r="CQ126" s="32"/>
      <c r="CR126" s="32"/>
      <c r="CS126" s="32"/>
      <c r="CT126" s="32"/>
      <c r="CU126" s="32"/>
      <c r="CV126" s="32"/>
      <c r="CW126" s="32"/>
      <c r="CX126" s="32"/>
      <c r="CY126" s="32"/>
      <c r="CZ126" s="32"/>
      <c r="DA126" s="32"/>
      <c r="DB126" s="32"/>
      <c r="DC126" s="32"/>
      <c r="DD126" s="55"/>
      <c r="DE126" s="56"/>
      <c r="DF126" s="56"/>
      <c r="DG126" s="56"/>
      <c r="DH126" s="56"/>
      <c r="DI126" s="56"/>
      <c r="DJ126" s="32"/>
      <c r="DK126" s="32"/>
      <c r="DL126" s="32"/>
      <c r="DM126" s="55"/>
      <c r="DN126" s="56"/>
      <c r="DO126" s="56"/>
      <c r="DP126" s="56"/>
      <c r="DQ126" s="56"/>
      <c r="DR126" s="56"/>
      <c r="DS126" s="32"/>
      <c r="DT126" s="32"/>
      <c r="DU126" s="32"/>
      <c r="DV126" s="32"/>
      <c r="DW126" s="32"/>
      <c r="DX126" s="2"/>
      <c r="DY126" s="2"/>
      <c r="DZ126" s="2"/>
      <c r="EA126" s="2"/>
      <c r="EB126" s="2"/>
      <c r="EC126" s="2"/>
      <c r="ED126" s="2"/>
      <c r="EE126" s="2"/>
      <c r="EF126" s="2"/>
      <c r="EG126" s="32"/>
      <c r="EH126" s="49"/>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32"/>
      <c r="GI126" s="32"/>
      <c r="GJ126" s="32"/>
      <c r="GK126" s="32"/>
      <c r="GL126" s="2"/>
      <c r="GM126" s="2"/>
      <c r="GN126" s="2"/>
      <c r="GO126" s="2"/>
      <c r="GP126" s="2"/>
    </row>
    <row r="127" spans="6:198" s="1" customFormat="1" ht="13.5" customHeight="1" thickBot="1">
      <c r="F127" s="53"/>
      <c r="G127" s="8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4"/>
      <c r="BR127" s="2"/>
      <c r="BS127" s="32"/>
      <c r="BT127" s="32"/>
      <c r="BU127" s="32"/>
      <c r="BV127" s="32"/>
      <c r="BW127" s="32"/>
      <c r="BX127" s="32"/>
      <c r="BY127" s="32"/>
      <c r="BZ127" s="32"/>
      <c r="CA127" s="32"/>
      <c r="CB127" s="32"/>
      <c r="CC127" s="32"/>
      <c r="CD127" s="54"/>
      <c r="CE127" s="54"/>
      <c r="CF127" s="54"/>
      <c r="CG127" s="54"/>
      <c r="CH127" s="54"/>
      <c r="CI127" s="54"/>
      <c r="CJ127" s="54"/>
      <c r="CK127" s="54"/>
      <c r="CL127" s="54"/>
      <c r="CM127" s="32"/>
      <c r="CN127" s="32"/>
      <c r="CO127" s="32"/>
      <c r="CP127" s="32"/>
      <c r="CQ127" s="32"/>
      <c r="CR127" s="32"/>
      <c r="CS127" s="32"/>
      <c r="CT127" s="32"/>
      <c r="CU127" s="32"/>
      <c r="CV127" s="32"/>
      <c r="CW127" s="32"/>
      <c r="CX127" s="32"/>
      <c r="CY127" s="32"/>
      <c r="CZ127" s="32"/>
      <c r="DA127" s="32"/>
      <c r="DB127" s="32"/>
      <c r="DC127" s="32"/>
      <c r="DD127" s="55"/>
      <c r="DE127" s="56"/>
      <c r="DF127" s="56"/>
      <c r="DG127" s="56"/>
      <c r="DH127" s="56"/>
      <c r="DI127" s="56"/>
      <c r="DJ127" s="32"/>
      <c r="DK127" s="32"/>
      <c r="DL127" s="32"/>
      <c r="DM127" s="55"/>
      <c r="DN127" s="56"/>
      <c r="DO127" s="56"/>
      <c r="DP127" s="56"/>
      <c r="DQ127" s="56"/>
      <c r="DR127" s="56"/>
      <c r="DS127" s="32"/>
      <c r="DT127" s="32"/>
      <c r="DU127" s="32"/>
      <c r="DV127" s="32"/>
      <c r="DW127" s="32"/>
      <c r="DX127" s="2"/>
      <c r="DY127" s="2"/>
      <c r="DZ127" s="2"/>
      <c r="EA127" s="2"/>
      <c r="EB127" s="2"/>
      <c r="EC127" s="2"/>
      <c r="ED127" s="2"/>
      <c r="EE127" s="2"/>
      <c r="EF127" s="2"/>
      <c r="EG127" s="32"/>
      <c r="EH127" s="49"/>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32"/>
      <c r="GI127" s="32"/>
      <c r="GJ127" s="32"/>
      <c r="GK127" s="32"/>
      <c r="GL127" s="2"/>
      <c r="GM127" s="2"/>
      <c r="GN127" s="2"/>
      <c r="GO127" s="2"/>
      <c r="GP127" s="2"/>
    </row>
    <row r="128" spans="6:198" s="1" customFormat="1" ht="23.25" customHeight="1">
      <c r="F128" s="576" t="str">
        <f>[2]Setup!$B$5</f>
        <v>Precise Mortgage Funding 2018-2B plc</v>
      </c>
      <c r="G128" s="576"/>
      <c r="H128" s="576"/>
      <c r="I128" s="576"/>
      <c r="J128" s="576"/>
      <c r="K128" s="576"/>
      <c r="L128" s="576"/>
      <c r="M128" s="576"/>
      <c r="N128" s="576"/>
      <c r="O128" s="576"/>
      <c r="P128" s="576"/>
      <c r="Q128" s="576"/>
      <c r="R128" s="576"/>
      <c r="S128" s="576"/>
      <c r="T128" s="576"/>
      <c r="U128" s="576"/>
      <c r="V128" s="576"/>
      <c r="W128" s="576"/>
      <c r="X128" s="576"/>
      <c r="Y128" s="576"/>
      <c r="Z128" s="576"/>
      <c r="AA128" s="576"/>
      <c r="AB128" s="576"/>
      <c r="AC128" s="576"/>
      <c r="AD128" s="576"/>
      <c r="AE128" s="576"/>
      <c r="AF128" s="576"/>
      <c r="AG128" s="576"/>
      <c r="AH128" s="576"/>
      <c r="AI128" s="576"/>
      <c r="AJ128" s="576"/>
      <c r="AK128" s="576"/>
      <c r="AL128" s="576"/>
      <c r="AM128" s="576"/>
      <c r="AN128" s="576"/>
      <c r="AO128" s="576"/>
      <c r="AP128" s="576"/>
      <c r="AQ128" s="576"/>
      <c r="AR128" s="576"/>
      <c r="AS128" s="576"/>
      <c r="AT128" s="576"/>
      <c r="AU128" s="576"/>
      <c r="AV128" s="576"/>
      <c r="AW128" s="576"/>
      <c r="AX128" s="576"/>
      <c r="AY128" s="576"/>
      <c r="AZ128" s="576"/>
      <c r="BA128" s="576"/>
      <c r="BB128" s="576"/>
      <c r="BC128" s="576"/>
      <c r="BD128" s="576"/>
      <c r="BE128" s="576"/>
      <c r="BF128" s="576"/>
      <c r="BG128" s="576"/>
      <c r="BH128" s="576"/>
      <c r="BI128" s="576"/>
      <c r="BJ128" s="576"/>
      <c r="BK128" s="576"/>
      <c r="BR128" s="2"/>
      <c r="BS128" s="32"/>
      <c r="BT128" s="32"/>
      <c r="BU128" s="32"/>
      <c r="BV128" s="32"/>
      <c r="BW128" s="32"/>
      <c r="BX128" s="32"/>
      <c r="BY128" s="32"/>
      <c r="BZ128" s="32"/>
      <c r="CA128" s="32"/>
      <c r="CB128" s="32"/>
      <c r="CC128" s="32"/>
      <c r="CD128" s="54"/>
      <c r="CE128" s="54"/>
      <c r="CF128" s="54"/>
      <c r="CG128" s="54"/>
      <c r="CH128" s="54"/>
      <c r="CI128" s="54"/>
      <c r="CJ128" s="54"/>
      <c r="CK128" s="54"/>
      <c r="CL128" s="54"/>
      <c r="CM128" s="32"/>
      <c r="CN128" s="32"/>
      <c r="CO128" s="32"/>
      <c r="CP128" s="32"/>
      <c r="CQ128" s="32"/>
      <c r="CR128" s="32"/>
      <c r="CS128" s="32"/>
      <c r="CT128" s="32"/>
      <c r="CU128" s="32"/>
      <c r="CV128" s="32"/>
      <c r="CW128" s="32"/>
      <c r="CX128" s="32"/>
      <c r="CY128" s="32"/>
      <c r="CZ128" s="32"/>
      <c r="DA128" s="32"/>
      <c r="DB128" s="32"/>
      <c r="DC128" s="32"/>
      <c r="DD128" s="55"/>
      <c r="DE128" s="56"/>
      <c r="DF128" s="56"/>
      <c r="DG128" s="56"/>
      <c r="DH128" s="56"/>
      <c r="DI128" s="56"/>
      <c r="DJ128" s="32"/>
      <c r="DK128" s="32"/>
      <c r="DL128" s="32"/>
      <c r="DM128" s="55"/>
      <c r="DN128" s="56"/>
      <c r="DO128" s="56"/>
      <c r="DP128" s="56"/>
      <c r="DQ128" s="56"/>
      <c r="DR128" s="56"/>
      <c r="DS128" s="32"/>
      <c r="DT128" s="32"/>
      <c r="DU128" s="32"/>
      <c r="DV128" s="32"/>
      <c r="DW128" s="32"/>
      <c r="DX128" s="2"/>
      <c r="DY128" s="2"/>
      <c r="DZ128" s="2"/>
      <c r="EA128" s="2"/>
      <c r="EB128" s="2"/>
      <c r="EC128" s="2"/>
      <c r="ED128" s="2"/>
      <c r="EE128" s="2"/>
      <c r="EF128" s="2"/>
      <c r="EG128" s="32"/>
      <c r="EH128" s="49"/>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32"/>
      <c r="GI128" s="32"/>
      <c r="GJ128" s="32"/>
      <c r="GK128" s="32"/>
      <c r="GL128" s="2"/>
      <c r="GM128" s="2"/>
      <c r="GN128" s="2"/>
      <c r="GO128" s="2"/>
      <c r="GP128" s="2"/>
    </row>
    <row r="129" spans="6:198" s="1" customFormat="1" ht="13.5" customHeight="1">
      <c r="F129" s="569" t="s">
        <v>1</v>
      </c>
      <c r="G129" s="569"/>
      <c r="H129" s="569"/>
      <c r="I129" s="569"/>
      <c r="J129" s="569"/>
      <c r="K129" s="569"/>
      <c r="L129" s="569"/>
      <c r="M129" s="569"/>
      <c r="N129" s="569"/>
      <c r="O129" s="569"/>
      <c r="P129" s="569"/>
      <c r="Q129" s="569"/>
      <c r="R129" s="569"/>
      <c r="S129" s="569"/>
      <c r="T129" s="569"/>
      <c r="U129" s="569"/>
      <c r="V129" s="569"/>
      <c r="W129" s="569"/>
      <c r="X129" s="569"/>
      <c r="Y129" s="569"/>
      <c r="Z129" s="569"/>
      <c r="AA129" s="569"/>
      <c r="AB129" s="569"/>
      <c r="AC129" s="569"/>
      <c r="AD129" s="569"/>
      <c r="AE129" s="569"/>
      <c r="AF129" s="569"/>
      <c r="AG129" s="569"/>
      <c r="AH129" s="569"/>
      <c r="AI129" s="569"/>
      <c r="AJ129" s="569"/>
      <c r="AK129" s="569"/>
      <c r="AL129" s="569"/>
      <c r="AM129" s="569"/>
      <c r="AN129" s="569"/>
      <c r="AO129" s="569"/>
      <c r="AP129" s="569"/>
      <c r="AQ129" s="569"/>
      <c r="AR129" s="569"/>
      <c r="AS129" s="569"/>
      <c r="AT129" s="569"/>
      <c r="AU129" s="569"/>
      <c r="AV129" s="569"/>
      <c r="AW129" s="569"/>
      <c r="AX129" s="569"/>
      <c r="AY129" s="569"/>
      <c r="AZ129" s="569"/>
      <c r="BA129" s="569"/>
      <c r="BB129" s="569"/>
      <c r="BC129" s="569"/>
      <c r="BD129" s="569"/>
      <c r="BE129" s="569"/>
      <c r="BF129" s="569"/>
      <c r="BG129" s="569"/>
      <c r="BH129" s="569"/>
      <c r="BI129" s="569"/>
      <c r="BJ129" s="569"/>
      <c r="BK129" s="569"/>
      <c r="BR129" s="2"/>
      <c r="BS129" s="32"/>
      <c r="BT129" s="32"/>
      <c r="BU129" s="32"/>
      <c r="BV129" s="32"/>
      <c r="BW129" s="32"/>
      <c r="BX129" s="32"/>
      <c r="BY129" s="32"/>
      <c r="BZ129" s="32"/>
      <c r="CA129" s="32"/>
      <c r="CB129" s="32"/>
      <c r="CC129" s="32"/>
      <c r="CD129" s="54"/>
      <c r="CE129" s="54"/>
      <c r="CF129" s="54"/>
      <c r="CG129" s="54"/>
      <c r="CH129" s="54"/>
      <c r="CI129" s="54"/>
      <c r="CJ129" s="54"/>
      <c r="CK129" s="54"/>
      <c r="CL129" s="54"/>
      <c r="CM129" s="32"/>
      <c r="CN129" s="32"/>
      <c r="CO129" s="32"/>
      <c r="CP129" s="32"/>
      <c r="CQ129" s="32"/>
      <c r="CR129" s="32"/>
      <c r="CS129" s="32"/>
      <c r="CT129" s="32"/>
      <c r="CU129" s="32"/>
      <c r="CV129" s="32"/>
      <c r="CW129" s="32"/>
      <c r="CX129" s="32"/>
      <c r="CY129" s="32"/>
      <c r="CZ129" s="32"/>
      <c r="DA129" s="32"/>
      <c r="DB129" s="32"/>
      <c r="DC129" s="32"/>
      <c r="DD129" s="55"/>
      <c r="DE129" s="56"/>
      <c r="DF129" s="56"/>
      <c r="DG129" s="56"/>
      <c r="DH129" s="56"/>
      <c r="DI129" s="56"/>
      <c r="DJ129" s="32"/>
      <c r="DK129" s="32"/>
      <c r="DL129" s="32"/>
      <c r="DM129" s="55"/>
      <c r="DN129" s="56"/>
      <c r="DO129" s="56"/>
      <c r="DP129" s="56"/>
      <c r="DQ129" s="56"/>
      <c r="DR129" s="56"/>
      <c r="DS129" s="32"/>
      <c r="DT129" s="32"/>
      <c r="DU129" s="32"/>
      <c r="DV129" s="32"/>
      <c r="DW129" s="32"/>
      <c r="DX129" s="2"/>
      <c r="DY129" s="2"/>
      <c r="DZ129" s="2"/>
      <c r="EA129" s="2"/>
      <c r="EB129" s="2"/>
      <c r="EC129" s="2"/>
      <c r="ED129" s="2"/>
      <c r="EE129" s="2"/>
      <c r="EF129" s="2"/>
      <c r="EG129" s="32"/>
      <c r="EH129" s="49"/>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32"/>
      <c r="GI129" s="32"/>
      <c r="GJ129" s="32"/>
      <c r="GK129" s="32"/>
      <c r="GL129" s="2"/>
      <c r="GM129" s="2"/>
      <c r="GN129" s="2"/>
      <c r="GO129" s="2"/>
      <c r="GP129" s="2"/>
    </row>
    <row r="130" spans="6:198" s="1" customFormat="1" ht="13.5" customHeight="1">
      <c r="F130" s="569" t="s">
        <v>2</v>
      </c>
      <c r="G130" s="569"/>
      <c r="H130" s="569"/>
      <c r="I130" s="569"/>
      <c r="J130" s="569"/>
      <c r="K130" s="569"/>
      <c r="L130" s="569"/>
      <c r="M130" s="569"/>
      <c r="N130" s="569"/>
      <c r="O130" s="569"/>
      <c r="P130" s="569"/>
      <c r="Q130" s="569"/>
      <c r="R130" s="569"/>
      <c r="S130" s="569"/>
      <c r="T130" s="569"/>
      <c r="U130" s="569"/>
      <c r="V130" s="569"/>
      <c r="W130" s="569"/>
      <c r="X130" s="569"/>
      <c r="Y130" s="569"/>
      <c r="Z130" s="569"/>
      <c r="AA130" s="569"/>
      <c r="AB130" s="569"/>
      <c r="AC130" s="569"/>
      <c r="AD130" s="569"/>
      <c r="AE130" s="569"/>
      <c r="AF130" s="569"/>
      <c r="AG130" s="569"/>
      <c r="AH130" s="569"/>
      <c r="AI130" s="569"/>
      <c r="AJ130" s="569"/>
      <c r="AK130" s="569"/>
      <c r="AL130" s="569"/>
      <c r="AM130" s="569"/>
      <c r="AN130" s="569"/>
      <c r="AO130" s="569"/>
      <c r="AP130" s="569"/>
      <c r="AQ130" s="569"/>
      <c r="AR130" s="569"/>
      <c r="AS130" s="569"/>
      <c r="AT130" s="569"/>
      <c r="AU130" s="569"/>
      <c r="AV130" s="569"/>
      <c r="AW130" s="569"/>
      <c r="AX130" s="569"/>
      <c r="AY130" s="569"/>
      <c r="AZ130" s="569"/>
      <c r="BA130" s="569"/>
      <c r="BB130" s="569"/>
      <c r="BC130" s="569"/>
      <c r="BD130" s="569"/>
      <c r="BE130" s="569"/>
      <c r="BF130" s="569"/>
      <c r="BG130" s="569"/>
      <c r="BH130" s="569"/>
      <c r="BI130" s="569"/>
      <c r="BJ130" s="569"/>
      <c r="BK130" s="569"/>
      <c r="BR130" s="2"/>
      <c r="BS130" s="32"/>
      <c r="BT130" s="32"/>
      <c r="BU130" s="32"/>
      <c r="BV130" s="32"/>
      <c r="BW130" s="32"/>
      <c r="BX130" s="32"/>
      <c r="BY130" s="32"/>
      <c r="BZ130" s="32"/>
      <c r="CA130" s="32"/>
      <c r="CB130" s="32"/>
      <c r="CC130" s="32"/>
      <c r="CD130" s="54"/>
      <c r="CE130" s="54"/>
      <c r="CF130" s="54"/>
      <c r="CG130" s="54"/>
      <c r="CH130" s="54"/>
      <c r="CI130" s="54"/>
      <c r="CJ130" s="54"/>
      <c r="CK130" s="54"/>
      <c r="CL130" s="54"/>
      <c r="CM130" s="32"/>
      <c r="CN130" s="32"/>
      <c r="CO130" s="32"/>
      <c r="CP130" s="32"/>
      <c r="CQ130" s="32"/>
      <c r="CR130" s="32"/>
      <c r="CS130" s="32"/>
      <c r="CT130" s="32"/>
      <c r="CU130" s="32"/>
      <c r="CV130" s="32"/>
      <c r="CW130" s="32"/>
      <c r="CX130" s="32"/>
      <c r="CY130" s="32"/>
      <c r="CZ130" s="32"/>
      <c r="DA130" s="32"/>
      <c r="DB130" s="32"/>
      <c r="DC130" s="32"/>
      <c r="DD130" s="55"/>
      <c r="DE130" s="56"/>
      <c r="DF130" s="56"/>
      <c r="DG130" s="56"/>
      <c r="DH130" s="56"/>
      <c r="DI130" s="56"/>
      <c r="DJ130" s="32"/>
      <c r="DK130" s="32"/>
      <c r="DL130" s="32"/>
      <c r="DM130" s="55"/>
      <c r="DN130" s="56"/>
      <c r="DO130" s="56"/>
      <c r="DP130" s="56"/>
      <c r="DQ130" s="56"/>
      <c r="DR130" s="56"/>
      <c r="DS130" s="32"/>
      <c r="DT130" s="32"/>
      <c r="DU130" s="32"/>
      <c r="DV130" s="32"/>
      <c r="DW130" s="32"/>
      <c r="DX130" s="2"/>
      <c r="DY130" s="2"/>
      <c r="DZ130" s="2"/>
      <c r="EA130" s="2"/>
      <c r="EB130" s="2"/>
      <c r="EC130" s="2"/>
      <c r="ED130" s="2"/>
      <c r="EE130" s="2"/>
      <c r="EF130" s="2"/>
      <c r="EG130" s="32"/>
      <c r="EH130" s="49"/>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32"/>
      <c r="GI130" s="32"/>
      <c r="GJ130" s="32"/>
      <c r="GK130" s="32"/>
      <c r="GL130" s="2"/>
      <c r="GM130" s="2"/>
      <c r="GN130" s="2"/>
      <c r="GO130" s="2"/>
      <c r="GP130" s="2"/>
    </row>
    <row r="131" spans="6:198" s="1" customFormat="1" ht="13.5" customHeight="1" thickBot="1">
      <c r="F131" s="570">
        <f>[1]Input!$C$112</f>
        <v>43633</v>
      </c>
      <c r="G131" s="570"/>
      <c r="H131" s="570"/>
      <c r="I131" s="570"/>
      <c r="J131" s="570"/>
      <c r="K131" s="570"/>
      <c r="L131" s="570"/>
      <c r="M131" s="570"/>
      <c r="N131" s="570"/>
      <c r="O131" s="570"/>
      <c r="P131" s="570"/>
      <c r="Q131" s="570"/>
      <c r="R131" s="570"/>
      <c r="S131" s="570"/>
      <c r="T131" s="570"/>
      <c r="U131" s="570"/>
      <c r="V131" s="570"/>
      <c r="W131" s="570"/>
      <c r="X131" s="570"/>
      <c r="Y131" s="570"/>
      <c r="Z131" s="570"/>
      <c r="AA131" s="570"/>
      <c r="AB131" s="570"/>
      <c r="AC131" s="570"/>
      <c r="AD131" s="570"/>
      <c r="AE131" s="570"/>
      <c r="AF131" s="570"/>
      <c r="AG131" s="570"/>
      <c r="AH131" s="570"/>
      <c r="AI131" s="570"/>
      <c r="AJ131" s="570"/>
      <c r="AK131" s="570"/>
      <c r="AL131" s="570"/>
      <c r="AM131" s="570"/>
      <c r="AN131" s="570"/>
      <c r="AO131" s="570"/>
      <c r="AP131" s="570"/>
      <c r="AQ131" s="570"/>
      <c r="AR131" s="570"/>
      <c r="AS131" s="570"/>
      <c r="AT131" s="570"/>
      <c r="AU131" s="570"/>
      <c r="AV131" s="570"/>
      <c r="AW131" s="570"/>
      <c r="AX131" s="570"/>
      <c r="AY131" s="570"/>
      <c r="AZ131" s="570"/>
      <c r="BA131" s="570"/>
      <c r="BB131" s="570"/>
      <c r="BC131" s="570"/>
      <c r="BD131" s="570"/>
      <c r="BE131" s="570"/>
      <c r="BF131" s="570"/>
      <c r="BG131" s="570"/>
      <c r="BH131" s="570"/>
      <c r="BI131" s="570"/>
      <c r="BJ131" s="570"/>
      <c r="BK131" s="570"/>
      <c r="BR131" s="2"/>
      <c r="BS131" s="32"/>
      <c r="BT131" s="32"/>
      <c r="BU131" s="32"/>
      <c r="BV131" s="32"/>
      <c r="BW131" s="32"/>
      <c r="BX131" s="32"/>
      <c r="BY131" s="32"/>
      <c r="BZ131" s="32"/>
      <c r="CA131" s="32"/>
      <c r="CB131" s="32"/>
      <c r="CC131" s="32"/>
      <c r="CD131" s="54"/>
      <c r="CE131" s="54"/>
      <c r="CF131" s="54"/>
      <c r="CG131" s="54"/>
      <c r="CH131" s="54"/>
      <c r="CI131" s="54"/>
      <c r="CJ131" s="54"/>
      <c r="CK131" s="54"/>
      <c r="CL131" s="54"/>
      <c r="CM131" s="32"/>
      <c r="CN131" s="32"/>
      <c r="CO131" s="32"/>
      <c r="CP131" s="32"/>
      <c r="CQ131" s="32"/>
      <c r="CR131" s="32"/>
      <c r="CS131" s="32"/>
      <c r="CT131" s="32"/>
      <c r="CU131" s="32"/>
      <c r="CV131" s="32"/>
      <c r="CW131" s="32"/>
      <c r="CX131" s="32"/>
      <c r="CY131" s="32"/>
      <c r="CZ131" s="32"/>
      <c r="DA131" s="32"/>
      <c r="DB131" s="32"/>
      <c r="DC131" s="32"/>
      <c r="DD131" s="55"/>
      <c r="DE131" s="56"/>
      <c r="DF131" s="56"/>
      <c r="DG131" s="56"/>
      <c r="DH131" s="56"/>
      <c r="DI131" s="56"/>
      <c r="DJ131" s="32"/>
      <c r="DK131" s="32"/>
      <c r="DL131" s="32"/>
      <c r="DM131" s="55"/>
      <c r="DN131" s="56"/>
      <c r="DO131" s="56"/>
      <c r="DP131" s="56"/>
      <c r="DQ131" s="56"/>
      <c r="DR131" s="56"/>
      <c r="DS131" s="32"/>
      <c r="DT131" s="32"/>
      <c r="DU131" s="32"/>
      <c r="DV131" s="32"/>
      <c r="DW131" s="32"/>
      <c r="DX131" s="2"/>
      <c r="DY131" s="2"/>
      <c r="DZ131" s="2"/>
      <c r="EA131" s="2"/>
      <c r="EB131" s="2"/>
      <c r="EC131" s="2"/>
      <c r="ED131" s="2"/>
      <c r="EE131" s="2"/>
      <c r="EF131" s="2"/>
      <c r="EG131" s="32"/>
      <c r="EH131" s="49"/>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32"/>
      <c r="GI131" s="32"/>
      <c r="GJ131" s="32"/>
      <c r="GK131" s="32"/>
      <c r="GL131" s="2"/>
      <c r="GM131" s="2"/>
      <c r="GN131" s="2"/>
      <c r="GO131" s="2"/>
      <c r="GP131" s="2"/>
    </row>
    <row r="132" spans="6:198" s="1" customFormat="1" ht="13.5" customHeight="1">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R132" s="2"/>
      <c r="BS132" s="32"/>
      <c r="BT132" s="32"/>
      <c r="BU132" s="32"/>
      <c r="BV132" s="32"/>
      <c r="BW132" s="32"/>
      <c r="BX132" s="32"/>
      <c r="BY132" s="32"/>
      <c r="BZ132" s="32"/>
      <c r="CA132" s="32"/>
      <c r="CB132" s="32"/>
      <c r="CC132" s="32"/>
      <c r="CD132" s="54"/>
      <c r="CE132" s="54"/>
      <c r="CF132" s="54"/>
      <c r="CG132" s="54"/>
      <c r="CH132" s="54"/>
      <c r="CI132" s="54"/>
      <c r="CJ132" s="54"/>
      <c r="CK132" s="54"/>
      <c r="CL132" s="54"/>
      <c r="CM132" s="32"/>
      <c r="CN132" s="32"/>
      <c r="CO132" s="32"/>
      <c r="CP132" s="32"/>
      <c r="CQ132" s="32"/>
      <c r="CR132" s="32"/>
      <c r="CS132" s="32"/>
      <c r="CT132" s="32"/>
      <c r="CU132" s="32"/>
      <c r="CV132" s="32"/>
      <c r="CW132" s="32"/>
      <c r="CX132" s="32"/>
      <c r="CY132" s="32"/>
      <c r="CZ132" s="32"/>
      <c r="DA132" s="32"/>
      <c r="DB132" s="32"/>
      <c r="DC132" s="32"/>
      <c r="DD132" s="55"/>
      <c r="DE132" s="56"/>
      <c r="DF132" s="56"/>
      <c r="DG132" s="56"/>
      <c r="DH132" s="56"/>
      <c r="DI132" s="56"/>
      <c r="DJ132" s="32"/>
      <c r="DK132" s="32"/>
      <c r="DL132" s="32"/>
      <c r="DM132" s="55"/>
      <c r="DN132" s="56"/>
      <c r="DO132" s="56"/>
      <c r="DP132" s="56"/>
      <c r="DQ132" s="56"/>
      <c r="DR132" s="56"/>
      <c r="DS132" s="32"/>
      <c r="DT132" s="32"/>
      <c r="DU132" s="32"/>
      <c r="DV132" s="32"/>
      <c r="DW132" s="32"/>
      <c r="DX132" s="2"/>
      <c r="DY132" s="2"/>
      <c r="DZ132" s="2"/>
      <c r="EA132" s="2"/>
      <c r="EB132" s="2"/>
      <c r="EC132" s="2"/>
      <c r="ED132" s="2"/>
      <c r="EE132" s="2"/>
      <c r="EF132" s="2"/>
      <c r="EG132" s="32"/>
      <c r="EH132" s="49"/>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32"/>
      <c r="GI132" s="32"/>
      <c r="GJ132" s="32"/>
      <c r="GK132" s="32"/>
      <c r="GL132" s="2"/>
      <c r="GM132" s="2"/>
      <c r="GN132" s="2"/>
      <c r="GO132" s="2"/>
      <c r="GP132" s="2"/>
    </row>
    <row r="133" spans="6:198" s="1" customFormat="1" ht="13.5" customHeight="1">
      <c r="F133" s="571" t="s">
        <v>17</v>
      </c>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71"/>
      <c r="AU133" s="571"/>
      <c r="AV133" s="571"/>
      <c r="AW133" s="571"/>
      <c r="AX133" s="571"/>
      <c r="AY133" s="571"/>
      <c r="AZ133" s="571"/>
      <c r="BA133" s="571"/>
      <c r="BB133" s="571"/>
      <c r="BC133" s="571"/>
      <c r="BD133" s="571"/>
      <c r="BE133" s="571"/>
      <c r="BF133" s="571"/>
      <c r="BG133" s="571"/>
      <c r="BH133" s="571"/>
      <c r="BI133" s="571"/>
      <c r="BJ133" s="571"/>
      <c r="BK133" s="4"/>
      <c r="BR133" s="2"/>
      <c r="BS133" s="32"/>
      <c r="BT133" s="32"/>
      <c r="BU133" s="32"/>
      <c r="BV133" s="32"/>
      <c r="BW133" s="32"/>
      <c r="BX133" s="32"/>
      <c r="BY133" s="32"/>
      <c r="BZ133" s="32"/>
      <c r="CA133" s="32"/>
      <c r="CB133" s="32"/>
      <c r="CC133" s="32"/>
      <c r="CD133" s="54"/>
      <c r="CE133" s="54"/>
      <c r="CF133" s="54"/>
      <c r="CG133" s="54"/>
      <c r="CH133" s="54"/>
      <c r="CI133" s="54"/>
      <c r="CJ133" s="54"/>
      <c r="CK133" s="54"/>
      <c r="CL133" s="54"/>
      <c r="CM133" s="32"/>
      <c r="CN133" s="32"/>
      <c r="CO133" s="32"/>
      <c r="CP133" s="32"/>
      <c r="CQ133" s="32"/>
      <c r="CR133" s="32"/>
      <c r="CS133" s="32"/>
      <c r="CT133" s="32"/>
      <c r="CU133" s="32"/>
      <c r="CV133" s="32"/>
      <c r="CW133" s="32"/>
      <c r="CX133" s="32"/>
      <c r="CY133" s="32"/>
      <c r="CZ133" s="32"/>
      <c r="DA133" s="32"/>
      <c r="DB133" s="32"/>
      <c r="DC133" s="32"/>
      <c r="DD133" s="55"/>
      <c r="DE133" s="56"/>
      <c r="DF133" s="56"/>
      <c r="DG133" s="56"/>
      <c r="DH133" s="56"/>
      <c r="DI133" s="56"/>
      <c r="DJ133" s="32"/>
      <c r="DK133" s="32"/>
      <c r="DL133" s="32"/>
      <c r="DM133" s="55"/>
      <c r="DN133" s="56"/>
      <c r="DO133" s="56"/>
      <c r="DP133" s="56"/>
      <c r="DQ133" s="56"/>
      <c r="DR133" s="56"/>
      <c r="DS133" s="32"/>
      <c r="DT133" s="32"/>
      <c r="DU133" s="32"/>
      <c r="DV133" s="32"/>
      <c r="DW133" s="32"/>
      <c r="DX133" s="2"/>
      <c r="DY133" s="2"/>
      <c r="DZ133" s="2"/>
      <c r="EA133" s="2"/>
      <c r="EB133" s="2"/>
      <c r="EC133" s="2"/>
      <c r="ED133" s="2"/>
      <c r="EE133" s="2"/>
      <c r="EF133" s="2"/>
      <c r="EG133" s="32"/>
      <c r="EH133" s="49"/>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32"/>
      <c r="GI133" s="32"/>
      <c r="GJ133" s="32"/>
      <c r="GK133" s="32"/>
      <c r="GL133" s="2"/>
      <c r="GM133" s="2"/>
      <c r="GN133" s="2"/>
      <c r="GO133" s="2"/>
      <c r="GP133" s="2"/>
    </row>
    <row r="134" spans="6:198" s="1" customFormat="1" ht="13.5" customHeight="1">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R134" s="2"/>
      <c r="BS134" s="32"/>
      <c r="BT134" s="32"/>
      <c r="BU134" s="32"/>
      <c r="BV134" s="32"/>
      <c r="BW134" s="32"/>
      <c r="BX134" s="32"/>
      <c r="BY134" s="32"/>
      <c r="BZ134" s="32"/>
      <c r="CA134" s="32"/>
      <c r="CB134" s="32"/>
      <c r="CC134" s="32"/>
      <c r="CD134" s="54"/>
      <c r="CE134" s="54"/>
      <c r="CF134" s="54"/>
      <c r="CG134" s="54"/>
      <c r="CH134" s="54"/>
      <c r="CI134" s="54"/>
      <c r="CJ134" s="54"/>
      <c r="CK134" s="54"/>
      <c r="CL134" s="54"/>
      <c r="CM134" s="32"/>
      <c r="CN134" s="32"/>
      <c r="CO134" s="32"/>
      <c r="CP134" s="32"/>
      <c r="CQ134" s="32"/>
      <c r="CR134" s="32"/>
      <c r="CS134" s="32"/>
      <c r="CT134" s="32"/>
      <c r="CU134" s="32"/>
      <c r="CV134" s="32"/>
      <c r="CW134" s="32"/>
      <c r="CX134" s="32"/>
      <c r="CY134" s="32"/>
      <c r="CZ134" s="32"/>
      <c r="DA134" s="32"/>
      <c r="DB134" s="32"/>
      <c r="DC134" s="32"/>
      <c r="DD134" s="55"/>
      <c r="DE134" s="56"/>
      <c r="DF134" s="56"/>
      <c r="DG134" s="56"/>
      <c r="DH134" s="56"/>
      <c r="DI134" s="56"/>
      <c r="DJ134" s="32"/>
      <c r="DK134" s="32"/>
      <c r="DL134" s="32"/>
      <c r="DM134" s="55"/>
      <c r="DN134" s="56"/>
      <c r="DO134" s="56"/>
      <c r="DP134" s="56"/>
      <c r="DQ134" s="56"/>
      <c r="DR134" s="56"/>
      <c r="DS134" s="32"/>
      <c r="DT134" s="32"/>
      <c r="DU134" s="32"/>
      <c r="DV134" s="32"/>
      <c r="DW134" s="32"/>
      <c r="DX134" s="2"/>
      <c r="DY134" s="2"/>
      <c r="DZ134" s="2"/>
      <c r="EA134" s="2"/>
      <c r="EB134" s="2"/>
      <c r="EC134" s="2"/>
      <c r="ED134" s="2"/>
      <c r="EE134" s="2"/>
      <c r="EF134" s="2"/>
      <c r="EG134" s="32"/>
      <c r="EH134" s="49"/>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32"/>
      <c r="GI134" s="32"/>
      <c r="GJ134" s="32"/>
      <c r="GK134" s="32"/>
      <c r="GL134" s="2"/>
      <c r="GM134" s="2"/>
      <c r="GN134" s="2"/>
      <c r="GO134" s="2"/>
      <c r="GP134" s="2"/>
    </row>
    <row r="135" spans="6:198" s="1" customFormat="1" ht="13.5" customHeight="1">
      <c r="F135" s="4"/>
      <c r="G135" s="79"/>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79"/>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R135" s="2"/>
      <c r="BS135" s="32"/>
      <c r="BT135" s="32"/>
      <c r="BU135" s="32"/>
      <c r="BV135" s="32"/>
      <c r="BW135" s="32"/>
      <c r="BX135" s="32"/>
      <c r="BY135" s="32"/>
      <c r="BZ135" s="32"/>
      <c r="CA135" s="32"/>
      <c r="CB135" s="32"/>
      <c r="CC135" s="32"/>
      <c r="CD135" s="54"/>
      <c r="CE135" s="54"/>
      <c r="CF135" s="54"/>
      <c r="CG135" s="54"/>
      <c r="CH135" s="54"/>
      <c r="CI135" s="54"/>
      <c r="CJ135" s="54"/>
      <c r="CK135" s="54"/>
      <c r="CL135" s="54"/>
      <c r="CM135" s="32"/>
      <c r="CN135" s="32"/>
      <c r="CO135" s="32"/>
      <c r="CP135" s="32"/>
      <c r="CQ135" s="32"/>
      <c r="CR135" s="32"/>
      <c r="CS135" s="32"/>
      <c r="CT135" s="32"/>
      <c r="CU135" s="32"/>
      <c r="CV135" s="32"/>
      <c r="CW135" s="32"/>
      <c r="CX135" s="32"/>
      <c r="CY135" s="32"/>
      <c r="CZ135" s="32"/>
      <c r="DA135" s="32"/>
      <c r="DB135" s="32"/>
      <c r="DC135" s="32"/>
      <c r="DD135" s="55"/>
      <c r="DE135" s="56"/>
      <c r="DF135" s="56"/>
      <c r="DG135" s="56"/>
      <c r="DH135" s="56"/>
      <c r="DI135" s="56"/>
      <c r="DJ135" s="32"/>
      <c r="DK135" s="32"/>
      <c r="DL135" s="32"/>
      <c r="DM135" s="55"/>
      <c r="DN135" s="56"/>
      <c r="DO135" s="56"/>
      <c r="DP135" s="56"/>
      <c r="DQ135" s="56"/>
      <c r="DR135" s="56"/>
      <c r="DS135" s="32"/>
      <c r="DT135" s="32"/>
      <c r="DU135" s="32"/>
      <c r="DV135" s="32"/>
      <c r="DW135" s="32"/>
      <c r="DX135" s="2"/>
      <c r="DY135" s="2"/>
      <c r="DZ135" s="2"/>
      <c r="EA135" s="2"/>
      <c r="EB135" s="2"/>
      <c r="EC135" s="2"/>
      <c r="ED135" s="2"/>
      <c r="EE135" s="2"/>
      <c r="EF135" s="2"/>
      <c r="EG135" s="32"/>
      <c r="EH135" s="49"/>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32"/>
      <c r="GI135" s="32"/>
      <c r="GJ135" s="32"/>
      <c r="GK135" s="32"/>
      <c r="GL135" s="2"/>
      <c r="GM135" s="2"/>
      <c r="GN135" s="2"/>
      <c r="GO135" s="2"/>
      <c r="GP135" s="2"/>
    </row>
    <row r="136" spans="6:198" s="1" customFormat="1" ht="13.5" customHeight="1">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R136" s="2"/>
      <c r="BS136" s="32"/>
      <c r="BT136" s="32"/>
      <c r="BU136" s="32"/>
      <c r="BV136" s="32"/>
      <c r="BW136" s="32"/>
      <c r="BX136" s="32"/>
      <c r="BY136" s="32"/>
      <c r="BZ136" s="32"/>
      <c r="CA136" s="32"/>
      <c r="CB136" s="32"/>
      <c r="CC136" s="32"/>
      <c r="CD136" s="54"/>
      <c r="CE136" s="54"/>
      <c r="CF136" s="54"/>
      <c r="CG136" s="54"/>
      <c r="CH136" s="54"/>
      <c r="CI136" s="54"/>
      <c r="CJ136" s="54"/>
      <c r="CK136" s="54"/>
      <c r="CL136" s="54"/>
      <c r="CM136" s="32"/>
      <c r="CN136" s="32"/>
      <c r="CO136" s="32"/>
      <c r="CP136" s="32"/>
      <c r="CQ136" s="32"/>
      <c r="CR136" s="32"/>
      <c r="CS136" s="32"/>
      <c r="CT136" s="32"/>
      <c r="CU136" s="32"/>
      <c r="CV136" s="32"/>
      <c r="CW136" s="32"/>
      <c r="CX136" s="32"/>
      <c r="CY136" s="32"/>
      <c r="CZ136" s="32"/>
      <c r="DA136" s="32"/>
      <c r="DB136" s="32"/>
      <c r="DC136" s="32"/>
      <c r="DD136" s="55"/>
      <c r="DE136" s="56"/>
      <c r="DF136" s="56"/>
      <c r="DG136" s="56"/>
      <c r="DH136" s="56"/>
      <c r="DI136" s="56"/>
      <c r="DJ136" s="32"/>
      <c r="DK136" s="32"/>
      <c r="DL136" s="32"/>
      <c r="DM136" s="55"/>
      <c r="DN136" s="56"/>
      <c r="DO136" s="56"/>
      <c r="DP136" s="56"/>
      <c r="DQ136" s="56"/>
      <c r="DR136" s="56"/>
      <c r="DS136" s="32"/>
      <c r="DT136" s="32"/>
      <c r="DU136" s="32"/>
      <c r="DV136" s="32"/>
      <c r="DW136" s="32"/>
      <c r="DX136" s="2"/>
      <c r="DY136" s="2"/>
      <c r="DZ136" s="2"/>
      <c r="EA136" s="2"/>
      <c r="EB136" s="2"/>
      <c r="EC136" s="2"/>
      <c r="ED136" s="2"/>
      <c r="EE136" s="2"/>
      <c r="EF136" s="2"/>
      <c r="EG136" s="32"/>
      <c r="EH136" s="49"/>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32"/>
      <c r="GI136" s="32"/>
      <c r="GJ136" s="32"/>
      <c r="GK136" s="32"/>
      <c r="GL136" s="2"/>
      <c r="GM136" s="2"/>
      <c r="GN136" s="2"/>
      <c r="GO136" s="2"/>
      <c r="GP136" s="2"/>
    </row>
    <row r="137" spans="6:198" s="1" customFormat="1" ht="13.5" customHeight="1">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R137" s="2"/>
      <c r="BS137" s="32"/>
      <c r="BT137" s="32"/>
      <c r="BU137" s="32"/>
      <c r="BV137" s="32"/>
      <c r="BW137" s="32"/>
      <c r="BX137" s="32"/>
      <c r="BY137" s="32"/>
      <c r="BZ137" s="32"/>
      <c r="CA137" s="32"/>
      <c r="CB137" s="32"/>
      <c r="CC137" s="32"/>
      <c r="CD137" s="54"/>
      <c r="CE137" s="54"/>
      <c r="CF137" s="54"/>
      <c r="CG137" s="54"/>
      <c r="CH137" s="54"/>
      <c r="CI137" s="54"/>
      <c r="CJ137" s="54"/>
      <c r="CK137" s="54"/>
      <c r="CL137" s="54"/>
      <c r="CM137" s="32"/>
      <c r="CN137" s="32"/>
      <c r="CO137" s="32"/>
      <c r="CP137" s="32"/>
      <c r="CQ137" s="32"/>
      <c r="CR137" s="32"/>
      <c r="CS137" s="32"/>
      <c r="CT137" s="32"/>
      <c r="CU137" s="32"/>
      <c r="CV137" s="32"/>
      <c r="CW137" s="32"/>
      <c r="CX137" s="32"/>
      <c r="CY137" s="32"/>
      <c r="CZ137" s="32"/>
      <c r="DA137" s="32"/>
      <c r="DB137" s="32"/>
      <c r="DC137" s="32"/>
      <c r="DD137" s="55"/>
      <c r="DE137" s="56"/>
      <c r="DF137" s="56"/>
      <c r="DG137" s="56"/>
      <c r="DH137" s="56"/>
      <c r="DI137" s="56"/>
      <c r="DJ137" s="32"/>
      <c r="DK137" s="32"/>
      <c r="DL137" s="32"/>
      <c r="DM137" s="55"/>
      <c r="DN137" s="56"/>
      <c r="DO137" s="56"/>
      <c r="DP137" s="56"/>
      <c r="DQ137" s="56"/>
      <c r="DR137" s="56"/>
      <c r="DS137" s="32"/>
      <c r="DT137" s="32"/>
      <c r="DU137" s="32"/>
      <c r="DV137" s="32"/>
      <c r="DW137" s="32"/>
      <c r="DX137" s="2"/>
      <c r="DY137" s="2"/>
      <c r="DZ137" s="2"/>
      <c r="EA137" s="2"/>
      <c r="EB137" s="2"/>
      <c r="EC137" s="2"/>
      <c r="ED137" s="2"/>
      <c r="EE137" s="2"/>
      <c r="EF137" s="2"/>
      <c r="EG137" s="32"/>
      <c r="EH137" s="49"/>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32"/>
      <c r="GI137" s="32"/>
      <c r="GJ137" s="32"/>
      <c r="GK137" s="32"/>
      <c r="GL137" s="2"/>
      <c r="GM137" s="2"/>
      <c r="GN137" s="2"/>
      <c r="GO137" s="2"/>
      <c r="GP137" s="2"/>
    </row>
    <row r="138" spans="6:198" s="1" customFormat="1" ht="13.5" customHeight="1">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R138" s="2"/>
      <c r="BS138" s="32"/>
      <c r="BT138" s="32"/>
      <c r="BU138" s="32"/>
      <c r="BV138" s="32"/>
      <c r="BW138" s="32"/>
      <c r="BX138" s="32"/>
      <c r="BY138" s="32"/>
      <c r="BZ138" s="32"/>
      <c r="CA138" s="32"/>
      <c r="CB138" s="32"/>
      <c r="CC138" s="32"/>
      <c r="CD138" s="54"/>
      <c r="CE138" s="54"/>
      <c r="CF138" s="54"/>
      <c r="CG138" s="54"/>
      <c r="CH138" s="54"/>
      <c r="CI138" s="54"/>
      <c r="CJ138" s="54"/>
      <c r="CK138" s="54"/>
      <c r="CL138" s="54"/>
      <c r="CM138" s="32"/>
      <c r="CN138" s="32"/>
      <c r="CO138" s="32"/>
      <c r="CP138" s="32"/>
      <c r="CQ138" s="32"/>
      <c r="CR138" s="32"/>
      <c r="CS138" s="32"/>
      <c r="CT138" s="32"/>
      <c r="CU138" s="32"/>
      <c r="CV138" s="32"/>
      <c r="CW138" s="32"/>
      <c r="CX138" s="32"/>
      <c r="CY138" s="32"/>
      <c r="CZ138" s="32"/>
      <c r="DA138" s="32"/>
      <c r="DB138" s="32"/>
      <c r="DC138" s="32"/>
      <c r="DD138" s="55"/>
      <c r="DE138" s="56"/>
      <c r="DF138" s="56"/>
      <c r="DG138" s="56"/>
      <c r="DH138" s="56"/>
      <c r="DI138" s="56"/>
      <c r="DJ138" s="32"/>
      <c r="DK138" s="32"/>
      <c r="DL138" s="32"/>
      <c r="DM138" s="55"/>
      <c r="DN138" s="56"/>
      <c r="DO138" s="56"/>
      <c r="DP138" s="56"/>
      <c r="DQ138" s="56"/>
      <c r="DR138" s="56"/>
      <c r="DS138" s="32"/>
      <c r="DT138" s="32"/>
      <c r="DU138" s="32"/>
      <c r="DV138" s="32"/>
      <c r="DW138" s="32"/>
      <c r="DX138" s="2"/>
      <c r="DY138" s="2"/>
      <c r="DZ138" s="2"/>
      <c r="EA138" s="2"/>
      <c r="EB138" s="2"/>
      <c r="EC138" s="2"/>
      <c r="ED138" s="2"/>
      <c r="EE138" s="2"/>
      <c r="EF138" s="2"/>
      <c r="EG138" s="32"/>
      <c r="EH138" s="49"/>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32"/>
      <c r="GI138" s="32"/>
      <c r="GJ138" s="32"/>
      <c r="GK138" s="32"/>
      <c r="GL138" s="2"/>
      <c r="GM138" s="2"/>
      <c r="GN138" s="2"/>
      <c r="GO138" s="2"/>
      <c r="GP138" s="2"/>
    </row>
    <row r="139" spans="6:198" s="1" customFormat="1" ht="13.5" customHeight="1">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R139" s="2"/>
      <c r="BS139" s="32"/>
      <c r="BT139" s="32"/>
      <c r="BU139" s="32"/>
      <c r="BV139" s="32"/>
      <c r="BW139" s="32"/>
      <c r="BX139" s="32"/>
      <c r="BY139" s="32"/>
      <c r="BZ139" s="32"/>
      <c r="CA139" s="32"/>
      <c r="CB139" s="32"/>
      <c r="CC139" s="32"/>
      <c r="CD139" s="54"/>
      <c r="CE139" s="54"/>
      <c r="CF139" s="54"/>
      <c r="CG139" s="54"/>
      <c r="CH139" s="54"/>
      <c r="CI139" s="54"/>
      <c r="CJ139" s="54"/>
      <c r="CK139" s="54"/>
      <c r="CL139" s="54"/>
      <c r="CM139" s="32"/>
      <c r="CN139" s="32"/>
      <c r="CO139" s="32"/>
      <c r="CP139" s="32"/>
      <c r="CQ139" s="32"/>
      <c r="CR139" s="32"/>
      <c r="CS139" s="32"/>
      <c r="CT139" s="32"/>
      <c r="CU139" s="32"/>
      <c r="CV139" s="32"/>
      <c r="CW139" s="32"/>
      <c r="CX139" s="32"/>
      <c r="CY139" s="32"/>
      <c r="CZ139" s="32"/>
      <c r="DA139" s="32"/>
      <c r="DB139" s="32"/>
      <c r="DC139" s="32"/>
      <c r="DD139" s="55"/>
      <c r="DE139" s="56"/>
      <c r="DF139" s="56"/>
      <c r="DG139" s="56"/>
      <c r="DH139" s="56"/>
      <c r="DI139" s="56"/>
      <c r="DJ139" s="32"/>
      <c r="DK139" s="32"/>
      <c r="DL139" s="32"/>
      <c r="DM139" s="55"/>
      <c r="DN139" s="56"/>
      <c r="DO139" s="56"/>
      <c r="DP139" s="56"/>
      <c r="DQ139" s="56"/>
      <c r="DR139" s="56"/>
      <c r="DS139" s="32"/>
      <c r="DT139" s="32"/>
      <c r="DU139" s="32"/>
      <c r="DV139" s="32"/>
      <c r="DW139" s="32"/>
      <c r="DX139" s="2"/>
      <c r="DY139" s="2"/>
      <c r="DZ139" s="2"/>
      <c r="EA139" s="2"/>
      <c r="EB139" s="2"/>
      <c r="EC139" s="2"/>
      <c r="ED139" s="2"/>
      <c r="EE139" s="2"/>
      <c r="EF139" s="2"/>
      <c r="EG139" s="32"/>
      <c r="EH139" s="49"/>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32"/>
      <c r="GI139" s="32"/>
      <c r="GJ139" s="32"/>
      <c r="GK139" s="32"/>
      <c r="GL139" s="2"/>
      <c r="GM139" s="2"/>
      <c r="GN139" s="2"/>
      <c r="GO139" s="2"/>
      <c r="GP139" s="2"/>
    </row>
    <row r="140" spans="6:198" s="1" customFormat="1" ht="13.5" customHeight="1">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R140" s="2"/>
      <c r="BS140" s="32"/>
      <c r="BT140" s="32"/>
      <c r="BU140" s="32"/>
      <c r="BV140" s="32"/>
      <c r="BW140" s="32"/>
      <c r="BX140" s="32"/>
      <c r="BY140" s="32"/>
      <c r="BZ140" s="32"/>
      <c r="CA140" s="32"/>
      <c r="CB140" s="32"/>
      <c r="CC140" s="32"/>
      <c r="CD140" s="54"/>
      <c r="CE140" s="54"/>
      <c r="CF140" s="54"/>
      <c r="CG140" s="54"/>
      <c r="CH140" s="54"/>
      <c r="CI140" s="54"/>
      <c r="CJ140" s="54"/>
      <c r="CK140" s="54"/>
      <c r="CL140" s="54"/>
      <c r="CM140" s="32"/>
      <c r="CN140" s="32"/>
      <c r="CO140" s="32"/>
      <c r="CP140" s="32"/>
      <c r="CQ140" s="32"/>
      <c r="CR140" s="32"/>
      <c r="CS140" s="32"/>
      <c r="CT140" s="32"/>
      <c r="CU140" s="32"/>
      <c r="CV140" s="32"/>
      <c r="CW140" s="32"/>
      <c r="CX140" s="32"/>
      <c r="CY140" s="32"/>
      <c r="CZ140" s="32"/>
      <c r="DA140" s="32"/>
      <c r="DB140" s="32"/>
      <c r="DC140" s="32"/>
      <c r="DD140" s="55"/>
      <c r="DE140" s="56"/>
      <c r="DF140" s="56"/>
      <c r="DG140" s="56"/>
      <c r="DH140" s="56"/>
      <c r="DI140" s="56"/>
      <c r="DJ140" s="32"/>
      <c r="DK140" s="32"/>
      <c r="DL140" s="32"/>
      <c r="DM140" s="55"/>
      <c r="DN140" s="56"/>
      <c r="DO140" s="56"/>
      <c r="DP140" s="56"/>
      <c r="DQ140" s="56"/>
      <c r="DR140" s="56"/>
      <c r="DS140" s="32"/>
      <c r="DT140" s="32"/>
      <c r="DU140" s="32"/>
      <c r="DV140" s="32"/>
      <c r="DW140" s="32"/>
      <c r="DX140" s="2"/>
      <c r="DY140" s="2"/>
      <c r="DZ140" s="2"/>
      <c r="EA140" s="2"/>
      <c r="EB140" s="2"/>
      <c r="EC140" s="2"/>
      <c r="ED140" s="2"/>
      <c r="EE140" s="2"/>
      <c r="EF140" s="2"/>
      <c r="EG140" s="32"/>
      <c r="EH140" s="49"/>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32"/>
      <c r="GI140" s="32"/>
      <c r="GJ140" s="32"/>
      <c r="GK140" s="32"/>
      <c r="GL140" s="2"/>
      <c r="GM140" s="2"/>
      <c r="GN140" s="2"/>
      <c r="GO140" s="2"/>
      <c r="GP140" s="2"/>
    </row>
    <row r="141" spans="6:198" s="1" customFormat="1" ht="13.5" customHeight="1">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R141" s="2"/>
      <c r="BS141" s="32"/>
      <c r="BT141" s="32"/>
      <c r="BU141" s="32"/>
      <c r="BV141" s="32"/>
      <c r="BW141" s="32"/>
      <c r="BX141" s="32"/>
      <c r="BY141" s="32"/>
      <c r="BZ141" s="32"/>
      <c r="CA141" s="32"/>
      <c r="CB141" s="32"/>
      <c r="CC141" s="32"/>
      <c r="CD141" s="54"/>
      <c r="CE141" s="54"/>
      <c r="CF141" s="54"/>
      <c r="CG141" s="54"/>
      <c r="CH141" s="54"/>
      <c r="CI141" s="54"/>
      <c r="CJ141" s="54"/>
      <c r="CK141" s="54"/>
      <c r="CL141" s="54"/>
      <c r="CM141" s="32"/>
      <c r="CN141" s="32"/>
      <c r="CO141" s="32"/>
      <c r="CP141" s="32"/>
      <c r="CQ141" s="32"/>
      <c r="CR141" s="32"/>
      <c r="CS141" s="32"/>
      <c r="CT141" s="32"/>
      <c r="CU141" s="32"/>
      <c r="CV141" s="32"/>
      <c r="CW141" s="32"/>
      <c r="CX141" s="32"/>
      <c r="CY141" s="32"/>
      <c r="CZ141" s="32"/>
      <c r="DA141" s="32"/>
      <c r="DB141" s="32"/>
      <c r="DC141" s="32"/>
      <c r="DD141" s="55"/>
      <c r="DE141" s="56"/>
      <c r="DF141" s="56"/>
      <c r="DG141" s="56"/>
      <c r="DH141" s="56"/>
      <c r="DI141" s="56"/>
      <c r="DJ141" s="32"/>
      <c r="DK141" s="32"/>
      <c r="DL141" s="32"/>
      <c r="DM141" s="55"/>
      <c r="DN141" s="56"/>
      <c r="DO141" s="56"/>
      <c r="DP141" s="56"/>
      <c r="DQ141" s="56"/>
      <c r="DR141" s="56"/>
      <c r="DS141" s="32"/>
      <c r="DT141" s="32"/>
      <c r="DU141" s="32"/>
      <c r="DV141" s="32"/>
      <c r="DW141" s="32"/>
      <c r="DX141" s="2"/>
      <c r="DY141" s="2"/>
      <c r="DZ141" s="2"/>
      <c r="EA141" s="2"/>
      <c r="EB141" s="2"/>
      <c r="EC141" s="2"/>
      <c r="ED141" s="2"/>
      <c r="EE141" s="2"/>
      <c r="EF141" s="2"/>
      <c r="EG141" s="32"/>
      <c r="EH141" s="49"/>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32"/>
      <c r="GI141" s="32"/>
      <c r="GJ141" s="32"/>
      <c r="GK141" s="32"/>
      <c r="GL141" s="2"/>
      <c r="GM141" s="2"/>
      <c r="GN141" s="2"/>
      <c r="GO141" s="2"/>
      <c r="GP141" s="2"/>
    </row>
    <row r="142" spans="6:198" s="1" customFormat="1" ht="13.5" customHeight="1">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R142" s="2"/>
      <c r="BS142" s="32"/>
      <c r="BT142" s="32"/>
      <c r="BU142" s="32"/>
      <c r="BV142" s="32"/>
      <c r="BW142" s="32"/>
      <c r="BX142" s="32"/>
      <c r="BY142" s="32"/>
      <c r="BZ142" s="32"/>
      <c r="CA142" s="32"/>
      <c r="CB142" s="32"/>
      <c r="CC142" s="32"/>
      <c r="CD142" s="54"/>
      <c r="CE142" s="54"/>
      <c r="CF142" s="54"/>
      <c r="CG142" s="54"/>
      <c r="CH142" s="54"/>
      <c r="CI142" s="54"/>
      <c r="CJ142" s="54"/>
      <c r="CK142" s="54"/>
      <c r="CL142" s="54"/>
      <c r="CM142" s="32"/>
      <c r="CN142" s="32"/>
      <c r="CO142" s="32"/>
      <c r="CP142" s="32"/>
      <c r="CQ142" s="32"/>
      <c r="CR142" s="32"/>
      <c r="CS142" s="32"/>
      <c r="CT142" s="32"/>
      <c r="CU142" s="32"/>
      <c r="CV142" s="32"/>
      <c r="CW142" s="32"/>
      <c r="CX142" s="32"/>
      <c r="CY142" s="32"/>
      <c r="CZ142" s="32"/>
      <c r="DA142" s="32"/>
      <c r="DB142" s="32"/>
      <c r="DC142" s="32"/>
      <c r="DD142" s="55"/>
      <c r="DE142" s="56"/>
      <c r="DF142" s="56"/>
      <c r="DG142" s="56"/>
      <c r="DH142" s="56"/>
      <c r="DI142" s="56"/>
      <c r="DJ142" s="32"/>
      <c r="DK142" s="32"/>
      <c r="DL142" s="32"/>
      <c r="DM142" s="55"/>
      <c r="DN142" s="56"/>
      <c r="DO142" s="56"/>
      <c r="DP142" s="56"/>
      <c r="DQ142" s="56"/>
      <c r="DR142" s="56"/>
      <c r="DS142" s="32"/>
      <c r="DT142" s="32"/>
      <c r="DU142" s="32"/>
      <c r="DV142" s="32"/>
      <c r="DW142" s="32"/>
      <c r="DX142" s="2"/>
      <c r="DY142" s="2"/>
      <c r="DZ142" s="2"/>
      <c r="EA142" s="2"/>
      <c r="EB142" s="2"/>
      <c r="EC142" s="2"/>
      <c r="ED142" s="2"/>
      <c r="EE142" s="2"/>
      <c r="EF142" s="2"/>
      <c r="EG142" s="32"/>
      <c r="EH142" s="49"/>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32"/>
      <c r="GI142" s="32"/>
      <c r="GJ142" s="32"/>
      <c r="GK142" s="32"/>
      <c r="GL142" s="2"/>
      <c r="GM142" s="2"/>
      <c r="GN142" s="2"/>
      <c r="GO142" s="2"/>
      <c r="GP142" s="2"/>
    </row>
    <row r="143" spans="6:198" s="1" customFormat="1" ht="13.5" customHeight="1">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R143" s="2"/>
      <c r="BS143" s="32"/>
      <c r="BT143" s="32"/>
      <c r="BU143" s="32"/>
      <c r="BV143" s="32"/>
      <c r="BW143" s="32"/>
      <c r="BX143" s="32"/>
      <c r="BY143" s="32"/>
      <c r="BZ143" s="32"/>
      <c r="CA143" s="32"/>
      <c r="CB143" s="32"/>
      <c r="CC143" s="32"/>
      <c r="CD143" s="54"/>
      <c r="CE143" s="54"/>
      <c r="CF143" s="54"/>
      <c r="CG143" s="54"/>
      <c r="CH143" s="54"/>
      <c r="CI143" s="54"/>
      <c r="CJ143" s="54"/>
      <c r="CK143" s="54"/>
      <c r="CL143" s="54"/>
      <c r="CM143" s="32"/>
      <c r="CN143" s="32"/>
      <c r="CO143" s="32"/>
      <c r="CP143" s="32"/>
      <c r="CQ143" s="32"/>
      <c r="CR143" s="32"/>
      <c r="CS143" s="32"/>
      <c r="CT143" s="32"/>
      <c r="CU143" s="32"/>
      <c r="CV143" s="32"/>
      <c r="CW143" s="32"/>
      <c r="CX143" s="32"/>
      <c r="CY143" s="32"/>
      <c r="CZ143" s="32"/>
      <c r="DA143" s="32"/>
      <c r="DB143" s="32"/>
      <c r="DC143" s="32"/>
      <c r="DD143" s="55"/>
      <c r="DE143" s="56"/>
      <c r="DF143" s="56"/>
      <c r="DG143" s="56"/>
      <c r="DH143" s="56"/>
      <c r="DI143" s="56"/>
      <c r="DJ143" s="32"/>
      <c r="DK143" s="32"/>
      <c r="DL143" s="32"/>
      <c r="DM143" s="55"/>
      <c r="DN143" s="56"/>
      <c r="DO143" s="56"/>
      <c r="DP143" s="56"/>
      <c r="DQ143" s="56"/>
      <c r="DR143" s="56"/>
      <c r="DS143" s="32"/>
      <c r="DT143" s="32"/>
      <c r="DU143" s="32"/>
      <c r="DV143" s="32"/>
      <c r="DW143" s="32"/>
      <c r="DX143" s="2"/>
      <c r="DY143" s="2"/>
      <c r="DZ143" s="2"/>
      <c r="EA143" s="2"/>
      <c r="EB143" s="2"/>
      <c r="EC143" s="2"/>
      <c r="ED143" s="2"/>
      <c r="EE143" s="2"/>
      <c r="EF143" s="2"/>
      <c r="EG143" s="32"/>
      <c r="EH143" s="49"/>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32"/>
      <c r="GI143" s="32"/>
      <c r="GJ143" s="32"/>
      <c r="GK143" s="32"/>
      <c r="GL143" s="2"/>
      <c r="GM143" s="2"/>
      <c r="GN143" s="2"/>
      <c r="GO143" s="2"/>
      <c r="GP143" s="2"/>
    </row>
    <row r="144" spans="6:198" s="1" customFormat="1" ht="13.5" customHeight="1">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R144" s="2"/>
      <c r="BS144" s="32"/>
      <c r="BT144" s="32"/>
      <c r="BU144" s="32"/>
      <c r="BV144" s="32"/>
      <c r="BW144" s="32"/>
      <c r="BX144" s="32"/>
      <c r="BY144" s="32"/>
      <c r="BZ144" s="32"/>
      <c r="CA144" s="32"/>
      <c r="CB144" s="32"/>
      <c r="CC144" s="32"/>
      <c r="CD144" s="54"/>
      <c r="CE144" s="54"/>
      <c r="CF144" s="54"/>
      <c r="CG144" s="54"/>
      <c r="CH144" s="54"/>
      <c r="CI144" s="54"/>
      <c r="CJ144" s="54"/>
      <c r="CK144" s="54"/>
      <c r="CL144" s="54"/>
      <c r="CM144" s="32"/>
      <c r="CN144" s="32"/>
      <c r="CO144" s="32"/>
      <c r="CP144" s="32"/>
      <c r="CQ144" s="32"/>
      <c r="CR144" s="32"/>
      <c r="CS144" s="32"/>
      <c r="CT144" s="32"/>
      <c r="CU144" s="32"/>
      <c r="CV144" s="32"/>
      <c r="CW144" s="32"/>
      <c r="CX144" s="32"/>
      <c r="CY144" s="32"/>
      <c r="CZ144" s="32"/>
      <c r="DA144" s="32"/>
      <c r="DB144" s="32"/>
      <c r="DC144" s="32"/>
      <c r="DD144" s="55"/>
      <c r="DE144" s="56"/>
      <c r="DF144" s="56"/>
      <c r="DG144" s="56"/>
      <c r="DH144" s="56"/>
      <c r="DI144" s="56"/>
      <c r="DJ144" s="32"/>
      <c r="DK144" s="32"/>
      <c r="DL144" s="32"/>
      <c r="DM144" s="55"/>
      <c r="DN144" s="56"/>
      <c r="DO144" s="56"/>
      <c r="DP144" s="56"/>
      <c r="DQ144" s="56"/>
      <c r="DR144" s="56"/>
      <c r="DS144" s="32"/>
      <c r="DT144" s="32"/>
      <c r="DU144" s="32"/>
      <c r="DV144" s="32"/>
      <c r="DW144" s="32"/>
      <c r="DX144" s="2"/>
      <c r="DY144" s="2"/>
      <c r="DZ144" s="2"/>
      <c r="EA144" s="2"/>
      <c r="EB144" s="2"/>
      <c r="EC144" s="2"/>
      <c r="ED144" s="2"/>
      <c r="EE144" s="2"/>
      <c r="EF144" s="2"/>
      <c r="EG144" s="32"/>
      <c r="EH144" s="49"/>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32"/>
      <c r="GI144" s="32"/>
      <c r="GJ144" s="32"/>
      <c r="GK144" s="32"/>
      <c r="GL144" s="2"/>
      <c r="GM144" s="2"/>
      <c r="GN144" s="2"/>
      <c r="GO144" s="2"/>
      <c r="GP144" s="2"/>
    </row>
    <row r="145" spans="6:198" s="1" customFormat="1" ht="13.5" customHeight="1">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R145" s="2"/>
      <c r="BS145" s="32"/>
      <c r="BT145" s="32"/>
      <c r="BU145" s="32"/>
      <c r="BV145" s="32"/>
      <c r="BW145" s="32"/>
      <c r="BX145" s="32"/>
      <c r="BY145" s="32"/>
      <c r="BZ145" s="32"/>
      <c r="CA145" s="32"/>
      <c r="CB145" s="32"/>
      <c r="CC145" s="32"/>
      <c r="CD145" s="54"/>
      <c r="CE145" s="54"/>
      <c r="CF145" s="54"/>
      <c r="CG145" s="54"/>
      <c r="CH145" s="54"/>
      <c r="CI145" s="54"/>
      <c r="CJ145" s="54"/>
      <c r="CK145" s="54"/>
      <c r="CL145" s="54"/>
      <c r="CM145" s="32"/>
      <c r="CN145" s="32"/>
      <c r="CO145" s="32"/>
      <c r="CP145" s="32"/>
      <c r="CQ145" s="32"/>
      <c r="CR145" s="32"/>
      <c r="CS145" s="32"/>
      <c r="CT145" s="32"/>
      <c r="CU145" s="32"/>
      <c r="CV145" s="32"/>
      <c r="CW145" s="32"/>
      <c r="CX145" s="32"/>
      <c r="CY145" s="32"/>
      <c r="CZ145" s="32"/>
      <c r="DA145" s="32"/>
      <c r="DB145" s="32"/>
      <c r="DC145" s="32"/>
      <c r="DD145" s="55"/>
      <c r="DE145" s="56"/>
      <c r="DF145" s="56"/>
      <c r="DG145" s="56"/>
      <c r="DH145" s="56"/>
      <c r="DI145" s="56"/>
      <c r="DJ145" s="32"/>
      <c r="DK145" s="32"/>
      <c r="DL145" s="32"/>
      <c r="DM145" s="55"/>
      <c r="DN145" s="56"/>
      <c r="DO145" s="56"/>
      <c r="DP145" s="56"/>
      <c r="DQ145" s="56"/>
      <c r="DR145" s="56"/>
      <c r="DS145" s="32"/>
      <c r="DT145" s="32"/>
      <c r="DU145" s="32"/>
      <c r="DV145" s="32"/>
      <c r="DW145" s="32"/>
      <c r="DX145" s="2"/>
      <c r="DY145" s="2"/>
      <c r="DZ145" s="2"/>
      <c r="EA145" s="2"/>
      <c r="EB145" s="2"/>
      <c r="EC145" s="2"/>
      <c r="ED145" s="2"/>
      <c r="EE145" s="2"/>
      <c r="EF145" s="2"/>
      <c r="EG145" s="32"/>
      <c r="EH145" s="49"/>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32"/>
      <c r="GI145" s="32"/>
      <c r="GJ145" s="32"/>
      <c r="GK145" s="32"/>
      <c r="GL145" s="2"/>
      <c r="GM145" s="2"/>
      <c r="GN145" s="2"/>
      <c r="GO145" s="2"/>
      <c r="GP145" s="2"/>
    </row>
    <row r="146" spans="6:198" s="1" customFormat="1" ht="13.5" customHeight="1">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R146" s="2"/>
      <c r="BS146" s="32"/>
      <c r="BT146" s="32"/>
      <c r="BU146" s="32"/>
      <c r="BV146" s="32"/>
      <c r="BW146" s="32"/>
      <c r="BX146" s="32"/>
      <c r="BY146" s="32"/>
      <c r="BZ146" s="32"/>
      <c r="CA146" s="32"/>
      <c r="CB146" s="32"/>
      <c r="CC146" s="32"/>
      <c r="CD146" s="54"/>
      <c r="CE146" s="54"/>
      <c r="CF146" s="54"/>
      <c r="CG146" s="54"/>
      <c r="CH146" s="54"/>
      <c r="CI146" s="54"/>
      <c r="CJ146" s="54"/>
      <c r="CK146" s="54"/>
      <c r="CL146" s="54"/>
      <c r="CM146" s="32"/>
      <c r="CN146" s="32"/>
      <c r="CO146" s="32"/>
      <c r="CP146" s="32"/>
      <c r="CQ146" s="32"/>
      <c r="CR146" s="32"/>
      <c r="CS146" s="32"/>
      <c r="CT146" s="32"/>
      <c r="CU146" s="32"/>
      <c r="CV146" s="32"/>
      <c r="CW146" s="32"/>
      <c r="CX146" s="32"/>
      <c r="CY146" s="32"/>
      <c r="CZ146" s="32"/>
      <c r="DA146" s="32"/>
      <c r="DB146" s="32"/>
      <c r="DC146" s="32"/>
      <c r="DD146" s="55"/>
      <c r="DE146" s="56"/>
      <c r="DF146" s="56"/>
      <c r="DG146" s="56"/>
      <c r="DH146" s="56"/>
      <c r="DI146" s="56"/>
      <c r="DJ146" s="32"/>
      <c r="DK146" s="32"/>
      <c r="DL146" s="32"/>
      <c r="DM146" s="55"/>
      <c r="DN146" s="56"/>
      <c r="DO146" s="56"/>
      <c r="DP146" s="56"/>
      <c r="DQ146" s="56"/>
      <c r="DR146" s="56"/>
      <c r="DS146" s="32"/>
      <c r="DT146" s="32"/>
      <c r="DU146" s="32"/>
      <c r="DV146" s="32"/>
      <c r="DW146" s="32"/>
      <c r="DX146" s="2"/>
      <c r="DY146" s="2"/>
      <c r="DZ146" s="2"/>
      <c r="EA146" s="2"/>
      <c r="EB146" s="2"/>
      <c r="EC146" s="2"/>
      <c r="ED146" s="2"/>
      <c r="EE146" s="2"/>
      <c r="EF146" s="2"/>
      <c r="EG146" s="32"/>
      <c r="EH146" s="49"/>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32"/>
      <c r="GI146" s="32"/>
      <c r="GJ146" s="32"/>
      <c r="GK146" s="32"/>
      <c r="GL146" s="2"/>
      <c r="GM146" s="2"/>
      <c r="GN146" s="2"/>
      <c r="GO146" s="2"/>
      <c r="GP146" s="2"/>
    </row>
    <row r="147" spans="6:198" s="1" customFormat="1" ht="13.5" customHeight="1">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R147" s="2"/>
      <c r="BS147" s="32"/>
      <c r="BT147" s="32"/>
      <c r="BU147" s="32"/>
      <c r="BV147" s="32"/>
      <c r="BW147" s="32"/>
      <c r="BX147" s="32"/>
      <c r="BY147" s="32"/>
      <c r="BZ147" s="32"/>
      <c r="CA147" s="32"/>
      <c r="CB147" s="32"/>
      <c r="CC147" s="32"/>
      <c r="CD147" s="54"/>
      <c r="CE147" s="54"/>
      <c r="CF147" s="54"/>
      <c r="CG147" s="54"/>
      <c r="CH147" s="54"/>
      <c r="CI147" s="54"/>
      <c r="CJ147" s="54"/>
      <c r="CK147" s="54"/>
      <c r="CL147" s="54"/>
      <c r="CM147" s="32"/>
      <c r="CN147" s="32"/>
      <c r="CO147" s="32"/>
      <c r="CP147" s="32"/>
      <c r="CQ147" s="32"/>
      <c r="CR147" s="32"/>
      <c r="CS147" s="32"/>
      <c r="CT147" s="32"/>
      <c r="CU147" s="32"/>
      <c r="CV147" s="32"/>
      <c r="CW147" s="32"/>
      <c r="CX147" s="32"/>
      <c r="CY147" s="32"/>
      <c r="CZ147" s="32"/>
      <c r="DA147" s="32"/>
      <c r="DB147" s="32"/>
      <c r="DC147" s="32"/>
      <c r="DD147" s="55"/>
      <c r="DE147" s="56"/>
      <c r="DF147" s="56"/>
      <c r="DG147" s="56"/>
      <c r="DH147" s="56"/>
      <c r="DI147" s="56"/>
      <c r="DJ147" s="32"/>
      <c r="DK147" s="32"/>
      <c r="DL147" s="32"/>
      <c r="DM147" s="55"/>
      <c r="DN147" s="56"/>
      <c r="DO147" s="56"/>
      <c r="DP147" s="56"/>
      <c r="DQ147" s="56"/>
      <c r="DR147" s="56"/>
      <c r="DS147" s="32"/>
      <c r="DT147" s="32"/>
      <c r="DU147" s="32"/>
      <c r="DV147" s="32"/>
      <c r="DW147" s="32"/>
      <c r="DX147" s="2"/>
      <c r="DY147" s="2"/>
      <c r="DZ147" s="2"/>
      <c r="EA147" s="2"/>
      <c r="EB147" s="2"/>
      <c r="EC147" s="2"/>
      <c r="ED147" s="2"/>
      <c r="EE147" s="2"/>
      <c r="EF147" s="2"/>
      <c r="EG147" s="32"/>
      <c r="EH147" s="49"/>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32"/>
      <c r="GI147" s="32"/>
      <c r="GJ147" s="32"/>
      <c r="GK147" s="32"/>
      <c r="GL147" s="2"/>
      <c r="GM147" s="2"/>
      <c r="GN147" s="2"/>
      <c r="GO147" s="2"/>
      <c r="GP147" s="2"/>
    </row>
    <row r="148" spans="6:198" s="1" customFormat="1" ht="13.5" customHeight="1">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R148" s="2"/>
      <c r="BS148" s="32"/>
      <c r="BT148" s="32"/>
      <c r="BU148" s="32"/>
      <c r="BV148" s="32"/>
      <c r="BW148" s="32"/>
      <c r="BX148" s="32"/>
      <c r="BY148" s="32"/>
      <c r="BZ148" s="32"/>
      <c r="CA148" s="32"/>
      <c r="CB148" s="32"/>
      <c r="CC148" s="32"/>
      <c r="CD148" s="54"/>
      <c r="CE148" s="54"/>
      <c r="CF148" s="54"/>
      <c r="CG148" s="54"/>
      <c r="CH148" s="54"/>
      <c r="CI148" s="54"/>
      <c r="CJ148" s="54"/>
      <c r="CK148" s="54"/>
      <c r="CL148" s="54"/>
      <c r="CM148" s="32"/>
      <c r="CN148" s="32"/>
      <c r="CO148" s="32"/>
      <c r="CP148" s="32"/>
      <c r="CQ148" s="32"/>
      <c r="CR148" s="32"/>
      <c r="CS148" s="32"/>
      <c r="CT148" s="32"/>
      <c r="CU148" s="32"/>
      <c r="CV148" s="32"/>
      <c r="CW148" s="32"/>
      <c r="CX148" s="32"/>
      <c r="CY148" s="32"/>
      <c r="CZ148" s="32"/>
      <c r="DA148" s="32"/>
      <c r="DB148" s="32"/>
      <c r="DC148" s="32"/>
      <c r="DD148" s="55"/>
      <c r="DE148" s="56"/>
      <c r="DF148" s="56"/>
      <c r="DG148" s="56"/>
      <c r="DH148" s="56"/>
      <c r="DI148" s="56"/>
      <c r="DJ148" s="32"/>
      <c r="DK148" s="32"/>
      <c r="DL148" s="32"/>
      <c r="DM148" s="55"/>
      <c r="DN148" s="56"/>
      <c r="DO148" s="56"/>
      <c r="DP148" s="56"/>
      <c r="DQ148" s="56"/>
      <c r="DR148" s="56"/>
      <c r="DS148" s="32"/>
      <c r="DT148" s="32"/>
      <c r="DU148" s="32"/>
      <c r="DV148" s="32"/>
      <c r="DW148" s="32"/>
      <c r="DX148" s="2"/>
      <c r="DY148" s="2"/>
      <c r="DZ148" s="2"/>
      <c r="EA148" s="2"/>
      <c r="EB148" s="2"/>
      <c r="EC148" s="2"/>
      <c r="ED148" s="2"/>
      <c r="EE148" s="2"/>
      <c r="EF148" s="2"/>
      <c r="EG148" s="32"/>
      <c r="EH148" s="49"/>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32"/>
      <c r="GI148" s="32"/>
      <c r="GJ148" s="32"/>
      <c r="GK148" s="32"/>
      <c r="GL148" s="2"/>
      <c r="GM148" s="2"/>
      <c r="GN148" s="2"/>
      <c r="GO148" s="2"/>
      <c r="GP148" s="2"/>
    </row>
    <row r="149" spans="6:198" s="1" customFormat="1" ht="13.5" customHeight="1">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R149" s="2"/>
      <c r="BS149" s="32"/>
      <c r="BT149" s="32"/>
      <c r="BU149" s="32"/>
      <c r="BV149" s="32"/>
      <c r="BW149" s="32"/>
      <c r="BX149" s="32"/>
      <c r="BY149" s="32"/>
      <c r="BZ149" s="32"/>
      <c r="CA149" s="32"/>
      <c r="CB149" s="32"/>
      <c r="CC149" s="32"/>
      <c r="CD149" s="54"/>
      <c r="CE149" s="54"/>
      <c r="CF149" s="54"/>
      <c r="CG149" s="54"/>
      <c r="CH149" s="54"/>
      <c r="CI149" s="54"/>
      <c r="CJ149" s="54"/>
      <c r="CK149" s="54"/>
      <c r="CL149" s="54"/>
      <c r="CM149" s="32"/>
      <c r="CN149" s="32"/>
      <c r="CO149" s="32"/>
      <c r="CP149" s="32"/>
      <c r="CQ149" s="32"/>
      <c r="CR149" s="32"/>
      <c r="CS149" s="32"/>
      <c r="CT149" s="32"/>
      <c r="CU149" s="32"/>
      <c r="CV149" s="32"/>
      <c r="CW149" s="32"/>
      <c r="CX149" s="32"/>
      <c r="CY149" s="32"/>
      <c r="CZ149" s="32"/>
      <c r="DA149" s="32"/>
      <c r="DB149" s="32"/>
      <c r="DC149" s="32"/>
      <c r="DD149" s="55"/>
      <c r="DE149" s="56"/>
      <c r="DF149" s="56"/>
      <c r="DG149" s="56"/>
      <c r="DH149" s="56"/>
      <c r="DI149" s="56"/>
      <c r="DJ149" s="32"/>
      <c r="DK149" s="32"/>
      <c r="DL149" s="32"/>
      <c r="DM149" s="55"/>
      <c r="DN149" s="56"/>
      <c r="DO149" s="56"/>
      <c r="DP149" s="56"/>
      <c r="DQ149" s="56"/>
      <c r="DR149" s="56"/>
      <c r="DS149" s="32"/>
      <c r="DT149" s="32"/>
      <c r="DU149" s="32"/>
      <c r="DV149" s="32"/>
      <c r="DW149" s="32"/>
      <c r="DX149" s="2"/>
      <c r="DY149" s="2"/>
      <c r="DZ149" s="2"/>
      <c r="EA149" s="2"/>
      <c r="EB149" s="2"/>
      <c r="EC149" s="2"/>
      <c r="ED149" s="2"/>
      <c r="EE149" s="2"/>
      <c r="EF149" s="2"/>
      <c r="EG149" s="32"/>
      <c r="EH149" s="49"/>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32"/>
      <c r="GI149" s="32"/>
      <c r="GJ149" s="32"/>
      <c r="GK149" s="32"/>
      <c r="GL149" s="2"/>
      <c r="GM149" s="2"/>
      <c r="GN149" s="2"/>
      <c r="GO149" s="2"/>
      <c r="GP149" s="2"/>
    </row>
    <row r="150" spans="6:198" s="1" customFormat="1" ht="13.5" customHeight="1">
      <c r="F150" s="4"/>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R150" s="2"/>
      <c r="BS150" s="32"/>
      <c r="BT150" s="32"/>
      <c r="BU150" s="32"/>
      <c r="BV150" s="32"/>
      <c r="BW150" s="32"/>
      <c r="BX150" s="32"/>
      <c r="BY150" s="32"/>
      <c r="BZ150" s="32"/>
      <c r="CA150" s="32"/>
      <c r="CB150" s="32"/>
      <c r="CC150" s="32"/>
      <c r="CD150" s="54"/>
      <c r="CE150" s="54"/>
      <c r="CF150" s="54"/>
      <c r="CG150" s="54"/>
      <c r="CH150" s="54"/>
      <c r="CI150" s="54"/>
      <c r="CJ150" s="54"/>
      <c r="CK150" s="54"/>
      <c r="CL150" s="54"/>
      <c r="CM150" s="32"/>
      <c r="CN150" s="32"/>
      <c r="CO150" s="32"/>
      <c r="CP150" s="32"/>
      <c r="CQ150" s="32"/>
      <c r="CR150" s="32"/>
      <c r="CS150" s="32"/>
      <c r="CT150" s="32"/>
      <c r="CU150" s="32"/>
      <c r="CV150" s="32"/>
      <c r="CW150" s="32"/>
      <c r="CX150" s="32"/>
      <c r="CY150" s="32"/>
      <c r="CZ150" s="32"/>
      <c r="DA150" s="32"/>
      <c r="DB150" s="32"/>
      <c r="DC150" s="32"/>
      <c r="DD150" s="55"/>
      <c r="DE150" s="56"/>
      <c r="DF150" s="56"/>
      <c r="DG150" s="56"/>
      <c r="DH150" s="56"/>
      <c r="DI150" s="56"/>
      <c r="DJ150" s="32"/>
      <c r="DK150" s="32"/>
      <c r="DL150" s="32"/>
      <c r="DM150" s="55"/>
      <c r="DN150" s="56"/>
      <c r="DO150" s="56"/>
      <c r="DP150" s="56"/>
      <c r="DQ150" s="56"/>
      <c r="DR150" s="56"/>
      <c r="DS150" s="32"/>
      <c r="DT150" s="32"/>
      <c r="DU150" s="32"/>
      <c r="DV150" s="32"/>
      <c r="DW150" s="32"/>
      <c r="DX150" s="2"/>
      <c r="DY150" s="2"/>
      <c r="DZ150" s="2"/>
      <c r="EA150" s="2"/>
      <c r="EB150" s="2"/>
      <c r="EC150" s="2"/>
      <c r="ED150" s="2"/>
      <c r="EE150" s="2"/>
      <c r="EF150" s="2"/>
      <c r="EG150" s="32"/>
      <c r="EH150" s="49"/>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32"/>
      <c r="GI150" s="32"/>
      <c r="GJ150" s="32"/>
      <c r="GK150" s="32"/>
      <c r="GL150" s="2"/>
      <c r="GM150" s="2"/>
      <c r="GN150" s="2"/>
      <c r="GO150" s="2"/>
      <c r="GP150" s="2"/>
    </row>
    <row r="151" spans="6:198" s="1" customFormat="1" ht="13.5" customHeight="1">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R151" s="2"/>
      <c r="BS151" s="32"/>
      <c r="BT151" s="32"/>
      <c r="BU151" s="32"/>
      <c r="BV151" s="32"/>
      <c r="BW151" s="32"/>
      <c r="BX151" s="32"/>
      <c r="BY151" s="32"/>
      <c r="BZ151" s="32"/>
      <c r="CA151" s="32"/>
      <c r="CB151" s="32"/>
      <c r="CC151" s="32"/>
      <c r="CD151" s="54"/>
      <c r="CE151" s="54"/>
      <c r="CF151" s="54"/>
      <c r="CG151" s="54"/>
      <c r="CH151" s="54"/>
      <c r="CI151" s="54"/>
      <c r="CJ151" s="54"/>
      <c r="CK151" s="54"/>
      <c r="CL151" s="54"/>
      <c r="CM151" s="32"/>
      <c r="CN151" s="32"/>
      <c r="CO151" s="32"/>
      <c r="CP151" s="32"/>
      <c r="CQ151" s="32"/>
      <c r="CR151" s="32"/>
      <c r="CS151" s="32"/>
      <c r="CT151" s="32"/>
      <c r="CU151" s="32"/>
      <c r="CV151" s="32"/>
      <c r="CW151" s="32"/>
      <c r="CX151" s="32"/>
      <c r="CY151" s="32"/>
      <c r="CZ151" s="32"/>
      <c r="DA151" s="32"/>
      <c r="DB151" s="32"/>
      <c r="DC151" s="32"/>
      <c r="DD151" s="55"/>
      <c r="DE151" s="56"/>
      <c r="DF151" s="56"/>
      <c r="DG151" s="56"/>
      <c r="DH151" s="56"/>
      <c r="DI151" s="56"/>
      <c r="DJ151" s="32"/>
      <c r="DK151" s="32"/>
      <c r="DL151" s="32"/>
      <c r="DM151" s="55"/>
      <c r="DN151" s="56"/>
      <c r="DO151" s="56"/>
      <c r="DP151" s="56"/>
      <c r="DQ151" s="56"/>
      <c r="DR151" s="56"/>
      <c r="DS151" s="32"/>
      <c r="DT151" s="32"/>
      <c r="DU151" s="32"/>
      <c r="DV151" s="32"/>
      <c r="DW151" s="32"/>
      <c r="DX151" s="2"/>
      <c r="DY151" s="2"/>
      <c r="DZ151" s="2"/>
      <c r="EA151" s="2"/>
      <c r="EB151" s="2"/>
      <c r="EC151" s="2"/>
      <c r="ED151" s="2"/>
      <c r="EE151" s="2"/>
      <c r="EF151" s="2"/>
      <c r="EG151" s="32"/>
      <c r="EH151" s="49"/>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32"/>
      <c r="GI151" s="32"/>
      <c r="GJ151" s="32"/>
      <c r="GK151" s="32"/>
      <c r="GL151" s="2"/>
      <c r="GM151" s="2"/>
      <c r="GN151" s="2"/>
      <c r="GO151" s="2"/>
      <c r="GP151" s="2"/>
    </row>
    <row r="152" spans="6:198" s="1" customFormat="1" ht="13.5" customHeight="1">
      <c r="F152" s="4"/>
      <c r="G152" s="79"/>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79"/>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R152" s="2"/>
      <c r="BS152" s="32"/>
      <c r="BT152" s="32"/>
      <c r="BU152" s="32"/>
      <c r="BV152" s="32"/>
      <c r="BW152" s="32"/>
      <c r="BX152" s="32"/>
      <c r="BY152" s="32"/>
      <c r="BZ152" s="32"/>
      <c r="CA152" s="32"/>
      <c r="CB152" s="32"/>
      <c r="CC152" s="32"/>
      <c r="CD152" s="54"/>
      <c r="CE152" s="54"/>
      <c r="CF152" s="54"/>
      <c r="CG152" s="54"/>
      <c r="CH152" s="54"/>
      <c r="CI152" s="54"/>
      <c r="CJ152" s="54"/>
      <c r="CK152" s="54"/>
      <c r="CL152" s="54"/>
      <c r="CM152" s="32"/>
      <c r="CN152" s="32"/>
      <c r="CO152" s="32"/>
      <c r="CP152" s="32"/>
      <c r="CQ152" s="32"/>
      <c r="CR152" s="32"/>
      <c r="CS152" s="32"/>
      <c r="CT152" s="32"/>
      <c r="CU152" s="32"/>
      <c r="CV152" s="32"/>
      <c r="CW152" s="32"/>
      <c r="CX152" s="32"/>
      <c r="CY152" s="32"/>
      <c r="CZ152" s="32"/>
      <c r="DA152" s="32"/>
      <c r="DB152" s="32"/>
      <c r="DC152" s="32"/>
      <c r="DD152" s="55"/>
      <c r="DE152" s="56"/>
      <c r="DF152" s="56"/>
      <c r="DG152" s="56"/>
      <c r="DH152" s="56"/>
      <c r="DI152" s="56"/>
      <c r="DJ152" s="32"/>
      <c r="DK152" s="32"/>
      <c r="DL152" s="32"/>
      <c r="DM152" s="55"/>
      <c r="DN152" s="56"/>
      <c r="DO152" s="56"/>
      <c r="DP152" s="56"/>
      <c r="DQ152" s="56"/>
      <c r="DR152" s="56"/>
      <c r="DS152" s="32"/>
      <c r="DT152" s="32"/>
      <c r="DU152" s="32"/>
      <c r="DV152" s="32"/>
      <c r="DW152" s="32"/>
      <c r="DX152" s="2"/>
      <c r="DY152" s="2"/>
      <c r="DZ152" s="2"/>
      <c r="EA152" s="2"/>
      <c r="EB152" s="2"/>
      <c r="EC152" s="2"/>
      <c r="ED152" s="2"/>
      <c r="EE152" s="2"/>
      <c r="EF152" s="2"/>
      <c r="EG152" s="32"/>
      <c r="EH152" s="49"/>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32"/>
      <c r="GI152" s="32"/>
      <c r="GJ152" s="32"/>
      <c r="GK152" s="32"/>
      <c r="GL152" s="2"/>
      <c r="GM152" s="2"/>
      <c r="GN152" s="2"/>
      <c r="GO152" s="2"/>
      <c r="GP152" s="2"/>
    </row>
    <row r="153" spans="6:198" s="1" customFormat="1" ht="13.5" customHeight="1">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R153" s="2"/>
      <c r="BS153" s="32"/>
      <c r="BT153" s="32"/>
      <c r="BU153" s="32"/>
      <c r="BV153" s="32"/>
      <c r="BW153" s="32"/>
      <c r="BX153" s="32"/>
      <c r="BY153" s="32"/>
      <c r="BZ153" s="32"/>
      <c r="CA153" s="32"/>
      <c r="CB153" s="32"/>
      <c r="CC153" s="32"/>
      <c r="CD153" s="54"/>
      <c r="CE153" s="54"/>
      <c r="CF153" s="54"/>
      <c r="CG153" s="54"/>
      <c r="CH153" s="54"/>
      <c r="CI153" s="54"/>
      <c r="CJ153" s="54"/>
      <c r="CK153" s="54"/>
      <c r="CL153" s="54"/>
      <c r="CM153" s="32"/>
      <c r="CN153" s="32"/>
      <c r="CO153" s="32"/>
      <c r="CP153" s="32"/>
      <c r="CQ153" s="32"/>
      <c r="CR153" s="32"/>
      <c r="CS153" s="32"/>
      <c r="CT153" s="32"/>
      <c r="CU153" s="32"/>
      <c r="CV153" s="32"/>
      <c r="CW153" s="32"/>
      <c r="CX153" s="32"/>
      <c r="CY153" s="32"/>
      <c r="CZ153" s="32"/>
      <c r="DA153" s="32"/>
      <c r="DB153" s="32"/>
      <c r="DC153" s="32"/>
      <c r="DD153" s="55"/>
      <c r="DE153" s="56"/>
      <c r="DF153" s="56"/>
      <c r="DG153" s="56"/>
      <c r="DH153" s="56"/>
      <c r="DI153" s="56"/>
      <c r="DJ153" s="32"/>
      <c r="DK153" s="32"/>
      <c r="DL153" s="32"/>
      <c r="DM153" s="55"/>
      <c r="DN153" s="56"/>
      <c r="DO153" s="56"/>
      <c r="DP153" s="56"/>
      <c r="DQ153" s="56"/>
      <c r="DR153" s="56"/>
      <c r="DS153" s="32"/>
      <c r="DT153" s="32"/>
      <c r="DU153" s="32"/>
      <c r="DV153" s="32"/>
      <c r="DW153" s="32"/>
      <c r="DX153" s="2"/>
      <c r="DY153" s="2"/>
      <c r="DZ153" s="2"/>
      <c r="EA153" s="2"/>
      <c r="EB153" s="2"/>
      <c r="EC153" s="2"/>
      <c r="ED153" s="2"/>
      <c r="EE153" s="2"/>
      <c r="EF153" s="2"/>
      <c r="EG153" s="32"/>
      <c r="EH153" s="49"/>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32"/>
      <c r="GI153" s="32"/>
      <c r="GJ153" s="32"/>
      <c r="GK153" s="32"/>
      <c r="GL153" s="2"/>
      <c r="GM153" s="2"/>
      <c r="GN153" s="2"/>
      <c r="GO153" s="2"/>
      <c r="GP153" s="2"/>
    </row>
    <row r="154" spans="6:198" s="1" customFormat="1" ht="13.5" customHeight="1">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R154" s="2"/>
      <c r="BS154" s="32"/>
      <c r="BT154" s="32"/>
      <c r="BU154" s="32"/>
      <c r="BV154" s="32"/>
      <c r="BW154" s="32"/>
      <c r="BX154" s="32"/>
      <c r="BY154" s="32"/>
      <c r="BZ154" s="32"/>
      <c r="CA154" s="32"/>
      <c r="CB154" s="32"/>
      <c r="CC154" s="32"/>
      <c r="CD154" s="54"/>
      <c r="CE154" s="54"/>
      <c r="CF154" s="54"/>
      <c r="CG154" s="54"/>
      <c r="CH154" s="54"/>
      <c r="CI154" s="54"/>
      <c r="CJ154" s="54"/>
      <c r="CK154" s="54"/>
      <c r="CL154" s="54"/>
      <c r="CM154" s="32"/>
      <c r="CN154" s="32"/>
      <c r="CO154" s="32"/>
      <c r="CP154" s="32"/>
      <c r="CQ154" s="32"/>
      <c r="CR154" s="32"/>
      <c r="CS154" s="32"/>
      <c r="CT154" s="32"/>
      <c r="CU154" s="32"/>
      <c r="CV154" s="32"/>
      <c r="CW154" s="32"/>
      <c r="CX154" s="32"/>
      <c r="CY154" s="32"/>
      <c r="CZ154" s="32"/>
      <c r="DA154" s="32"/>
      <c r="DB154" s="32"/>
      <c r="DC154" s="32"/>
      <c r="DD154" s="55"/>
      <c r="DE154" s="56"/>
      <c r="DF154" s="56"/>
      <c r="DG154" s="56"/>
      <c r="DH154" s="56"/>
      <c r="DI154" s="56"/>
      <c r="DJ154" s="32"/>
      <c r="DK154" s="32"/>
      <c r="DL154" s="32"/>
      <c r="DM154" s="55"/>
      <c r="DN154" s="56"/>
      <c r="DO154" s="56"/>
      <c r="DP154" s="56"/>
      <c r="DQ154" s="56"/>
      <c r="DR154" s="56"/>
      <c r="DS154" s="32"/>
      <c r="DT154" s="32"/>
      <c r="DU154" s="32"/>
      <c r="DV154" s="32"/>
      <c r="DW154" s="32"/>
      <c r="DX154" s="2"/>
      <c r="DY154" s="2"/>
      <c r="DZ154" s="2"/>
      <c r="EA154" s="2"/>
      <c r="EB154" s="2"/>
      <c r="EC154" s="2"/>
      <c r="ED154" s="2"/>
      <c r="EE154" s="2"/>
      <c r="EF154" s="2"/>
      <c r="EG154" s="32"/>
      <c r="EH154" s="49"/>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32"/>
      <c r="GI154" s="32"/>
      <c r="GJ154" s="32"/>
      <c r="GK154" s="32"/>
      <c r="GL154" s="2"/>
      <c r="GM154" s="2"/>
      <c r="GN154" s="2"/>
      <c r="GO154" s="2"/>
      <c r="GP154" s="2"/>
    </row>
    <row r="155" spans="6:198" s="1" customFormat="1" ht="13.5" customHeight="1">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R155" s="2"/>
      <c r="BS155" s="32"/>
      <c r="BT155" s="32"/>
      <c r="BU155" s="32"/>
      <c r="BV155" s="32"/>
      <c r="BW155" s="32"/>
      <c r="BX155" s="32"/>
      <c r="BY155" s="32"/>
      <c r="BZ155" s="32"/>
      <c r="CA155" s="32"/>
      <c r="CB155" s="32"/>
      <c r="CC155" s="32"/>
      <c r="CD155" s="54"/>
      <c r="CE155" s="54"/>
      <c r="CF155" s="54"/>
      <c r="CG155" s="54"/>
      <c r="CH155" s="54"/>
      <c r="CI155" s="54"/>
      <c r="CJ155" s="54"/>
      <c r="CK155" s="54"/>
      <c r="CL155" s="54"/>
      <c r="CM155" s="32"/>
      <c r="CN155" s="32"/>
      <c r="CO155" s="32"/>
      <c r="CP155" s="32"/>
      <c r="CQ155" s="32"/>
      <c r="CR155" s="32"/>
      <c r="CS155" s="32"/>
      <c r="CT155" s="32"/>
      <c r="CU155" s="32"/>
      <c r="CV155" s="32"/>
      <c r="CW155" s="32"/>
      <c r="CX155" s="32"/>
      <c r="CY155" s="32"/>
      <c r="CZ155" s="32"/>
      <c r="DA155" s="32"/>
      <c r="DB155" s="32"/>
      <c r="DC155" s="32"/>
      <c r="DD155" s="55"/>
      <c r="DE155" s="56"/>
      <c r="DF155" s="56"/>
      <c r="DG155" s="56"/>
      <c r="DH155" s="56"/>
      <c r="DI155" s="56"/>
      <c r="DJ155" s="32"/>
      <c r="DK155" s="32"/>
      <c r="DL155" s="32"/>
      <c r="DM155" s="55"/>
      <c r="DN155" s="56"/>
      <c r="DO155" s="56"/>
      <c r="DP155" s="56"/>
      <c r="DQ155" s="56"/>
      <c r="DR155" s="56"/>
      <c r="DS155" s="32"/>
      <c r="DT155" s="32"/>
      <c r="DU155" s="32"/>
      <c r="DV155" s="32"/>
      <c r="DW155" s="32"/>
      <c r="DX155" s="2"/>
      <c r="DY155" s="2"/>
      <c r="DZ155" s="2"/>
      <c r="EA155" s="2"/>
      <c r="EB155" s="2"/>
      <c r="EC155" s="2"/>
      <c r="ED155" s="2"/>
      <c r="EE155" s="2"/>
      <c r="EF155" s="2"/>
      <c r="EG155" s="32"/>
      <c r="EH155" s="49"/>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32"/>
      <c r="GI155" s="32"/>
      <c r="GJ155" s="32"/>
      <c r="GK155" s="32"/>
      <c r="GL155" s="2"/>
      <c r="GM155" s="2"/>
      <c r="GN155" s="2"/>
      <c r="GO155" s="2"/>
      <c r="GP155" s="2"/>
    </row>
    <row r="156" spans="6:198" s="1" customFormat="1" ht="13.5" customHeight="1">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R156" s="2"/>
      <c r="BS156" s="32"/>
      <c r="BT156" s="32"/>
      <c r="BU156" s="32"/>
      <c r="BV156" s="32"/>
      <c r="BW156" s="32"/>
      <c r="BX156" s="32"/>
      <c r="BY156" s="32"/>
      <c r="BZ156" s="32"/>
      <c r="CA156" s="32"/>
      <c r="CB156" s="32"/>
      <c r="CC156" s="32"/>
      <c r="CD156" s="54"/>
      <c r="CE156" s="54"/>
      <c r="CF156" s="54"/>
      <c r="CG156" s="54"/>
      <c r="CH156" s="54"/>
      <c r="CI156" s="54"/>
      <c r="CJ156" s="54"/>
      <c r="CK156" s="54"/>
      <c r="CL156" s="54"/>
      <c r="CM156" s="32"/>
      <c r="CN156" s="32"/>
      <c r="CO156" s="32"/>
      <c r="CP156" s="32"/>
      <c r="CQ156" s="32"/>
      <c r="CR156" s="32"/>
      <c r="CS156" s="32"/>
      <c r="CT156" s="32"/>
      <c r="CU156" s="32"/>
      <c r="CV156" s="32"/>
      <c r="CW156" s="32"/>
      <c r="CX156" s="32"/>
      <c r="CY156" s="32"/>
      <c r="CZ156" s="32"/>
      <c r="DA156" s="32"/>
      <c r="DB156" s="32"/>
      <c r="DC156" s="32"/>
      <c r="DD156" s="55"/>
      <c r="DE156" s="56"/>
      <c r="DF156" s="56"/>
      <c r="DG156" s="56"/>
      <c r="DH156" s="56"/>
      <c r="DI156" s="56"/>
      <c r="DJ156" s="32"/>
      <c r="DK156" s="32"/>
      <c r="DL156" s="32"/>
      <c r="DM156" s="55"/>
      <c r="DN156" s="56"/>
      <c r="DO156" s="56"/>
      <c r="DP156" s="56"/>
      <c r="DQ156" s="56"/>
      <c r="DR156" s="56"/>
      <c r="DS156" s="32"/>
      <c r="DT156" s="32"/>
      <c r="DU156" s="32"/>
      <c r="DV156" s="32"/>
      <c r="DW156" s="32"/>
      <c r="DX156" s="2"/>
      <c r="DY156" s="2"/>
      <c r="DZ156" s="2"/>
      <c r="EA156" s="2"/>
      <c r="EB156" s="2"/>
      <c r="EC156" s="2"/>
      <c r="ED156" s="2"/>
      <c r="EE156" s="2"/>
      <c r="EF156" s="2"/>
      <c r="EG156" s="32"/>
      <c r="EH156" s="49"/>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32"/>
      <c r="GI156" s="32"/>
      <c r="GJ156" s="32"/>
      <c r="GK156" s="32"/>
      <c r="GL156" s="2"/>
      <c r="GM156" s="2"/>
      <c r="GN156" s="2"/>
      <c r="GO156" s="2"/>
      <c r="GP156" s="2"/>
    </row>
    <row r="157" spans="6:198" s="1" customFormat="1" ht="13.5" customHeight="1">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R157" s="2"/>
      <c r="BS157" s="32"/>
      <c r="BT157" s="32"/>
      <c r="BU157" s="32"/>
      <c r="BV157" s="32"/>
      <c r="BW157" s="32"/>
      <c r="BX157" s="32"/>
      <c r="BY157" s="32"/>
      <c r="BZ157" s="32"/>
      <c r="CA157" s="32"/>
      <c r="CB157" s="32"/>
      <c r="CC157" s="32"/>
      <c r="CD157" s="54"/>
      <c r="CE157" s="54"/>
      <c r="CF157" s="54"/>
      <c r="CG157" s="54"/>
      <c r="CH157" s="54"/>
      <c r="CI157" s="54"/>
      <c r="CJ157" s="54"/>
      <c r="CK157" s="54"/>
      <c r="CL157" s="54"/>
      <c r="CM157" s="32"/>
      <c r="CN157" s="32"/>
      <c r="CO157" s="32"/>
      <c r="CP157" s="32"/>
      <c r="CQ157" s="32"/>
      <c r="CR157" s="32"/>
      <c r="CS157" s="32"/>
      <c r="CT157" s="32"/>
      <c r="CU157" s="32"/>
      <c r="CV157" s="32"/>
      <c r="CW157" s="32"/>
      <c r="CX157" s="32"/>
      <c r="CY157" s="32"/>
      <c r="CZ157" s="32"/>
      <c r="DA157" s="32"/>
      <c r="DB157" s="32"/>
      <c r="DC157" s="32"/>
      <c r="DD157" s="55"/>
      <c r="DE157" s="56"/>
      <c r="DF157" s="56"/>
      <c r="DG157" s="56"/>
      <c r="DH157" s="56"/>
      <c r="DI157" s="56"/>
      <c r="DJ157" s="32"/>
      <c r="DK157" s="32"/>
      <c r="DL157" s="32"/>
      <c r="DM157" s="55"/>
      <c r="DN157" s="56"/>
      <c r="DO157" s="56"/>
      <c r="DP157" s="56"/>
      <c r="DQ157" s="56"/>
      <c r="DR157" s="56"/>
      <c r="DS157" s="32"/>
      <c r="DT157" s="32"/>
      <c r="DU157" s="32"/>
      <c r="DV157" s="32"/>
      <c r="DW157" s="32"/>
      <c r="DX157" s="2"/>
      <c r="DY157" s="2"/>
      <c r="DZ157" s="2"/>
      <c r="EA157" s="2"/>
      <c r="EB157" s="2"/>
      <c r="EC157" s="2"/>
      <c r="ED157" s="2"/>
      <c r="EE157" s="2"/>
      <c r="EF157" s="2"/>
      <c r="EG157" s="32"/>
      <c r="EH157" s="49"/>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32"/>
      <c r="GI157" s="32"/>
      <c r="GJ157" s="32"/>
      <c r="GK157" s="32"/>
      <c r="GL157" s="2"/>
      <c r="GM157" s="2"/>
      <c r="GN157" s="2"/>
      <c r="GO157" s="2"/>
      <c r="GP157" s="2"/>
    </row>
    <row r="158" spans="6:198" s="1" customFormat="1" ht="13.5" customHeight="1">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R158" s="2"/>
      <c r="BS158" s="32"/>
      <c r="BT158" s="32"/>
      <c r="BU158" s="32"/>
      <c r="BV158" s="32"/>
      <c r="BW158" s="32"/>
      <c r="BX158" s="32"/>
      <c r="BY158" s="32"/>
      <c r="BZ158" s="32"/>
      <c r="CA158" s="32"/>
      <c r="CB158" s="32"/>
      <c r="CC158" s="32"/>
      <c r="CD158" s="54"/>
      <c r="CE158" s="54"/>
      <c r="CF158" s="54"/>
      <c r="CG158" s="54"/>
      <c r="CH158" s="54"/>
      <c r="CI158" s="54"/>
      <c r="CJ158" s="54"/>
      <c r="CK158" s="54"/>
      <c r="CL158" s="54"/>
      <c r="CM158" s="32"/>
      <c r="CN158" s="32"/>
      <c r="CO158" s="32"/>
      <c r="CP158" s="32"/>
      <c r="CQ158" s="32"/>
      <c r="CR158" s="32"/>
      <c r="CS158" s="32"/>
      <c r="CT158" s="32"/>
      <c r="CU158" s="32"/>
      <c r="CV158" s="32"/>
      <c r="CW158" s="32"/>
      <c r="CX158" s="32"/>
      <c r="CY158" s="32"/>
      <c r="CZ158" s="32"/>
      <c r="DA158" s="32"/>
      <c r="DB158" s="32"/>
      <c r="DC158" s="32"/>
      <c r="DD158" s="55"/>
      <c r="DE158" s="56"/>
      <c r="DF158" s="56"/>
      <c r="DG158" s="56"/>
      <c r="DH158" s="56"/>
      <c r="DI158" s="56"/>
      <c r="DJ158" s="32"/>
      <c r="DK158" s="32"/>
      <c r="DL158" s="32"/>
      <c r="DM158" s="55"/>
      <c r="DN158" s="56"/>
      <c r="DO158" s="56"/>
      <c r="DP158" s="56"/>
      <c r="DQ158" s="56"/>
      <c r="DR158" s="56"/>
      <c r="DS158" s="32"/>
      <c r="DT158" s="32"/>
      <c r="DU158" s="32"/>
      <c r="DV158" s="32"/>
      <c r="DW158" s="32"/>
      <c r="DX158" s="2"/>
      <c r="DY158" s="2"/>
      <c r="DZ158" s="2"/>
      <c r="EA158" s="2"/>
      <c r="EB158" s="2"/>
      <c r="EC158" s="2"/>
      <c r="ED158" s="2"/>
      <c r="EE158" s="2"/>
      <c r="EF158" s="2"/>
      <c r="EG158" s="32"/>
      <c r="EH158" s="49"/>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32"/>
      <c r="GI158" s="32"/>
      <c r="GJ158" s="32"/>
      <c r="GK158" s="32"/>
      <c r="GL158" s="2"/>
      <c r="GM158" s="2"/>
      <c r="GN158" s="2"/>
      <c r="GO158" s="2"/>
      <c r="GP158" s="2"/>
    </row>
    <row r="159" spans="6:198" s="1" customFormat="1" ht="13.5" customHeight="1">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R159" s="2"/>
      <c r="BS159" s="32"/>
      <c r="BT159" s="32"/>
      <c r="BU159" s="32"/>
      <c r="BV159" s="32"/>
      <c r="BW159" s="32"/>
      <c r="BX159" s="32"/>
      <c r="BY159" s="32"/>
      <c r="BZ159" s="32"/>
      <c r="CA159" s="32"/>
      <c r="CB159" s="32"/>
      <c r="CC159" s="32"/>
      <c r="CD159" s="54"/>
      <c r="CE159" s="54"/>
      <c r="CF159" s="54"/>
      <c r="CG159" s="54"/>
      <c r="CH159" s="54"/>
      <c r="CI159" s="54"/>
      <c r="CJ159" s="54"/>
      <c r="CK159" s="54"/>
      <c r="CL159" s="54"/>
      <c r="CM159" s="32"/>
      <c r="CN159" s="32"/>
      <c r="CO159" s="32"/>
      <c r="CP159" s="32"/>
      <c r="CQ159" s="32"/>
      <c r="CR159" s="32"/>
      <c r="CS159" s="32"/>
      <c r="CT159" s="32"/>
      <c r="CU159" s="32"/>
      <c r="CV159" s="32"/>
      <c r="CW159" s="32"/>
      <c r="CX159" s="32"/>
      <c r="CY159" s="32"/>
      <c r="CZ159" s="32"/>
      <c r="DA159" s="32"/>
      <c r="DB159" s="32"/>
      <c r="DC159" s="32"/>
      <c r="DD159" s="55"/>
      <c r="DE159" s="56"/>
      <c r="DF159" s="56"/>
      <c r="DG159" s="56"/>
      <c r="DH159" s="56"/>
      <c r="DI159" s="56"/>
      <c r="DJ159" s="32"/>
      <c r="DK159" s="32"/>
      <c r="DL159" s="32"/>
      <c r="DM159" s="55"/>
      <c r="DN159" s="56"/>
      <c r="DO159" s="56"/>
      <c r="DP159" s="56"/>
      <c r="DQ159" s="56"/>
      <c r="DR159" s="56"/>
      <c r="DS159" s="32"/>
      <c r="DT159" s="32"/>
      <c r="DU159" s="32"/>
      <c r="DV159" s="32"/>
      <c r="DW159" s="32"/>
      <c r="DX159" s="2"/>
      <c r="DY159" s="2"/>
      <c r="DZ159" s="2"/>
      <c r="EA159" s="2"/>
      <c r="EB159" s="2"/>
      <c r="EC159" s="2"/>
      <c r="ED159" s="2"/>
      <c r="EE159" s="2"/>
      <c r="EF159" s="2"/>
      <c r="EG159" s="32"/>
      <c r="EH159" s="49"/>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32"/>
      <c r="GI159" s="32"/>
      <c r="GJ159" s="32"/>
      <c r="GK159" s="32"/>
      <c r="GL159" s="2"/>
      <c r="GM159" s="2"/>
      <c r="GN159" s="2"/>
      <c r="GO159" s="2"/>
      <c r="GP159" s="2"/>
    </row>
    <row r="160" spans="6:198" s="1" customFormat="1" ht="13.5" customHeight="1">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R160" s="2"/>
      <c r="BS160" s="32"/>
      <c r="BT160" s="32"/>
      <c r="BU160" s="32"/>
      <c r="BV160" s="32"/>
      <c r="BW160" s="32"/>
      <c r="BX160" s="32"/>
      <c r="BY160" s="32"/>
      <c r="BZ160" s="32"/>
      <c r="CA160" s="32"/>
      <c r="CB160" s="32"/>
      <c r="CC160" s="32"/>
      <c r="CD160" s="54"/>
      <c r="CE160" s="54"/>
      <c r="CF160" s="54"/>
      <c r="CG160" s="54"/>
      <c r="CH160" s="54"/>
      <c r="CI160" s="54"/>
      <c r="CJ160" s="54"/>
      <c r="CK160" s="54"/>
      <c r="CL160" s="54"/>
      <c r="CM160" s="32"/>
      <c r="CN160" s="32"/>
      <c r="CO160" s="32"/>
      <c r="CP160" s="32"/>
      <c r="CQ160" s="32"/>
      <c r="CR160" s="32"/>
      <c r="CS160" s="32"/>
      <c r="CT160" s="32"/>
      <c r="CU160" s="32"/>
      <c r="CV160" s="32"/>
      <c r="CW160" s="32"/>
      <c r="CX160" s="32"/>
      <c r="CY160" s="32"/>
      <c r="CZ160" s="32"/>
      <c r="DA160" s="32"/>
      <c r="DB160" s="32"/>
      <c r="DC160" s="32"/>
      <c r="DD160" s="55"/>
      <c r="DE160" s="56"/>
      <c r="DF160" s="56"/>
      <c r="DG160" s="56"/>
      <c r="DH160" s="56"/>
      <c r="DI160" s="56"/>
      <c r="DJ160" s="32"/>
      <c r="DK160" s="32"/>
      <c r="DL160" s="32"/>
      <c r="DM160" s="55"/>
      <c r="DN160" s="56"/>
      <c r="DO160" s="56"/>
      <c r="DP160" s="56"/>
      <c r="DQ160" s="56"/>
      <c r="DR160" s="56"/>
      <c r="DS160" s="32"/>
      <c r="DT160" s="32"/>
      <c r="DU160" s="32"/>
      <c r="DV160" s="32"/>
      <c r="DW160" s="32"/>
      <c r="DX160" s="2"/>
      <c r="DY160" s="2"/>
      <c r="DZ160" s="2"/>
      <c r="EA160" s="2"/>
      <c r="EB160" s="2"/>
      <c r="EC160" s="2"/>
      <c r="ED160" s="2"/>
      <c r="EE160" s="2"/>
      <c r="EF160" s="2"/>
      <c r="EG160" s="32"/>
      <c r="EH160" s="49"/>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32"/>
      <c r="GI160" s="32"/>
      <c r="GJ160" s="32"/>
      <c r="GK160" s="32"/>
      <c r="GL160" s="2"/>
      <c r="GM160" s="2"/>
      <c r="GN160" s="2"/>
      <c r="GO160" s="2"/>
      <c r="GP160" s="2"/>
    </row>
    <row r="161" spans="6:198" s="1" customFormat="1" ht="13.5" customHeight="1">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R161" s="2"/>
      <c r="BS161" s="32"/>
      <c r="BT161" s="32"/>
      <c r="BU161" s="32"/>
      <c r="BV161" s="32"/>
      <c r="BW161" s="32"/>
      <c r="BX161" s="32"/>
      <c r="BY161" s="32"/>
      <c r="BZ161" s="32"/>
      <c r="CA161" s="32"/>
      <c r="CB161" s="32"/>
      <c r="CC161" s="32"/>
      <c r="CD161" s="54"/>
      <c r="CE161" s="54"/>
      <c r="CF161" s="54"/>
      <c r="CG161" s="54"/>
      <c r="CH161" s="54"/>
      <c r="CI161" s="54"/>
      <c r="CJ161" s="54"/>
      <c r="CK161" s="54"/>
      <c r="CL161" s="54"/>
      <c r="CM161" s="32"/>
      <c r="CN161" s="32"/>
      <c r="CO161" s="32"/>
      <c r="CP161" s="32"/>
      <c r="CQ161" s="32"/>
      <c r="CR161" s="32"/>
      <c r="CS161" s="32"/>
      <c r="CT161" s="32"/>
      <c r="CU161" s="32"/>
      <c r="CV161" s="32"/>
      <c r="CW161" s="32"/>
      <c r="CX161" s="32"/>
      <c r="CY161" s="32"/>
      <c r="CZ161" s="32"/>
      <c r="DA161" s="32"/>
      <c r="DB161" s="32"/>
      <c r="DC161" s="32"/>
      <c r="DD161" s="55"/>
      <c r="DE161" s="56"/>
      <c r="DF161" s="56"/>
      <c r="DG161" s="56"/>
      <c r="DH161" s="56"/>
      <c r="DI161" s="56"/>
      <c r="DJ161" s="32"/>
      <c r="DK161" s="32"/>
      <c r="DL161" s="32"/>
      <c r="DM161" s="55"/>
      <c r="DN161" s="56"/>
      <c r="DO161" s="56"/>
      <c r="DP161" s="56"/>
      <c r="DQ161" s="56"/>
      <c r="DR161" s="56"/>
      <c r="DS161" s="32"/>
      <c r="DT161" s="32"/>
      <c r="DU161" s="32"/>
      <c r="DV161" s="32"/>
      <c r="DW161" s="32"/>
      <c r="DX161" s="2"/>
      <c r="DY161" s="2"/>
      <c r="DZ161" s="2"/>
      <c r="EA161" s="2"/>
      <c r="EB161" s="2"/>
      <c r="EC161" s="2"/>
      <c r="ED161" s="2"/>
      <c r="EE161" s="2"/>
      <c r="EF161" s="2"/>
      <c r="EG161" s="32"/>
      <c r="EH161" s="49"/>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32"/>
      <c r="GI161" s="32"/>
      <c r="GJ161" s="32"/>
      <c r="GK161" s="32"/>
      <c r="GL161" s="2"/>
      <c r="GM161" s="2"/>
      <c r="GN161" s="2"/>
      <c r="GO161" s="2"/>
      <c r="GP161" s="2"/>
    </row>
    <row r="162" spans="6:198" s="1" customFormat="1" ht="13.5" customHeight="1">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R162" s="2"/>
      <c r="BS162" s="32"/>
      <c r="BT162" s="32"/>
      <c r="BU162" s="32"/>
      <c r="BV162" s="32"/>
      <c r="BW162" s="32"/>
      <c r="BX162" s="32"/>
      <c r="BY162" s="32"/>
      <c r="BZ162" s="32"/>
      <c r="CA162" s="32"/>
      <c r="CB162" s="32"/>
      <c r="CC162" s="32"/>
      <c r="CD162" s="54"/>
      <c r="CE162" s="54"/>
      <c r="CF162" s="54"/>
      <c r="CG162" s="54"/>
      <c r="CH162" s="54"/>
      <c r="CI162" s="54"/>
      <c r="CJ162" s="54"/>
      <c r="CK162" s="54"/>
      <c r="CL162" s="54"/>
      <c r="CM162" s="32"/>
      <c r="CN162" s="32"/>
      <c r="CO162" s="32"/>
      <c r="CP162" s="32"/>
      <c r="CQ162" s="32"/>
      <c r="CR162" s="32"/>
      <c r="CS162" s="32"/>
      <c r="CT162" s="32"/>
      <c r="CU162" s="32"/>
      <c r="CV162" s="32"/>
      <c r="CW162" s="32"/>
      <c r="CX162" s="32"/>
      <c r="CY162" s="32"/>
      <c r="CZ162" s="32"/>
      <c r="DA162" s="32"/>
      <c r="DB162" s="32"/>
      <c r="DC162" s="32"/>
      <c r="DD162" s="55"/>
      <c r="DE162" s="56"/>
      <c r="DF162" s="56"/>
      <c r="DG162" s="56"/>
      <c r="DH162" s="56"/>
      <c r="DI162" s="56"/>
      <c r="DJ162" s="32"/>
      <c r="DK162" s="32"/>
      <c r="DL162" s="32"/>
      <c r="DM162" s="55"/>
      <c r="DN162" s="56"/>
      <c r="DO162" s="56"/>
      <c r="DP162" s="56"/>
      <c r="DQ162" s="56"/>
      <c r="DR162" s="56"/>
      <c r="DS162" s="32"/>
      <c r="DT162" s="32"/>
      <c r="DU162" s="32"/>
      <c r="DV162" s="32"/>
      <c r="DW162" s="32"/>
      <c r="DX162" s="2"/>
      <c r="DY162" s="2"/>
      <c r="DZ162" s="2"/>
      <c r="EA162" s="2"/>
      <c r="EB162" s="2"/>
      <c r="EC162" s="2"/>
      <c r="ED162" s="2"/>
      <c r="EE162" s="2"/>
      <c r="EF162" s="2"/>
      <c r="EG162" s="32"/>
      <c r="EH162" s="49"/>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32"/>
      <c r="GI162" s="32"/>
      <c r="GJ162" s="32"/>
      <c r="GK162" s="32"/>
      <c r="GL162" s="2"/>
      <c r="GM162" s="2"/>
      <c r="GN162" s="2"/>
      <c r="GO162" s="2"/>
      <c r="GP162" s="2"/>
    </row>
    <row r="163" spans="6:198" s="1" customFormat="1" ht="13.5" customHeight="1">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R163" s="2"/>
      <c r="BS163" s="32"/>
      <c r="BT163" s="32"/>
      <c r="BU163" s="32"/>
      <c r="BV163" s="32"/>
      <c r="BW163" s="32"/>
      <c r="BX163" s="32"/>
      <c r="BY163" s="32"/>
      <c r="BZ163" s="32"/>
      <c r="CA163" s="32"/>
      <c r="CB163" s="32"/>
      <c r="CC163" s="32"/>
      <c r="CD163" s="54"/>
      <c r="CE163" s="54"/>
      <c r="CF163" s="54"/>
      <c r="CG163" s="54"/>
      <c r="CH163" s="54"/>
      <c r="CI163" s="54"/>
      <c r="CJ163" s="54"/>
      <c r="CK163" s="54"/>
      <c r="CL163" s="54"/>
      <c r="CM163" s="32"/>
      <c r="CN163" s="32"/>
      <c r="CO163" s="32"/>
      <c r="CP163" s="32"/>
      <c r="CQ163" s="32"/>
      <c r="CR163" s="32"/>
      <c r="CS163" s="32"/>
      <c r="CT163" s="32"/>
      <c r="CU163" s="32"/>
      <c r="CV163" s="32"/>
      <c r="CW163" s="32"/>
      <c r="CX163" s="32"/>
      <c r="CY163" s="32"/>
      <c r="CZ163" s="32"/>
      <c r="DA163" s="32"/>
      <c r="DB163" s="32"/>
      <c r="DC163" s="32"/>
      <c r="DD163" s="55"/>
      <c r="DE163" s="56"/>
      <c r="DF163" s="56"/>
      <c r="DG163" s="56"/>
      <c r="DH163" s="56"/>
      <c r="DI163" s="56"/>
      <c r="DJ163" s="32"/>
      <c r="DK163" s="32"/>
      <c r="DL163" s="32"/>
      <c r="DM163" s="55"/>
      <c r="DN163" s="56"/>
      <c r="DO163" s="56"/>
      <c r="DP163" s="56"/>
      <c r="DQ163" s="56"/>
      <c r="DR163" s="56"/>
      <c r="DS163" s="32"/>
      <c r="DT163" s="32"/>
      <c r="DU163" s="32"/>
      <c r="DV163" s="32"/>
      <c r="DW163" s="32"/>
      <c r="DX163" s="2"/>
      <c r="DY163" s="2"/>
      <c r="DZ163" s="2"/>
      <c r="EA163" s="2"/>
      <c r="EB163" s="2"/>
      <c r="EC163" s="2"/>
      <c r="ED163" s="2"/>
      <c r="EE163" s="2"/>
      <c r="EF163" s="2"/>
      <c r="EG163" s="32"/>
      <c r="EH163" s="49"/>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32"/>
      <c r="GI163" s="32"/>
      <c r="GJ163" s="32"/>
      <c r="GK163" s="32"/>
      <c r="GL163" s="2"/>
      <c r="GM163" s="2"/>
      <c r="GN163" s="2"/>
      <c r="GO163" s="2"/>
      <c r="GP163" s="2"/>
    </row>
    <row r="164" spans="6:198" s="1" customFormat="1" ht="13.5" customHeight="1">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R164" s="2"/>
      <c r="BS164" s="32"/>
      <c r="BT164" s="32"/>
      <c r="BU164" s="32"/>
      <c r="BV164" s="32"/>
      <c r="BW164" s="32"/>
      <c r="BX164" s="32"/>
      <c r="BY164" s="32"/>
      <c r="BZ164" s="32"/>
      <c r="CA164" s="32"/>
      <c r="CB164" s="32"/>
      <c r="CC164" s="32"/>
      <c r="CD164" s="54"/>
      <c r="CE164" s="54"/>
      <c r="CF164" s="54"/>
      <c r="CG164" s="54"/>
      <c r="CH164" s="54"/>
      <c r="CI164" s="54"/>
      <c r="CJ164" s="54"/>
      <c r="CK164" s="54"/>
      <c r="CL164" s="54"/>
      <c r="CM164" s="32"/>
      <c r="CN164" s="32"/>
      <c r="CO164" s="32"/>
      <c r="CP164" s="32"/>
      <c r="CQ164" s="32"/>
      <c r="CR164" s="32"/>
      <c r="CS164" s="32"/>
      <c r="CT164" s="32"/>
      <c r="CU164" s="32"/>
      <c r="CV164" s="32"/>
      <c r="CW164" s="32"/>
      <c r="CX164" s="32"/>
      <c r="CY164" s="32"/>
      <c r="CZ164" s="32"/>
      <c r="DA164" s="32"/>
      <c r="DB164" s="32"/>
      <c r="DC164" s="32"/>
      <c r="DD164" s="55"/>
      <c r="DE164" s="56"/>
      <c r="DF164" s="56"/>
      <c r="DG164" s="56"/>
      <c r="DH164" s="56"/>
      <c r="DI164" s="56"/>
      <c r="DJ164" s="32"/>
      <c r="DK164" s="32"/>
      <c r="DL164" s="32"/>
      <c r="DM164" s="55"/>
      <c r="DN164" s="56"/>
      <c r="DO164" s="56"/>
      <c r="DP164" s="56"/>
      <c r="DQ164" s="56"/>
      <c r="DR164" s="56"/>
      <c r="DS164" s="32"/>
      <c r="DT164" s="32"/>
      <c r="DU164" s="32"/>
      <c r="DV164" s="32"/>
      <c r="DW164" s="32"/>
      <c r="DX164" s="2"/>
      <c r="DY164" s="2"/>
      <c r="DZ164" s="2"/>
      <c r="EA164" s="2"/>
      <c r="EB164" s="2"/>
      <c r="EC164" s="2"/>
      <c r="ED164" s="2"/>
      <c r="EE164" s="2"/>
      <c r="EF164" s="2"/>
      <c r="EG164" s="32"/>
      <c r="EH164" s="49"/>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32"/>
      <c r="GI164" s="32"/>
      <c r="GJ164" s="32"/>
      <c r="GK164" s="32"/>
      <c r="GL164" s="2"/>
      <c r="GM164" s="2"/>
      <c r="GN164" s="2"/>
      <c r="GO164" s="2"/>
      <c r="GP164" s="2"/>
    </row>
    <row r="165" spans="6:198" s="1" customFormat="1" ht="13.5" customHeight="1">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R165" s="2"/>
      <c r="BS165" s="32"/>
      <c r="BT165" s="32"/>
      <c r="BU165" s="32"/>
      <c r="BV165" s="32"/>
      <c r="BW165" s="32"/>
      <c r="BX165" s="32"/>
      <c r="BY165" s="32"/>
      <c r="BZ165" s="32"/>
      <c r="CA165" s="32"/>
      <c r="CB165" s="32"/>
      <c r="CC165" s="32"/>
      <c r="CD165" s="54"/>
      <c r="CE165" s="54"/>
      <c r="CF165" s="54"/>
      <c r="CG165" s="54"/>
      <c r="CH165" s="54"/>
      <c r="CI165" s="54"/>
      <c r="CJ165" s="54"/>
      <c r="CK165" s="54"/>
      <c r="CL165" s="54"/>
      <c r="CM165" s="32"/>
      <c r="CN165" s="32"/>
      <c r="CO165" s="32"/>
      <c r="CP165" s="32"/>
      <c r="CQ165" s="32"/>
      <c r="CR165" s="32"/>
      <c r="CS165" s="32"/>
      <c r="CT165" s="32"/>
      <c r="CU165" s="32"/>
      <c r="CV165" s="32"/>
      <c r="CW165" s="32"/>
      <c r="CX165" s="32"/>
      <c r="CY165" s="32"/>
      <c r="CZ165" s="32"/>
      <c r="DA165" s="32"/>
      <c r="DB165" s="32"/>
      <c r="DC165" s="32"/>
      <c r="DD165" s="55"/>
      <c r="DE165" s="56"/>
      <c r="DF165" s="56"/>
      <c r="DG165" s="56"/>
      <c r="DH165" s="56"/>
      <c r="DI165" s="56"/>
      <c r="DJ165" s="32"/>
      <c r="DK165" s="32"/>
      <c r="DL165" s="32"/>
      <c r="DM165" s="55"/>
      <c r="DN165" s="56"/>
      <c r="DO165" s="56"/>
      <c r="DP165" s="56"/>
      <c r="DQ165" s="56"/>
      <c r="DR165" s="56"/>
      <c r="DS165" s="32"/>
      <c r="DT165" s="32"/>
      <c r="DU165" s="32"/>
      <c r="DV165" s="32"/>
      <c r="DW165" s="32"/>
      <c r="DX165" s="2"/>
      <c r="DY165" s="2"/>
      <c r="DZ165" s="2"/>
      <c r="EA165" s="2"/>
      <c r="EB165" s="2"/>
      <c r="EC165" s="2"/>
      <c r="ED165" s="2"/>
      <c r="EE165" s="2"/>
      <c r="EF165" s="2"/>
      <c r="EG165" s="32"/>
      <c r="EH165" s="49"/>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32"/>
      <c r="GI165" s="32"/>
      <c r="GJ165" s="32"/>
      <c r="GK165" s="32"/>
      <c r="GL165" s="2"/>
      <c r="GM165" s="2"/>
      <c r="GN165" s="2"/>
      <c r="GO165" s="2"/>
      <c r="GP165" s="2"/>
    </row>
    <row r="166" spans="6:198" s="1" customFormat="1" ht="13.5" customHeight="1">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R166" s="2"/>
      <c r="BS166" s="32"/>
      <c r="BT166" s="32"/>
      <c r="BU166" s="32"/>
      <c r="BV166" s="32"/>
      <c r="BW166" s="32"/>
      <c r="BX166" s="32"/>
      <c r="BY166" s="32"/>
      <c r="BZ166" s="32"/>
      <c r="CA166" s="32"/>
      <c r="CB166" s="32"/>
      <c r="CC166" s="32"/>
      <c r="CD166" s="54"/>
      <c r="CE166" s="54"/>
      <c r="CF166" s="54"/>
      <c r="CG166" s="54"/>
      <c r="CH166" s="54"/>
      <c r="CI166" s="54"/>
      <c r="CJ166" s="54"/>
      <c r="CK166" s="54"/>
      <c r="CL166" s="54"/>
      <c r="CM166" s="32"/>
      <c r="CN166" s="32"/>
      <c r="CO166" s="32"/>
      <c r="CP166" s="32"/>
      <c r="CQ166" s="32"/>
      <c r="CR166" s="32"/>
      <c r="CS166" s="32"/>
      <c r="CT166" s="32"/>
      <c r="CU166" s="32"/>
      <c r="CV166" s="32"/>
      <c r="CW166" s="32"/>
      <c r="CX166" s="32"/>
      <c r="CY166" s="32"/>
      <c r="CZ166" s="32"/>
      <c r="DA166" s="32"/>
      <c r="DB166" s="32"/>
      <c r="DC166" s="32"/>
      <c r="DD166" s="55"/>
      <c r="DE166" s="56"/>
      <c r="DF166" s="56"/>
      <c r="DG166" s="56"/>
      <c r="DH166" s="56"/>
      <c r="DI166" s="56"/>
      <c r="DJ166" s="32"/>
      <c r="DK166" s="32"/>
      <c r="DL166" s="32"/>
      <c r="DM166" s="55"/>
      <c r="DN166" s="56"/>
      <c r="DO166" s="56"/>
      <c r="DP166" s="56"/>
      <c r="DQ166" s="56"/>
      <c r="DR166" s="56"/>
      <c r="DS166" s="32"/>
      <c r="DT166" s="32"/>
      <c r="DU166" s="32"/>
      <c r="DV166" s="32"/>
      <c r="DW166" s="32"/>
      <c r="DX166" s="2"/>
      <c r="DY166" s="2"/>
      <c r="DZ166" s="2"/>
      <c r="EA166" s="2"/>
      <c r="EB166" s="2"/>
      <c r="EC166" s="2"/>
      <c r="ED166" s="2"/>
      <c r="EE166" s="2"/>
      <c r="EF166" s="2"/>
      <c r="EG166" s="32"/>
      <c r="EH166" s="49"/>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32"/>
      <c r="GI166" s="32"/>
      <c r="GJ166" s="32"/>
      <c r="GK166" s="32"/>
      <c r="GL166" s="2"/>
      <c r="GM166" s="2"/>
      <c r="GN166" s="2"/>
      <c r="GO166" s="2"/>
      <c r="GP166" s="2"/>
    </row>
    <row r="167" spans="6:198" s="1" customFormat="1" ht="13.5" customHeight="1">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R167" s="2"/>
      <c r="BS167" s="32"/>
      <c r="BT167" s="32"/>
      <c r="BU167" s="32"/>
      <c r="BV167" s="32"/>
      <c r="BW167" s="32"/>
      <c r="BX167" s="32"/>
      <c r="BY167" s="32"/>
      <c r="BZ167" s="32"/>
      <c r="CA167" s="32"/>
      <c r="CB167" s="32"/>
      <c r="CC167" s="32"/>
      <c r="CD167" s="54"/>
      <c r="CE167" s="54"/>
      <c r="CF167" s="54"/>
      <c r="CG167" s="54"/>
      <c r="CH167" s="54"/>
      <c r="CI167" s="54"/>
      <c r="CJ167" s="54"/>
      <c r="CK167" s="54"/>
      <c r="CL167" s="54"/>
      <c r="CM167" s="32"/>
      <c r="CN167" s="32"/>
      <c r="CO167" s="32"/>
      <c r="CP167" s="32"/>
      <c r="CQ167" s="32"/>
      <c r="CR167" s="32"/>
      <c r="CS167" s="32"/>
      <c r="CT167" s="32"/>
      <c r="CU167" s="32"/>
      <c r="CV167" s="32"/>
      <c r="CW167" s="32"/>
      <c r="CX167" s="32"/>
      <c r="CY167" s="32"/>
      <c r="CZ167" s="32"/>
      <c r="DA167" s="32"/>
      <c r="DB167" s="32"/>
      <c r="DC167" s="32"/>
      <c r="DD167" s="55"/>
      <c r="DE167" s="56"/>
      <c r="DF167" s="56"/>
      <c r="DG167" s="56"/>
      <c r="DH167" s="56"/>
      <c r="DI167" s="56"/>
      <c r="DJ167" s="32"/>
      <c r="DK167" s="32"/>
      <c r="DL167" s="32"/>
      <c r="DM167" s="55"/>
      <c r="DN167" s="56"/>
      <c r="DO167" s="56"/>
      <c r="DP167" s="56"/>
      <c r="DQ167" s="56"/>
      <c r="DR167" s="56"/>
      <c r="DS167" s="32"/>
      <c r="DT167" s="32"/>
      <c r="DU167" s="32"/>
      <c r="DV167" s="32"/>
      <c r="DW167" s="32"/>
      <c r="DX167" s="2"/>
      <c r="DY167" s="2"/>
      <c r="DZ167" s="2"/>
      <c r="EA167" s="2"/>
      <c r="EB167" s="2"/>
      <c r="EC167" s="2"/>
      <c r="ED167" s="2"/>
      <c r="EE167" s="2"/>
      <c r="EF167" s="2"/>
      <c r="EG167" s="32"/>
      <c r="EH167" s="49"/>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32"/>
      <c r="GI167" s="32"/>
      <c r="GJ167" s="32"/>
      <c r="GK167" s="32"/>
      <c r="GL167" s="2"/>
      <c r="GM167" s="2"/>
      <c r="GN167" s="2"/>
      <c r="GO167" s="2"/>
      <c r="GP167" s="2"/>
    </row>
    <row r="168" spans="6:198" s="1" customFormat="1" ht="13.5" customHeight="1" thickBot="1">
      <c r="F168" s="53"/>
      <c r="G168" s="8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4"/>
      <c r="BR168" s="2"/>
      <c r="BS168" s="32"/>
      <c r="BT168" s="32"/>
      <c r="BU168" s="32"/>
      <c r="BV168" s="32"/>
      <c r="BW168" s="32"/>
      <c r="BX168" s="32"/>
      <c r="BY168" s="32"/>
      <c r="BZ168" s="32"/>
      <c r="CA168" s="32"/>
      <c r="CB168" s="32"/>
      <c r="CC168" s="32"/>
      <c r="CD168" s="54"/>
      <c r="CE168" s="54"/>
      <c r="CF168" s="54"/>
      <c r="CG168" s="54"/>
      <c r="CH168" s="54"/>
      <c r="CI168" s="54"/>
      <c r="CJ168" s="54"/>
      <c r="CK168" s="54"/>
      <c r="CL168" s="54"/>
      <c r="CM168" s="32"/>
      <c r="CN168" s="32"/>
      <c r="CO168" s="32"/>
      <c r="CP168" s="32"/>
      <c r="CQ168" s="32"/>
      <c r="CR168" s="32"/>
      <c r="CS168" s="32"/>
      <c r="CT168" s="32"/>
      <c r="CU168" s="32"/>
      <c r="CV168" s="32"/>
      <c r="CW168" s="32"/>
      <c r="CX168" s="32"/>
      <c r="CY168" s="32"/>
      <c r="CZ168" s="32"/>
      <c r="DA168" s="32"/>
      <c r="DB168" s="32"/>
      <c r="DC168" s="32"/>
      <c r="DD168" s="55"/>
      <c r="DE168" s="56"/>
      <c r="DF168" s="56"/>
      <c r="DG168" s="56"/>
      <c r="DH168" s="56"/>
      <c r="DI168" s="56"/>
      <c r="DJ168" s="32"/>
      <c r="DK168" s="32"/>
      <c r="DL168" s="32"/>
      <c r="DM168" s="55"/>
      <c r="DN168" s="56"/>
      <c r="DO168" s="56"/>
      <c r="DP168" s="56"/>
      <c r="DQ168" s="56"/>
      <c r="DR168" s="56"/>
      <c r="DS168" s="32"/>
      <c r="DT168" s="32"/>
      <c r="DU168" s="32"/>
      <c r="DV168" s="32"/>
      <c r="DW168" s="32"/>
      <c r="DX168" s="2"/>
      <c r="DY168" s="2"/>
      <c r="DZ168" s="2"/>
      <c r="EA168" s="2"/>
      <c r="EB168" s="2"/>
      <c r="EC168" s="2"/>
      <c r="ED168" s="2"/>
      <c r="EE168" s="2"/>
      <c r="EF168" s="2"/>
      <c r="EG168" s="32"/>
      <c r="EH168" s="49"/>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32"/>
      <c r="GI168" s="32"/>
      <c r="GJ168" s="32"/>
      <c r="GK168" s="32"/>
      <c r="GL168" s="2"/>
      <c r="GM168" s="2"/>
      <c r="GN168" s="2"/>
      <c r="GO168" s="2"/>
      <c r="GP168" s="2"/>
    </row>
    <row r="169" spans="6:198" s="1" customFormat="1" ht="19.5" customHeight="1">
      <c r="F169" s="576" t="str">
        <f>[2]Setup!$B$5</f>
        <v>Precise Mortgage Funding 2018-2B plc</v>
      </c>
      <c r="G169" s="576"/>
      <c r="H169" s="576"/>
      <c r="I169" s="576"/>
      <c r="J169" s="576"/>
      <c r="K169" s="576"/>
      <c r="L169" s="576"/>
      <c r="M169" s="576"/>
      <c r="N169" s="576"/>
      <c r="O169" s="576"/>
      <c r="P169" s="576"/>
      <c r="Q169" s="576"/>
      <c r="R169" s="576"/>
      <c r="S169" s="576"/>
      <c r="T169" s="576"/>
      <c r="U169" s="576"/>
      <c r="V169" s="576"/>
      <c r="W169" s="576"/>
      <c r="X169" s="576"/>
      <c r="Y169" s="576"/>
      <c r="Z169" s="576"/>
      <c r="AA169" s="576"/>
      <c r="AB169" s="576"/>
      <c r="AC169" s="576"/>
      <c r="AD169" s="576"/>
      <c r="AE169" s="576"/>
      <c r="AF169" s="576"/>
      <c r="AG169" s="576"/>
      <c r="AH169" s="576"/>
      <c r="AI169" s="576"/>
      <c r="AJ169" s="576"/>
      <c r="AK169" s="576"/>
      <c r="AL169" s="576"/>
      <c r="AM169" s="576"/>
      <c r="AN169" s="576"/>
      <c r="AO169" s="576"/>
      <c r="AP169" s="576"/>
      <c r="AQ169" s="576"/>
      <c r="AR169" s="576"/>
      <c r="AS169" s="576"/>
      <c r="AT169" s="576"/>
      <c r="AU169" s="576"/>
      <c r="AV169" s="576"/>
      <c r="AW169" s="576"/>
      <c r="AX169" s="576"/>
      <c r="AY169" s="576"/>
      <c r="AZ169" s="576"/>
      <c r="BA169" s="576"/>
      <c r="BB169" s="576"/>
      <c r="BC169" s="576"/>
      <c r="BD169" s="576"/>
      <c r="BE169" s="576"/>
      <c r="BF169" s="576"/>
      <c r="BG169" s="576"/>
      <c r="BH169" s="576"/>
      <c r="BI169" s="576"/>
      <c r="BJ169" s="576"/>
      <c r="BK169" s="576"/>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row>
    <row r="170" spans="6:198" s="1" customFormat="1" ht="15" customHeight="1">
      <c r="F170" s="569" t="s">
        <v>1</v>
      </c>
      <c r="G170" s="569"/>
      <c r="H170" s="569"/>
      <c r="I170" s="569"/>
      <c r="J170" s="569"/>
      <c r="K170" s="569"/>
      <c r="L170" s="569"/>
      <c r="M170" s="569"/>
      <c r="N170" s="569"/>
      <c r="O170" s="569"/>
      <c r="P170" s="569"/>
      <c r="Q170" s="569"/>
      <c r="R170" s="569"/>
      <c r="S170" s="569"/>
      <c r="T170" s="569"/>
      <c r="U170" s="569"/>
      <c r="V170" s="569"/>
      <c r="W170" s="569"/>
      <c r="X170" s="569"/>
      <c r="Y170" s="569"/>
      <c r="Z170" s="569"/>
      <c r="AA170" s="569"/>
      <c r="AB170" s="569"/>
      <c r="AC170" s="569"/>
      <c r="AD170" s="569"/>
      <c r="AE170" s="569"/>
      <c r="AF170" s="569"/>
      <c r="AG170" s="569"/>
      <c r="AH170" s="569"/>
      <c r="AI170" s="569"/>
      <c r="AJ170" s="569"/>
      <c r="AK170" s="569"/>
      <c r="AL170" s="569"/>
      <c r="AM170" s="569"/>
      <c r="AN170" s="569"/>
      <c r="AO170" s="569"/>
      <c r="AP170" s="569"/>
      <c r="AQ170" s="569"/>
      <c r="AR170" s="569"/>
      <c r="AS170" s="569"/>
      <c r="AT170" s="569"/>
      <c r="AU170" s="569"/>
      <c r="AV170" s="569"/>
      <c r="AW170" s="569"/>
      <c r="AX170" s="569"/>
      <c r="AY170" s="569"/>
      <c r="AZ170" s="569"/>
      <c r="BA170" s="569"/>
      <c r="BB170" s="569"/>
      <c r="BC170" s="569"/>
      <c r="BD170" s="569"/>
      <c r="BE170" s="569"/>
      <c r="BF170" s="569"/>
      <c r="BG170" s="569"/>
      <c r="BH170" s="569"/>
      <c r="BI170" s="569"/>
      <c r="BJ170" s="569"/>
      <c r="BK170" s="569"/>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row>
    <row r="171" spans="6:198" s="1" customFormat="1" ht="15" customHeight="1">
      <c r="F171" s="569" t="s">
        <v>2</v>
      </c>
      <c r="G171" s="569"/>
      <c r="H171" s="569"/>
      <c r="I171" s="569"/>
      <c r="J171" s="569"/>
      <c r="K171" s="569"/>
      <c r="L171" s="569"/>
      <c r="M171" s="569"/>
      <c r="N171" s="569"/>
      <c r="O171" s="569"/>
      <c r="P171" s="569"/>
      <c r="Q171" s="569"/>
      <c r="R171" s="569"/>
      <c r="S171" s="569"/>
      <c r="T171" s="569"/>
      <c r="U171" s="569"/>
      <c r="V171" s="569"/>
      <c r="W171" s="569"/>
      <c r="X171" s="569"/>
      <c r="Y171" s="569"/>
      <c r="Z171" s="569"/>
      <c r="AA171" s="569"/>
      <c r="AB171" s="569"/>
      <c r="AC171" s="569"/>
      <c r="AD171" s="569"/>
      <c r="AE171" s="569"/>
      <c r="AF171" s="569"/>
      <c r="AG171" s="569"/>
      <c r="AH171" s="569"/>
      <c r="AI171" s="569"/>
      <c r="AJ171" s="569"/>
      <c r="AK171" s="569"/>
      <c r="AL171" s="569"/>
      <c r="AM171" s="569"/>
      <c r="AN171" s="569"/>
      <c r="AO171" s="569"/>
      <c r="AP171" s="569"/>
      <c r="AQ171" s="569"/>
      <c r="AR171" s="569"/>
      <c r="AS171" s="569"/>
      <c r="AT171" s="569"/>
      <c r="AU171" s="569"/>
      <c r="AV171" s="569"/>
      <c r="AW171" s="569"/>
      <c r="AX171" s="569"/>
      <c r="AY171" s="569"/>
      <c r="AZ171" s="569"/>
      <c r="BA171" s="569"/>
      <c r="BB171" s="569"/>
      <c r="BC171" s="569"/>
      <c r="BD171" s="569"/>
      <c r="BE171" s="569"/>
      <c r="BF171" s="569"/>
      <c r="BG171" s="569"/>
      <c r="BH171" s="569"/>
      <c r="BI171" s="569"/>
      <c r="BJ171" s="569"/>
      <c r="BK171" s="569"/>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row>
    <row r="172" spans="6:198" s="1" customFormat="1" ht="13.5" customHeight="1" thickBot="1">
      <c r="F172" s="570">
        <f>[1]Input!$C$112</f>
        <v>43633</v>
      </c>
      <c r="G172" s="570"/>
      <c r="H172" s="570"/>
      <c r="I172" s="570"/>
      <c r="J172" s="570"/>
      <c r="K172" s="570"/>
      <c r="L172" s="570"/>
      <c r="M172" s="570"/>
      <c r="N172" s="570"/>
      <c r="O172" s="570"/>
      <c r="P172" s="570"/>
      <c r="Q172" s="570"/>
      <c r="R172" s="570"/>
      <c r="S172" s="570"/>
      <c r="T172" s="570"/>
      <c r="U172" s="570"/>
      <c r="V172" s="570"/>
      <c r="W172" s="570"/>
      <c r="X172" s="570"/>
      <c r="Y172" s="570"/>
      <c r="Z172" s="570"/>
      <c r="AA172" s="570"/>
      <c r="AB172" s="570"/>
      <c r="AC172" s="570"/>
      <c r="AD172" s="570"/>
      <c r="AE172" s="570"/>
      <c r="AF172" s="570"/>
      <c r="AG172" s="570"/>
      <c r="AH172" s="570"/>
      <c r="AI172" s="570"/>
      <c r="AJ172" s="570"/>
      <c r="AK172" s="570"/>
      <c r="AL172" s="570"/>
      <c r="AM172" s="570"/>
      <c r="AN172" s="570"/>
      <c r="AO172" s="570"/>
      <c r="AP172" s="570"/>
      <c r="AQ172" s="570"/>
      <c r="AR172" s="570"/>
      <c r="AS172" s="570"/>
      <c r="AT172" s="570"/>
      <c r="AU172" s="570"/>
      <c r="AV172" s="570"/>
      <c r="AW172" s="570"/>
      <c r="AX172" s="570"/>
      <c r="AY172" s="570"/>
      <c r="AZ172" s="570"/>
      <c r="BA172" s="570"/>
      <c r="BB172" s="570"/>
      <c r="BC172" s="570"/>
      <c r="BD172" s="570"/>
      <c r="BE172" s="570"/>
      <c r="BF172" s="570"/>
      <c r="BG172" s="570"/>
      <c r="BH172" s="570"/>
      <c r="BI172" s="570"/>
      <c r="BJ172" s="570"/>
      <c r="BK172" s="570"/>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row>
    <row r="173" spans="6:198" s="1" customFormat="1" ht="12.75" customHeight="1">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row>
    <row r="174" spans="6:198" s="1" customFormat="1" ht="12.75" customHeight="1">
      <c r="F174" s="571" t="s">
        <v>18</v>
      </c>
      <c r="G174" s="571"/>
      <c r="H174" s="571"/>
      <c r="I174" s="571"/>
      <c r="J174" s="571"/>
      <c r="K174" s="571"/>
      <c r="L174" s="571"/>
      <c r="M174" s="571"/>
      <c r="N174" s="571"/>
      <c r="O174" s="571"/>
      <c r="P174" s="571"/>
      <c r="Q174" s="571"/>
      <c r="R174" s="571"/>
      <c r="S174" s="571"/>
      <c r="T174" s="571"/>
      <c r="U174" s="571"/>
      <c r="V174" s="571"/>
      <c r="W174" s="571"/>
      <c r="X174" s="571"/>
      <c r="Y174" s="571"/>
      <c r="Z174" s="571"/>
      <c r="AA174" s="571"/>
      <c r="AB174" s="571"/>
      <c r="AC174" s="571"/>
      <c r="AD174" s="571"/>
      <c r="AE174" s="571"/>
      <c r="AF174" s="571"/>
      <c r="AG174" s="571"/>
      <c r="AH174" s="571"/>
      <c r="AI174" s="571"/>
      <c r="AJ174" s="571"/>
      <c r="AK174" s="571"/>
      <c r="AL174" s="571"/>
      <c r="AM174" s="571"/>
      <c r="AN174" s="571"/>
      <c r="AO174" s="571"/>
      <c r="AP174" s="571"/>
      <c r="AQ174" s="571"/>
      <c r="AR174" s="571"/>
      <c r="AS174" s="571"/>
      <c r="AT174" s="571"/>
      <c r="AU174" s="571"/>
      <c r="AV174" s="571"/>
      <c r="AW174" s="571"/>
      <c r="AX174" s="571"/>
      <c r="AY174" s="571"/>
      <c r="AZ174" s="571"/>
      <c r="BA174" s="571"/>
      <c r="BB174" s="571"/>
      <c r="BC174" s="571"/>
      <c r="BD174" s="571"/>
      <c r="BE174" s="571"/>
      <c r="BF174" s="571"/>
      <c r="BG174" s="571"/>
      <c r="BH174" s="571"/>
      <c r="BI174" s="571"/>
      <c r="BJ174" s="571"/>
      <c r="BK174" s="571"/>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row>
    <row r="175" spans="6:198" s="1" customFormat="1" ht="12.75" customHeight="1">
      <c r="F175" s="4"/>
      <c r="G175" s="25"/>
      <c r="H175" s="25"/>
      <c r="I175" s="25"/>
      <c r="J175" s="25"/>
      <c r="K175" s="25"/>
      <c r="L175" s="25"/>
      <c r="M175" s="25"/>
      <c r="N175" s="25"/>
      <c r="O175" s="25"/>
      <c r="P175" s="81"/>
      <c r="Q175" s="81"/>
      <c r="R175" s="81"/>
      <c r="S175" s="81"/>
      <c r="T175" s="81"/>
      <c r="U175" s="81"/>
      <c r="V175" s="81"/>
      <c r="W175" s="81"/>
      <c r="X175" s="81"/>
      <c r="Y175" s="81"/>
      <c r="Z175" s="81"/>
      <c r="AA175" s="81"/>
      <c r="AB175" s="82"/>
      <c r="AC175" s="82"/>
      <c r="AD175" s="82"/>
      <c r="AE175" s="82"/>
      <c r="AF175" s="82"/>
      <c r="AG175" s="64"/>
      <c r="AH175" s="64"/>
      <c r="AI175" s="64"/>
      <c r="AJ175" s="83" t="s">
        <v>96</v>
      </c>
      <c r="AK175" s="83"/>
      <c r="AL175" s="64"/>
      <c r="AM175" s="64"/>
      <c r="AN175" s="64"/>
      <c r="AO175" s="82"/>
      <c r="AP175" s="82"/>
      <c r="AQ175" s="82"/>
      <c r="AR175" s="82"/>
      <c r="AS175" s="82"/>
      <c r="AT175" s="81"/>
      <c r="AU175" s="81"/>
      <c r="AV175" s="727" t="s">
        <v>97</v>
      </c>
      <c r="AW175" s="727"/>
      <c r="AX175" s="727"/>
      <c r="AY175" s="727"/>
      <c r="AZ175" s="727"/>
      <c r="BA175" s="727"/>
      <c r="BB175" s="727"/>
      <c r="BC175" s="727"/>
      <c r="BD175" s="25"/>
      <c r="BE175" s="25"/>
      <c r="BF175" s="25"/>
      <c r="BG175" s="25"/>
      <c r="BH175" s="25"/>
      <c r="BI175" s="25"/>
      <c r="BJ175" s="4"/>
      <c r="BK175" s="4"/>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row>
    <row r="176" spans="6:198" s="1" customFormat="1" ht="12.75" customHeight="1">
      <c r="F176" s="4"/>
      <c r="G176" s="25"/>
      <c r="H176" s="25"/>
      <c r="I176" s="25"/>
      <c r="J176" s="25"/>
      <c r="K176" s="25"/>
      <c r="L176" s="25"/>
      <c r="M176" s="25"/>
      <c r="N176" s="25"/>
      <c r="O176" s="25"/>
      <c r="P176" s="25"/>
      <c r="Q176" s="25"/>
      <c r="R176" s="25"/>
      <c r="S176" s="25"/>
      <c r="T176" s="25"/>
      <c r="U176" s="25"/>
      <c r="V176" s="25"/>
      <c r="W176" s="25"/>
      <c r="X176" s="25"/>
      <c r="Y176" s="25"/>
      <c r="Z176" s="25"/>
      <c r="AA176" s="25"/>
      <c r="AB176" s="855"/>
      <c r="AC176" s="855"/>
      <c r="AD176" s="25"/>
      <c r="AE176" s="855"/>
      <c r="AF176" s="855"/>
      <c r="AG176" s="855" t="s">
        <v>98</v>
      </c>
      <c r="AH176" s="855"/>
      <c r="AI176" s="25"/>
      <c r="AJ176" s="855" t="s">
        <v>99</v>
      </c>
      <c r="AK176" s="855"/>
      <c r="AL176" s="25"/>
      <c r="AM176" s="855" t="s">
        <v>100</v>
      </c>
      <c r="AN176" s="858"/>
      <c r="AO176" s="858"/>
      <c r="AP176" s="84"/>
      <c r="AQ176" s="25"/>
      <c r="AR176" s="84"/>
      <c r="AS176" s="84"/>
      <c r="AT176" s="84"/>
      <c r="AU176" s="25"/>
      <c r="AV176" s="855" t="s">
        <v>98</v>
      </c>
      <c r="AW176" s="855"/>
      <c r="AX176" s="25"/>
      <c r="AY176" s="855" t="s">
        <v>99</v>
      </c>
      <c r="AZ176" s="855"/>
      <c r="BA176" s="25"/>
      <c r="BB176" s="855" t="s">
        <v>100</v>
      </c>
      <c r="BC176" s="855"/>
      <c r="BD176" s="855"/>
      <c r="BE176" s="25"/>
      <c r="BF176" s="25"/>
      <c r="BG176" s="25"/>
      <c r="BH176" s="25"/>
      <c r="BI176" s="25"/>
      <c r="BJ176" s="4"/>
      <c r="BK176" s="4"/>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row>
    <row r="177" spans="6:198" s="1" customFormat="1" ht="12.75" customHeight="1">
      <c r="F177" s="4"/>
      <c r="G177" s="83" t="s">
        <v>101</v>
      </c>
      <c r="H177" s="83"/>
      <c r="I177" s="83"/>
      <c r="J177" s="83"/>
      <c r="K177" s="83"/>
      <c r="L177" s="83"/>
      <c r="M177" s="83"/>
      <c r="N177" s="83"/>
      <c r="O177" s="83"/>
      <c r="P177" s="83"/>
      <c r="Q177" s="83"/>
      <c r="R177" s="83" t="s">
        <v>102</v>
      </c>
      <c r="S177" s="83"/>
      <c r="T177" s="83"/>
      <c r="U177" s="83"/>
      <c r="V177" s="85"/>
      <c r="W177" s="85"/>
      <c r="X177" s="85"/>
      <c r="Y177" s="85"/>
      <c r="Z177" s="85"/>
      <c r="AA177" s="85"/>
      <c r="AB177" s="856"/>
      <c r="AC177" s="856"/>
      <c r="AD177" s="85"/>
      <c r="AE177" s="856"/>
      <c r="AF177" s="856"/>
      <c r="AG177" s="856"/>
      <c r="AH177" s="856"/>
      <c r="AI177" s="85"/>
      <c r="AJ177" s="856"/>
      <c r="AK177" s="856"/>
      <c r="AL177" s="85"/>
      <c r="AM177" s="859"/>
      <c r="AN177" s="859"/>
      <c r="AO177" s="859"/>
      <c r="AP177" s="86"/>
      <c r="AQ177" s="85"/>
      <c r="AR177" s="86"/>
      <c r="AS177" s="86"/>
      <c r="AT177" s="86"/>
      <c r="AU177" s="85"/>
      <c r="AV177" s="856"/>
      <c r="AW177" s="856"/>
      <c r="AX177" s="85"/>
      <c r="AY177" s="856"/>
      <c r="AZ177" s="856"/>
      <c r="BA177" s="85"/>
      <c r="BB177" s="856"/>
      <c r="BC177" s="856"/>
      <c r="BD177" s="856"/>
      <c r="BE177" s="83"/>
      <c r="BF177" s="83" t="s">
        <v>103</v>
      </c>
      <c r="BG177" s="83"/>
      <c r="BH177" s="83"/>
      <c r="BI177" s="83"/>
      <c r="BJ177" s="4"/>
      <c r="BK177" s="4"/>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row>
    <row r="178" spans="6:198" s="1" customFormat="1" ht="12.75" customHeight="1">
      <c r="F178" s="4"/>
      <c r="G178" s="87" t="s">
        <v>104</v>
      </c>
      <c r="H178" s="9"/>
      <c r="I178" s="9"/>
      <c r="J178" s="9"/>
      <c r="K178" s="9"/>
      <c r="L178" s="9"/>
      <c r="M178" s="9"/>
      <c r="N178" s="9"/>
      <c r="O178" s="9"/>
      <c r="P178" s="857" t="str">
        <f>F169</f>
        <v>Precise Mortgage Funding 2018-2B plc</v>
      </c>
      <c r="Q178" s="857"/>
      <c r="R178" s="857"/>
      <c r="S178" s="857"/>
      <c r="T178" s="857"/>
      <c r="U178" s="857"/>
      <c r="V178" s="857"/>
      <c r="W178" s="857"/>
      <c r="X178" s="857"/>
      <c r="Y178" s="857"/>
      <c r="Z178" s="857"/>
      <c r="AA178" s="857"/>
      <c r="AB178" s="857"/>
      <c r="AC178" s="9"/>
      <c r="AD178" s="9"/>
      <c r="AE178" s="9"/>
      <c r="AF178" s="9"/>
      <c r="AG178" s="61"/>
      <c r="AH178" s="9"/>
      <c r="AI178" s="9"/>
      <c r="AJ178" s="61"/>
      <c r="AK178" s="9"/>
      <c r="AL178" s="9"/>
      <c r="AM178" s="61"/>
      <c r="AN178" s="9"/>
      <c r="AO178" s="9"/>
      <c r="AP178" s="9"/>
      <c r="AQ178" s="9"/>
      <c r="AR178" s="9"/>
      <c r="AS178" s="9"/>
      <c r="AT178" s="9"/>
      <c r="AU178" s="9"/>
      <c r="AV178" s="61"/>
      <c r="AW178" s="9"/>
      <c r="AX178" s="9"/>
      <c r="AY178" s="61"/>
      <c r="AZ178" s="9"/>
      <c r="BA178" s="9"/>
      <c r="BB178" s="61"/>
      <c r="BC178" s="9"/>
      <c r="BD178" s="9"/>
      <c r="BE178" s="25"/>
      <c r="BF178" s="25"/>
      <c r="BG178" s="25"/>
      <c r="BH178" s="25"/>
      <c r="BI178" s="25"/>
      <c r="BJ178" s="4"/>
      <c r="BK178" s="4"/>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row>
    <row r="179" spans="6:198" s="1" customFormat="1" ht="12.75" customHeight="1">
      <c r="F179" s="4"/>
      <c r="G179" s="87" t="s">
        <v>105</v>
      </c>
      <c r="H179" s="9"/>
      <c r="I179" s="9"/>
      <c r="J179" s="9"/>
      <c r="K179" s="9"/>
      <c r="L179" s="9"/>
      <c r="M179" s="9"/>
      <c r="N179" s="9"/>
      <c r="O179" s="9"/>
      <c r="P179" s="87" t="s">
        <v>106</v>
      </c>
      <c r="Q179" s="87"/>
      <c r="R179" s="87"/>
      <c r="S179" s="87"/>
      <c r="T179" s="87"/>
      <c r="U179" s="87"/>
      <c r="V179" s="87"/>
      <c r="W179" s="9"/>
      <c r="X179" s="9"/>
      <c r="Y179" s="9"/>
      <c r="Z179" s="88"/>
      <c r="AA179" s="88"/>
      <c r="AB179" s="87"/>
      <c r="AC179" s="88"/>
      <c r="AD179" s="87"/>
      <c r="AE179" s="88"/>
      <c r="AF179" s="88"/>
      <c r="AG179" s="61"/>
      <c r="AH179" s="89"/>
      <c r="AI179" s="89"/>
      <c r="AJ179" s="89"/>
      <c r="AK179" s="87"/>
      <c r="AL179" s="61"/>
      <c r="AM179" s="61"/>
      <c r="AN179" s="87"/>
      <c r="AO179" s="61"/>
      <c r="AP179" s="61"/>
      <c r="AQ179" s="87"/>
      <c r="AR179" s="61"/>
      <c r="AS179" s="61"/>
      <c r="AT179" s="61"/>
      <c r="AU179" s="87"/>
      <c r="AV179" s="61"/>
      <c r="AW179" s="61"/>
      <c r="AX179" s="87"/>
      <c r="AY179" s="61"/>
      <c r="AZ179" s="61"/>
      <c r="BA179" s="87"/>
      <c r="BB179" s="61"/>
      <c r="BC179" s="61"/>
      <c r="BD179" s="61"/>
      <c r="BE179" s="25"/>
      <c r="BF179" s="25"/>
      <c r="BG179" s="25"/>
      <c r="BH179" s="25"/>
      <c r="BI179" s="25"/>
      <c r="BJ179" s="4"/>
      <c r="BK179" s="4"/>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row>
    <row r="180" spans="6:198" s="1" customFormat="1" ht="12.75" customHeight="1">
      <c r="F180" s="4"/>
      <c r="G180" s="87" t="s">
        <v>107</v>
      </c>
      <c r="H180" s="87"/>
      <c r="I180" s="59"/>
      <c r="J180" s="87"/>
      <c r="K180" s="87"/>
      <c r="L180" s="87"/>
      <c r="M180" s="87"/>
      <c r="N180" s="87"/>
      <c r="O180" s="59"/>
      <c r="P180" s="87" t="s">
        <v>106</v>
      </c>
      <c r="Q180" s="59"/>
      <c r="R180" s="59"/>
      <c r="S180" s="59"/>
      <c r="T180" s="59"/>
      <c r="U180" s="59"/>
      <c r="V180" s="59"/>
      <c r="W180" s="59"/>
      <c r="X180" s="59"/>
      <c r="Y180" s="59"/>
      <c r="Z180" s="61"/>
      <c r="AA180" s="61"/>
      <c r="AB180" s="87"/>
      <c r="AC180" s="88"/>
      <c r="AD180" s="87"/>
      <c r="AE180" s="88"/>
      <c r="AF180" s="88"/>
      <c r="AG180" s="61"/>
      <c r="AH180" s="89"/>
      <c r="AI180" s="89"/>
      <c r="AJ180" s="89"/>
      <c r="AK180" s="87"/>
      <c r="AL180" s="61"/>
      <c r="AM180" s="61"/>
      <c r="AN180" s="87"/>
      <c r="AO180" s="61"/>
      <c r="AP180" s="61"/>
      <c r="AQ180" s="87"/>
      <c r="AR180" s="61"/>
      <c r="AS180" s="61"/>
      <c r="AT180" s="61"/>
      <c r="AU180" s="87"/>
      <c r="AV180" s="61"/>
      <c r="AW180" s="61"/>
      <c r="AX180" s="87"/>
      <c r="AY180" s="61"/>
      <c r="AZ180" s="61"/>
      <c r="BA180" s="87"/>
      <c r="BB180" s="61"/>
      <c r="BC180" s="61"/>
      <c r="BD180" s="61"/>
      <c r="BE180" s="25"/>
      <c r="BF180" s="25"/>
      <c r="BG180" s="25"/>
      <c r="BH180" s="25"/>
      <c r="BI180" s="25"/>
      <c r="BJ180" s="4"/>
      <c r="BK180" s="4"/>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row>
    <row r="181" spans="6:198" s="1" customFormat="1" ht="12.75" customHeight="1">
      <c r="F181" s="4"/>
      <c r="G181" s="87" t="s">
        <v>108</v>
      </c>
      <c r="H181" s="87"/>
      <c r="I181" s="59"/>
      <c r="J181" s="87"/>
      <c r="K181" s="87"/>
      <c r="L181" s="87"/>
      <c r="M181" s="87"/>
      <c r="N181" s="87"/>
      <c r="O181" s="59"/>
      <c r="P181" s="90" t="s">
        <v>109</v>
      </c>
      <c r="Q181" s="9"/>
      <c r="R181" s="9"/>
      <c r="S181" s="9"/>
      <c r="T181" s="9"/>
      <c r="U181" s="9"/>
      <c r="V181" s="9"/>
      <c r="W181" s="9"/>
      <c r="X181" s="9"/>
      <c r="Y181" s="9"/>
      <c r="Z181" s="61"/>
      <c r="AA181" s="61"/>
      <c r="AB181" s="87"/>
      <c r="AC181" s="88"/>
      <c r="AD181" s="87"/>
      <c r="AE181" s="88"/>
      <c r="AF181" s="88"/>
      <c r="AG181" s="61"/>
      <c r="AH181" s="89"/>
      <c r="AI181" s="89"/>
      <c r="AJ181" s="89"/>
      <c r="AK181" s="87"/>
      <c r="AL181" s="61"/>
      <c r="AM181" s="61"/>
      <c r="AN181" s="87"/>
      <c r="AO181" s="61"/>
      <c r="AP181" s="61"/>
      <c r="AQ181" s="87"/>
      <c r="AR181" s="61"/>
      <c r="AS181" s="61"/>
      <c r="AT181" s="61"/>
      <c r="AU181" s="87"/>
      <c r="AV181" s="61"/>
      <c r="AW181" s="61"/>
      <c r="AX181" s="87"/>
      <c r="AY181" s="61"/>
      <c r="AZ181" s="61"/>
      <c r="BA181" s="87"/>
      <c r="BB181" s="61"/>
      <c r="BC181" s="61"/>
      <c r="BD181" s="61"/>
      <c r="BE181" s="25"/>
      <c r="BF181" s="25"/>
      <c r="BG181" s="25"/>
      <c r="BH181" s="25"/>
      <c r="BI181" s="25"/>
      <c r="BJ181" s="4"/>
      <c r="BK181" s="4"/>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row>
    <row r="182" spans="6:198" s="1" customFormat="1" ht="12.75" customHeight="1">
      <c r="F182" s="4"/>
      <c r="G182" s="87" t="s">
        <v>110</v>
      </c>
      <c r="H182" s="87"/>
      <c r="I182" s="87"/>
      <c r="J182" s="87"/>
      <c r="K182" s="87"/>
      <c r="L182" s="87"/>
      <c r="M182" s="87"/>
      <c r="N182" s="87"/>
      <c r="O182" s="87"/>
      <c r="P182" s="90" t="s">
        <v>111</v>
      </c>
      <c r="Q182" s="59"/>
      <c r="R182" s="59"/>
      <c r="S182" s="59"/>
      <c r="T182" s="59"/>
      <c r="U182" s="59"/>
      <c r="V182" s="59"/>
      <c r="W182" s="59"/>
      <c r="X182" s="59"/>
      <c r="Y182" s="59"/>
      <c r="Z182" s="61"/>
      <c r="AA182" s="61"/>
      <c r="AB182" s="87"/>
      <c r="AC182" s="88"/>
      <c r="AD182" s="87"/>
      <c r="AE182" s="88"/>
      <c r="AF182" s="88"/>
      <c r="AG182" s="651" t="s">
        <v>112</v>
      </c>
      <c r="AH182" s="651"/>
      <c r="AI182" s="91"/>
      <c r="AJ182" s="92" t="s">
        <v>113</v>
      </c>
      <c r="AK182" s="25"/>
      <c r="AL182" s="82"/>
      <c r="AM182" s="651" t="s">
        <v>114</v>
      </c>
      <c r="AN182" s="651"/>
      <c r="AO182" s="651"/>
      <c r="AP182" s="61"/>
      <c r="AQ182" s="87"/>
      <c r="AR182" s="61"/>
      <c r="AS182" s="61"/>
      <c r="AT182" s="61"/>
      <c r="AU182" s="87"/>
      <c r="AV182" s="651" t="s">
        <v>115</v>
      </c>
      <c r="AW182" s="651"/>
      <c r="AX182" s="25"/>
      <c r="AY182" s="812" t="s">
        <v>116</v>
      </c>
      <c r="AZ182" s="812"/>
      <c r="BA182" s="25"/>
      <c r="BB182" s="651" t="s">
        <v>117</v>
      </c>
      <c r="BC182" s="651"/>
      <c r="BD182" s="61"/>
      <c r="BE182" s="25"/>
      <c r="BF182" s="25"/>
      <c r="BG182" s="25"/>
      <c r="BH182" s="25"/>
      <c r="BI182" s="25"/>
      <c r="BJ182" s="4"/>
      <c r="BK182" s="4"/>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row>
    <row r="183" spans="6:198" s="1" customFormat="1" ht="12.75" customHeight="1">
      <c r="F183" s="4"/>
      <c r="G183" s="87" t="s">
        <v>118</v>
      </c>
      <c r="H183" s="87"/>
      <c r="I183" s="59"/>
      <c r="J183" s="87"/>
      <c r="K183" s="87"/>
      <c r="L183" s="87"/>
      <c r="M183" s="87"/>
      <c r="N183" s="87"/>
      <c r="O183" s="59"/>
      <c r="P183" s="90" t="s">
        <v>119</v>
      </c>
      <c r="Q183" s="87"/>
      <c r="R183" s="59"/>
      <c r="S183" s="87"/>
      <c r="T183" s="87"/>
      <c r="U183" s="59"/>
      <c r="V183" s="59"/>
      <c r="W183" s="59"/>
      <c r="X183" s="59"/>
      <c r="Y183" s="59"/>
      <c r="Z183" s="61"/>
      <c r="AA183" s="61"/>
      <c r="AB183" s="87"/>
      <c r="AC183" s="88"/>
      <c r="AD183" s="87"/>
      <c r="AE183" s="88"/>
      <c r="AF183" s="88"/>
      <c r="AG183" s="651" t="s">
        <v>120</v>
      </c>
      <c r="AH183" s="651"/>
      <c r="AI183" s="91"/>
      <c r="AJ183" s="92" t="s">
        <v>113</v>
      </c>
      <c r="AK183" s="25"/>
      <c r="AL183" s="82"/>
      <c r="AM183" s="651" t="s">
        <v>114</v>
      </c>
      <c r="AN183" s="651"/>
      <c r="AO183" s="651"/>
      <c r="AP183" s="61"/>
      <c r="AQ183" s="87"/>
      <c r="AR183" s="61"/>
      <c r="AS183" s="61"/>
      <c r="AT183" s="61"/>
      <c r="AU183" s="87"/>
      <c r="AV183" s="651" t="s">
        <v>121</v>
      </c>
      <c r="AW183" s="651"/>
      <c r="AX183" s="25"/>
      <c r="AY183" s="812" t="s">
        <v>116</v>
      </c>
      <c r="AZ183" s="812"/>
      <c r="BA183" s="25"/>
      <c r="BB183" s="651" t="s">
        <v>117</v>
      </c>
      <c r="BC183" s="651"/>
      <c r="BD183" s="61"/>
      <c r="BE183" s="25"/>
      <c r="BF183" s="25"/>
      <c r="BG183" s="25"/>
      <c r="BH183" s="25"/>
      <c r="BI183" s="25"/>
      <c r="BJ183" s="4"/>
      <c r="BK183" s="4"/>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row>
    <row r="184" spans="6:198" s="1" customFormat="1" ht="12.75" customHeight="1">
      <c r="F184" s="4"/>
      <c r="G184" s="87" t="s">
        <v>122</v>
      </c>
      <c r="H184" s="87"/>
      <c r="I184" s="59"/>
      <c r="J184" s="87"/>
      <c r="K184" s="87"/>
      <c r="L184" s="87"/>
      <c r="M184" s="87"/>
      <c r="N184" s="87"/>
      <c r="O184" s="59"/>
      <c r="P184" s="90" t="s">
        <v>123</v>
      </c>
      <c r="Q184" s="87"/>
      <c r="R184" s="59"/>
      <c r="S184" s="87"/>
      <c r="T184" s="87"/>
      <c r="U184" s="59"/>
      <c r="V184" s="59"/>
      <c r="W184" s="59"/>
      <c r="X184" s="59"/>
      <c r="Y184" s="59"/>
      <c r="Z184" s="61"/>
      <c r="AA184" s="61"/>
      <c r="AB184" s="87"/>
      <c r="AC184" s="61"/>
      <c r="AD184" s="87"/>
      <c r="AE184" s="61"/>
      <c r="AF184" s="61"/>
      <c r="AG184" s="651" t="s">
        <v>112</v>
      </c>
      <c r="AH184" s="651"/>
      <c r="AI184" s="91"/>
      <c r="AJ184" s="92" t="s">
        <v>113</v>
      </c>
      <c r="AK184" s="25"/>
      <c r="AL184" s="25"/>
      <c r="AM184" s="854" t="s">
        <v>124</v>
      </c>
      <c r="AN184" s="854"/>
      <c r="AO184" s="854"/>
      <c r="AP184" s="61"/>
      <c r="AQ184" s="87"/>
      <c r="AR184" s="61"/>
      <c r="AS184" s="61"/>
      <c r="AT184" s="61"/>
      <c r="AU184" s="87"/>
      <c r="AV184" s="651" t="str">
        <f>TRIM([2]Ratings!$Y$2)</f>
        <v>A2</v>
      </c>
      <c r="AW184" s="651"/>
      <c r="AX184" s="25"/>
      <c r="AY184" s="651" t="str">
        <f>TRIM([2]Ratings!$W$2)</f>
        <v>P-1</v>
      </c>
      <c r="AZ184" s="651"/>
      <c r="BA184" s="25"/>
      <c r="BB184" s="854" t="s">
        <v>125</v>
      </c>
      <c r="BC184" s="854"/>
      <c r="BD184" s="61"/>
      <c r="BE184" s="87"/>
      <c r="BF184" s="87"/>
      <c r="BG184" s="87"/>
      <c r="BH184" s="87"/>
      <c r="BI184" s="87"/>
      <c r="BJ184" s="4"/>
      <c r="BK184" s="4"/>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row>
    <row r="185" spans="6:198" s="1" customFormat="1" ht="12.75" customHeight="1">
      <c r="F185" s="4"/>
      <c r="G185" s="87" t="s">
        <v>126</v>
      </c>
      <c r="H185" s="9"/>
      <c r="I185" s="9"/>
      <c r="J185" s="9"/>
      <c r="K185" s="9"/>
      <c r="L185" s="9"/>
      <c r="M185" s="9"/>
      <c r="N185" s="9"/>
      <c r="O185" s="9"/>
      <c r="P185" s="90" t="s">
        <v>127</v>
      </c>
      <c r="Q185" s="87"/>
      <c r="R185" s="59"/>
      <c r="S185" s="87"/>
      <c r="T185" s="87"/>
      <c r="U185" s="59"/>
      <c r="V185" s="59"/>
      <c r="W185" s="59"/>
      <c r="X185" s="59"/>
      <c r="Y185" s="59"/>
      <c r="Z185" s="61"/>
      <c r="AA185" s="61"/>
      <c r="AB185" s="87"/>
      <c r="AC185" s="61"/>
      <c r="AD185" s="87"/>
      <c r="AE185" s="61"/>
      <c r="AF185" s="61"/>
      <c r="AG185" s="61"/>
      <c r="AH185" s="61"/>
      <c r="AI185" s="87"/>
      <c r="AJ185" s="61"/>
      <c r="AK185" s="61"/>
      <c r="AL185" s="87"/>
      <c r="AM185" s="61"/>
      <c r="AN185" s="87"/>
      <c r="AO185" s="61"/>
      <c r="AP185" s="61"/>
      <c r="AQ185" s="87"/>
      <c r="AR185" s="61"/>
      <c r="AS185" s="61"/>
      <c r="AT185" s="61"/>
      <c r="AU185" s="87"/>
      <c r="AV185" s="61"/>
      <c r="AW185" s="61"/>
      <c r="AX185" s="87"/>
      <c r="AY185" s="61"/>
      <c r="AZ185" s="61"/>
      <c r="BA185" s="87"/>
      <c r="BB185" s="61"/>
      <c r="BC185" s="61"/>
      <c r="BD185" s="61"/>
      <c r="BE185" s="9"/>
      <c r="BF185" s="9"/>
      <c r="BG185" s="9"/>
      <c r="BH185" s="9"/>
      <c r="BI185" s="87"/>
      <c r="BJ185" s="4"/>
      <c r="BK185" s="4"/>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row>
    <row r="186" spans="6:198" s="1" customFormat="1" ht="12.75" customHeight="1">
      <c r="F186" s="4"/>
      <c r="G186" s="87" t="s">
        <v>128</v>
      </c>
      <c r="H186" s="87"/>
      <c r="I186" s="59"/>
      <c r="J186" s="87"/>
      <c r="K186" s="87"/>
      <c r="L186" s="87"/>
      <c r="M186" s="87"/>
      <c r="N186" s="87"/>
      <c r="O186" s="59"/>
      <c r="P186" s="90" t="s">
        <v>127</v>
      </c>
      <c r="Q186" s="87"/>
      <c r="R186" s="59"/>
      <c r="S186" s="11"/>
      <c r="T186" s="87"/>
      <c r="U186" s="59"/>
      <c r="V186" s="59"/>
      <c r="W186" s="59"/>
      <c r="X186" s="59"/>
      <c r="Y186" s="59"/>
      <c r="Z186" s="61"/>
      <c r="AA186" s="61"/>
      <c r="AB186" s="87"/>
      <c r="AC186" s="61"/>
      <c r="AD186" s="87"/>
      <c r="AE186" s="61"/>
      <c r="AF186" s="61"/>
      <c r="AG186" s="61"/>
      <c r="AH186" s="61"/>
      <c r="AI186" s="87"/>
      <c r="AJ186" s="61"/>
      <c r="AK186" s="61"/>
      <c r="AL186" s="87"/>
      <c r="AM186" s="61"/>
      <c r="AN186" s="87"/>
      <c r="AO186" s="61"/>
      <c r="AP186" s="61"/>
      <c r="AQ186" s="87"/>
      <c r="AR186" s="61"/>
      <c r="AS186" s="61"/>
      <c r="AT186" s="61"/>
      <c r="AU186" s="87"/>
      <c r="AV186" s="61"/>
      <c r="AW186" s="61"/>
      <c r="AX186" s="87"/>
      <c r="AY186" s="61"/>
      <c r="AZ186" s="61"/>
      <c r="BA186" s="87"/>
      <c r="BB186" s="61"/>
      <c r="BC186" s="61"/>
      <c r="BD186" s="61"/>
      <c r="BE186" s="87"/>
      <c r="BF186" s="87"/>
      <c r="BG186" s="87"/>
      <c r="BH186" s="87"/>
      <c r="BI186" s="87"/>
      <c r="BJ186" s="4"/>
      <c r="BK186" s="4"/>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row>
    <row r="187" spans="6:198" s="1" customFormat="1" ht="12.75" customHeight="1">
      <c r="F187" s="4"/>
      <c r="G187" s="87" t="s">
        <v>129</v>
      </c>
      <c r="H187" s="87"/>
      <c r="I187" s="59"/>
      <c r="J187" s="87"/>
      <c r="K187" s="87"/>
      <c r="L187" s="87"/>
      <c r="M187" s="87"/>
      <c r="N187" s="87"/>
      <c r="O187" s="59"/>
      <c r="P187" s="28" t="s">
        <v>109</v>
      </c>
      <c r="Q187" s="87"/>
      <c r="R187" s="59"/>
      <c r="S187" s="11"/>
      <c r="T187" s="87"/>
      <c r="U187" s="57"/>
      <c r="V187" s="11"/>
      <c r="W187" s="57"/>
      <c r="X187" s="11"/>
      <c r="Y187" s="11"/>
      <c r="Z187" s="88"/>
      <c r="AA187" s="88"/>
      <c r="AB187" s="87"/>
      <c r="AC187" s="61"/>
      <c r="AD187" s="87"/>
      <c r="AE187" s="61"/>
      <c r="AF187" s="61"/>
      <c r="AG187" s="61"/>
      <c r="AH187" s="61"/>
      <c r="AI187" s="87"/>
      <c r="AJ187" s="61"/>
      <c r="AK187" s="61"/>
      <c r="AL187" s="87"/>
      <c r="AM187" s="61"/>
      <c r="AN187" s="87"/>
      <c r="AO187" s="61"/>
      <c r="AP187" s="61"/>
      <c r="AQ187" s="87"/>
      <c r="AR187" s="61"/>
      <c r="AS187" s="61"/>
      <c r="AT187" s="61"/>
      <c r="AU187" s="87"/>
      <c r="AV187" s="61"/>
      <c r="AW187" s="61"/>
      <c r="AX187" s="87"/>
      <c r="AY187" s="61"/>
      <c r="AZ187" s="61"/>
      <c r="BA187" s="87"/>
      <c r="BB187" s="61"/>
      <c r="BC187" s="61"/>
      <c r="BD187" s="61"/>
      <c r="BE187" s="87"/>
      <c r="BF187" s="87"/>
      <c r="BG187" s="87"/>
      <c r="BH187" s="87"/>
      <c r="BI187" s="87"/>
      <c r="BJ187" s="4"/>
      <c r="BK187" s="4"/>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row>
    <row r="188" spans="6:198" s="1" customFormat="1" ht="12.75" customHeight="1">
      <c r="F188" s="4"/>
      <c r="G188" s="87" t="s">
        <v>130</v>
      </c>
      <c r="H188" s="87"/>
      <c r="I188" s="59"/>
      <c r="J188" s="87"/>
      <c r="K188" s="87"/>
      <c r="L188" s="87"/>
      <c r="M188" s="87"/>
      <c r="N188" s="87"/>
      <c r="O188" s="59"/>
      <c r="P188" s="28" t="s">
        <v>109</v>
      </c>
      <c r="Q188" s="87"/>
      <c r="R188" s="59"/>
      <c r="S188" s="11"/>
      <c r="T188" s="87"/>
      <c r="U188" s="57"/>
      <c r="V188" s="11"/>
      <c r="W188" s="57"/>
      <c r="X188" s="11"/>
      <c r="Y188" s="11"/>
      <c r="Z188" s="88"/>
      <c r="AA188" s="88"/>
      <c r="AB188" s="59"/>
      <c r="AC188" s="61"/>
      <c r="AD188" s="87"/>
      <c r="AE188" s="61"/>
      <c r="AF188" s="61"/>
      <c r="AG188" s="61"/>
      <c r="AH188" s="61"/>
      <c r="AI188" s="87"/>
      <c r="AJ188" s="61"/>
      <c r="AK188" s="61"/>
      <c r="AL188" s="87"/>
      <c r="AM188" s="28"/>
      <c r="AN188" s="87"/>
      <c r="AO188" s="61"/>
      <c r="AP188" s="61"/>
      <c r="AQ188" s="87"/>
      <c r="AR188" s="61"/>
      <c r="AS188" s="61"/>
      <c r="AT188" s="61"/>
      <c r="AU188" s="87"/>
      <c r="AV188" s="61"/>
      <c r="AW188" s="61"/>
      <c r="AX188" s="87"/>
      <c r="AY188" s="61"/>
      <c r="AZ188" s="61"/>
      <c r="BA188" s="87"/>
      <c r="BB188" s="28"/>
      <c r="BC188" s="61"/>
      <c r="BD188" s="61"/>
      <c r="BE188" s="87"/>
      <c r="BF188" s="87"/>
      <c r="BG188" s="87"/>
      <c r="BH188" s="87"/>
      <c r="BI188" s="87"/>
      <c r="BJ188" s="4"/>
      <c r="BK188" s="4"/>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row>
    <row r="189" spans="6:198" s="1" customFormat="1" ht="12.75" customHeight="1">
      <c r="F189" s="4"/>
      <c r="G189" s="87" t="s">
        <v>131</v>
      </c>
      <c r="H189" s="87"/>
      <c r="I189" s="59"/>
      <c r="J189" s="87"/>
      <c r="K189" s="87"/>
      <c r="L189" s="87"/>
      <c r="M189" s="87"/>
      <c r="N189" s="87"/>
      <c r="O189" s="59"/>
      <c r="P189" s="28" t="s">
        <v>132</v>
      </c>
      <c r="Q189" s="87"/>
      <c r="R189" s="59"/>
      <c r="S189" s="11"/>
      <c r="T189" s="87"/>
      <c r="U189" s="59"/>
      <c r="V189" s="87"/>
      <c r="W189" s="59"/>
      <c r="X189" s="87"/>
      <c r="Y189" s="87"/>
      <c r="Z189" s="88"/>
      <c r="AA189" s="88"/>
      <c r="AB189" s="59"/>
      <c r="AC189" s="61"/>
      <c r="AD189" s="87"/>
      <c r="AE189" s="61"/>
      <c r="AF189" s="61"/>
      <c r="AG189" s="61"/>
      <c r="AH189" s="61"/>
      <c r="AI189" s="87"/>
      <c r="AJ189" s="61"/>
      <c r="AK189" s="61"/>
      <c r="AL189" s="87"/>
      <c r="AM189" s="61"/>
      <c r="AN189" s="87"/>
      <c r="AO189" s="61"/>
      <c r="AP189" s="61"/>
      <c r="AQ189" s="87"/>
      <c r="AR189" s="61"/>
      <c r="AS189" s="61"/>
      <c r="AT189" s="61"/>
      <c r="AU189" s="87"/>
      <c r="AV189" s="61"/>
      <c r="AW189" s="61"/>
      <c r="AX189" s="87"/>
      <c r="AY189" s="61"/>
      <c r="AZ189" s="61"/>
      <c r="BA189" s="87"/>
      <c r="BB189" s="28"/>
      <c r="BC189" s="61"/>
      <c r="BD189" s="61"/>
      <c r="BE189" s="87"/>
      <c r="BF189" s="87"/>
      <c r="BG189" s="87"/>
      <c r="BH189" s="87"/>
      <c r="BI189" s="87"/>
      <c r="BJ189" s="4"/>
      <c r="BK189" s="4"/>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row>
    <row r="190" spans="6:198" s="1" customFormat="1" ht="12.75" customHeight="1">
      <c r="F190" s="4"/>
      <c r="G190" s="87" t="s">
        <v>133</v>
      </c>
      <c r="H190" s="87"/>
      <c r="I190" s="59"/>
      <c r="J190" s="87"/>
      <c r="K190" s="87"/>
      <c r="L190" s="87"/>
      <c r="M190" s="87"/>
      <c r="N190" s="87"/>
      <c r="O190" s="59"/>
      <c r="P190" s="28" t="s">
        <v>132</v>
      </c>
      <c r="Q190" s="87"/>
      <c r="R190" s="59"/>
      <c r="S190" s="11"/>
      <c r="T190" s="87"/>
      <c r="U190" s="59"/>
      <c r="V190" s="87"/>
      <c r="W190" s="59"/>
      <c r="X190" s="87"/>
      <c r="Y190" s="87"/>
      <c r="Z190" s="61"/>
      <c r="AA190" s="61"/>
      <c r="AB190" s="87"/>
      <c r="AC190" s="61"/>
      <c r="AD190" s="87"/>
      <c r="AE190" s="61"/>
      <c r="AF190" s="61"/>
      <c r="AG190" s="61"/>
      <c r="AH190" s="61"/>
      <c r="AI190" s="87"/>
      <c r="AJ190" s="61"/>
      <c r="AK190" s="61"/>
      <c r="AL190" s="87"/>
      <c r="AM190" s="61"/>
      <c r="AN190" s="87"/>
      <c r="AO190" s="61"/>
      <c r="AP190" s="61"/>
      <c r="AQ190" s="87"/>
      <c r="AR190" s="61"/>
      <c r="AS190" s="61"/>
      <c r="AT190" s="61"/>
      <c r="AU190" s="87"/>
      <c r="AV190" s="61"/>
      <c r="AW190" s="61"/>
      <c r="AX190" s="87"/>
      <c r="AY190" s="61"/>
      <c r="AZ190" s="61"/>
      <c r="BA190" s="87"/>
      <c r="BB190" s="28"/>
      <c r="BC190" s="61"/>
      <c r="BD190" s="61"/>
      <c r="BE190" s="87"/>
      <c r="BF190" s="87"/>
      <c r="BG190" s="87"/>
      <c r="BH190" s="87"/>
      <c r="BI190" s="87"/>
      <c r="BJ190" s="4"/>
      <c r="BK190" s="4"/>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row>
    <row r="191" spans="6:198" s="1" customFormat="1" ht="12.75" customHeight="1">
      <c r="F191" s="4"/>
      <c r="G191" s="87" t="s">
        <v>134</v>
      </c>
      <c r="H191" s="87"/>
      <c r="I191" s="59"/>
      <c r="J191" s="87"/>
      <c r="K191" s="87"/>
      <c r="L191" s="87"/>
      <c r="M191" s="87"/>
      <c r="N191" s="87"/>
      <c r="O191" s="59"/>
      <c r="P191" s="28" t="s">
        <v>135</v>
      </c>
      <c r="Q191" s="87"/>
      <c r="R191" s="59"/>
      <c r="S191" s="93"/>
      <c r="T191" s="87"/>
      <c r="U191" s="59"/>
      <c r="V191" s="87"/>
      <c r="W191" s="59"/>
      <c r="X191" s="87"/>
      <c r="Y191" s="87"/>
      <c r="Z191" s="88"/>
      <c r="AA191" s="88"/>
      <c r="AB191" s="87"/>
      <c r="AC191" s="61"/>
      <c r="AD191" s="87"/>
      <c r="AE191" s="61"/>
      <c r="AF191" s="61"/>
      <c r="AG191" s="61"/>
      <c r="AH191" s="61"/>
      <c r="AI191" s="87"/>
      <c r="AJ191" s="61"/>
      <c r="AK191" s="61"/>
      <c r="AL191" s="87"/>
      <c r="AM191" s="28"/>
      <c r="AN191" s="87"/>
      <c r="AO191" s="61"/>
      <c r="AP191" s="61"/>
      <c r="AQ191" s="87"/>
      <c r="AR191" s="61"/>
      <c r="AS191" s="61"/>
      <c r="AT191" s="61"/>
      <c r="AU191" s="87"/>
      <c r="AV191" s="61"/>
      <c r="AW191" s="61"/>
      <c r="AX191" s="87"/>
      <c r="AY191" s="61"/>
      <c r="AZ191" s="61"/>
      <c r="BA191" s="87"/>
      <c r="BB191" s="28"/>
      <c r="BC191" s="61"/>
      <c r="BD191" s="61"/>
      <c r="BE191" s="87"/>
      <c r="BF191" s="87"/>
      <c r="BG191" s="87"/>
      <c r="BH191" s="87"/>
      <c r="BI191" s="87"/>
      <c r="BJ191" s="4"/>
      <c r="BK191" s="4"/>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row>
    <row r="192" spans="6:198" s="1" customFormat="1" ht="12.75" customHeight="1">
      <c r="F192" s="4"/>
      <c r="G192" s="87" t="s">
        <v>136</v>
      </c>
      <c r="H192" s="9"/>
      <c r="I192" s="9"/>
      <c r="J192" s="9"/>
      <c r="K192" s="9"/>
      <c r="L192" s="9"/>
      <c r="M192" s="9"/>
      <c r="N192" s="9"/>
      <c r="O192" s="9"/>
      <c r="P192" s="28" t="s">
        <v>137</v>
      </c>
      <c r="Q192" s="9"/>
      <c r="R192" s="9"/>
      <c r="S192" s="93"/>
      <c r="T192" s="87"/>
      <c r="U192" s="59"/>
      <c r="V192" s="87"/>
      <c r="W192" s="59"/>
      <c r="X192" s="87"/>
      <c r="Y192" s="87"/>
      <c r="Z192" s="88"/>
      <c r="AA192" s="88"/>
      <c r="AB192" s="87"/>
      <c r="AC192" s="88"/>
      <c r="AD192" s="87"/>
      <c r="AE192" s="88"/>
      <c r="AF192" s="88"/>
      <c r="AG192" s="61"/>
      <c r="AH192" s="88"/>
      <c r="AI192" s="87"/>
      <c r="AJ192" s="61"/>
      <c r="AK192" s="88"/>
      <c r="AL192" s="87"/>
      <c r="AM192" s="61"/>
      <c r="AN192" s="87"/>
      <c r="AO192" s="88"/>
      <c r="AP192" s="88"/>
      <c r="AQ192" s="87"/>
      <c r="AR192" s="88"/>
      <c r="AS192" s="88"/>
      <c r="AT192" s="88"/>
      <c r="AU192" s="87"/>
      <c r="AV192" s="61"/>
      <c r="AW192" s="88"/>
      <c r="AX192" s="87"/>
      <c r="AY192" s="61"/>
      <c r="AZ192" s="88"/>
      <c r="BA192" s="87"/>
      <c r="BB192" s="61"/>
      <c r="BC192" s="88"/>
      <c r="BD192" s="88"/>
      <c r="BE192" s="87"/>
      <c r="BF192" s="87"/>
      <c r="BG192" s="87"/>
      <c r="BH192" s="87"/>
      <c r="BI192" s="87"/>
      <c r="BJ192" s="4"/>
      <c r="BK192" s="4"/>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row>
    <row r="193" spans="6:198" s="1" customFormat="1" ht="12.75" customHeight="1">
      <c r="F193" s="4"/>
      <c r="G193" s="94" t="s">
        <v>138</v>
      </c>
      <c r="H193" s="9"/>
      <c r="I193" s="9"/>
      <c r="J193" s="9"/>
      <c r="K193" s="9"/>
      <c r="L193" s="9"/>
      <c r="M193" s="9"/>
      <c r="N193" s="9"/>
      <c r="O193" s="9"/>
      <c r="P193" s="28" t="s">
        <v>139</v>
      </c>
      <c r="Q193" s="95"/>
      <c r="R193" s="95"/>
      <c r="S193" s="95"/>
      <c r="T193" s="95"/>
      <c r="U193" s="95"/>
      <c r="V193" s="95"/>
      <c r="W193" s="95"/>
      <c r="X193" s="95"/>
      <c r="Y193" s="95"/>
      <c r="Z193" s="95"/>
      <c r="AA193" s="95"/>
      <c r="AB193" s="95"/>
      <c r="AC193" s="88"/>
      <c r="AD193" s="59"/>
      <c r="AE193" s="88"/>
      <c r="AF193" s="88"/>
      <c r="AG193" s="61"/>
      <c r="AH193" s="88"/>
      <c r="AI193" s="59"/>
      <c r="AJ193" s="61"/>
      <c r="AK193" s="88"/>
      <c r="AL193" s="87"/>
      <c r="AM193" s="61"/>
      <c r="AN193" s="87"/>
      <c r="AO193" s="88"/>
      <c r="AP193" s="88"/>
      <c r="AQ193" s="87"/>
      <c r="AR193" s="88"/>
      <c r="AS193" s="88"/>
      <c r="AT193" s="88"/>
      <c r="AU193" s="87"/>
      <c r="AV193" s="61"/>
      <c r="AW193" s="88"/>
      <c r="AX193" s="87"/>
      <c r="AY193" s="61"/>
      <c r="AZ193" s="88"/>
      <c r="BA193" s="87"/>
      <c r="BB193" s="61"/>
      <c r="BC193" s="88"/>
      <c r="BD193" s="88"/>
      <c r="BE193" s="87"/>
      <c r="BF193" s="87"/>
      <c r="BG193" s="87"/>
      <c r="BH193" s="87"/>
      <c r="BI193" s="87"/>
      <c r="BJ193" s="4"/>
      <c r="BK193" s="4"/>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row>
    <row r="194" spans="6:198" s="1" customFormat="1" ht="12.75" customHeight="1">
      <c r="F194" s="4"/>
      <c r="G194" s="94"/>
      <c r="H194" s="9"/>
      <c r="I194" s="9"/>
      <c r="J194" s="9"/>
      <c r="K194" s="9"/>
      <c r="L194" s="9"/>
      <c r="M194" s="9"/>
      <c r="N194" s="9"/>
      <c r="O194" s="9"/>
      <c r="P194" s="28" t="s">
        <v>140</v>
      </c>
      <c r="Q194" s="95"/>
      <c r="R194" s="95"/>
      <c r="S194" s="95"/>
      <c r="T194" s="95"/>
      <c r="U194" s="95"/>
      <c r="V194" s="95"/>
      <c r="W194" s="95"/>
      <c r="X194" s="95"/>
      <c r="Y194" s="95"/>
      <c r="Z194" s="95"/>
      <c r="AA194" s="95"/>
      <c r="AB194" s="95"/>
      <c r="AC194" s="88"/>
      <c r="AD194" s="59"/>
      <c r="AE194" s="88"/>
      <c r="AF194" s="88"/>
      <c r="AG194" s="61"/>
      <c r="AH194" s="88"/>
      <c r="AI194" s="59"/>
      <c r="AJ194" s="61"/>
      <c r="AK194" s="88"/>
      <c r="AL194" s="87"/>
      <c r="AM194" s="61"/>
      <c r="AN194" s="87"/>
      <c r="AO194" s="88"/>
      <c r="AP194" s="88"/>
      <c r="AQ194" s="87"/>
      <c r="AR194" s="88"/>
      <c r="AS194" s="88"/>
      <c r="AT194" s="88"/>
      <c r="AU194" s="87"/>
      <c r="AV194" s="61"/>
      <c r="AW194" s="88"/>
      <c r="AX194" s="87"/>
      <c r="AY194" s="61"/>
      <c r="AZ194" s="88"/>
      <c r="BA194" s="87"/>
      <c r="BB194" s="61"/>
      <c r="BC194" s="88"/>
      <c r="BD194" s="88"/>
      <c r="BE194" s="87"/>
      <c r="BF194" s="87"/>
      <c r="BG194" s="87"/>
      <c r="BH194" s="87"/>
      <c r="BI194" s="87"/>
      <c r="BJ194" s="4"/>
      <c r="BK194" s="4"/>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row>
    <row r="195" spans="6:198" s="1" customFormat="1" ht="12.75" customHeight="1">
      <c r="F195" s="4"/>
      <c r="G195" s="9"/>
      <c r="H195" s="9"/>
      <c r="I195" s="9"/>
      <c r="J195" s="9"/>
      <c r="K195" s="9"/>
      <c r="L195" s="9"/>
      <c r="M195" s="9"/>
      <c r="N195" s="9"/>
      <c r="O195" s="9"/>
      <c r="P195" s="28" t="s">
        <v>137</v>
      </c>
      <c r="Q195" s="95"/>
      <c r="R195" s="95"/>
      <c r="S195" s="95"/>
      <c r="T195" s="95"/>
      <c r="U195" s="95"/>
      <c r="V195" s="95"/>
      <c r="W195" s="95"/>
      <c r="X195" s="95"/>
      <c r="Y195" s="95"/>
      <c r="Z195" s="95"/>
      <c r="AA195" s="95"/>
      <c r="AB195" s="95"/>
      <c r="AC195" s="61"/>
      <c r="AD195" s="87"/>
      <c r="AE195" s="61"/>
      <c r="AF195" s="61"/>
      <c r="AG195" s="61"/>
      <c r="AH195" s="61"/>
      <c r="AI195" s="87"/>
      <c r="AJ195" s="61"/>
      <c r="AK195" s="61"/>
      <c r="AL195" s="87"/>
      <c r="AM195" s="28"/>
      <c r="AN195" s="87"/>
      <c r="AO195" s="88"/>
      <c r="AP195" s="88"/>
      <c r="AQ195" s="87"/>
      <c r="AR195" s="88"/>
      <c r="AS195" s="88"/>
      <c r="AT195" s="88"/>
      <c r="AU195" s="87"/>
      <c r="AV195" s="61"/>
      <c r="AW195" s="88"/>
      <c r="AX195" s="87"/>
      <c r="AY195" s="61"/>
      <c r="AZ195" s="88"/>
      <c r="BA195" s="87"/>
      <c r="BB195" s="28"/>
      <c r="BC195" s="88"/>
      <c r="BD195" s="88"/>
      <c r="BE195" s="87"/>
      <c r="BF195" s="87"/>
      <c r="BG195" s="87"/>
      <c r="BH195" s="87"/>
      <c r="BI195" s="87"/>
      <c r="BJ195" s="4"/>
      <c r="BK195" s="4"/>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row>
    <row r="196" spans="6:198" s="1" customFormat="1" ht="12.75" customHeight="1">
      <c r="F196" s="4"/>
      <c r="G196" s="59"/>
      <c r="H196" s="87"/>
      <c r="I196" s="87"/>
      <c r="J196" s="87"/>
      <c r="K196" s="87"/>
      <c r="L196" s="87"/>
      <c r="M196" s="87"/>
      <c r="N196" s="87"/>
      <c r="O196" s="87"/>
      <c r="P196" s="28"/>
      <c r="Q196" s="95"/>
      <c r="R196" s="95"/>
      <c r="S196" s="95"/>
      <c r="T196" s="95"/>
      <c r="U196" s="95"/>
      <c r="V196" s="95"/>
      <c r="W196" s="95"/>
      <c r="X196" s="95"/>
      <c r="Y196" s="95"/>
      <c r="Z196" s="95"/>
      <c r="AA196" s="95"/>
      <c r="AB196" s="95"/>
      <c r="AC196" s="88"/>
      <c r="AD196" s="87"/>
      <c r="AE196" s="88"/>
      <c r="AF196" s="88"/>
      <c r="AG196" s="87"/>
      <c r="AH196" s="88"/>
      <c r="AI196" s="88"/>
      <c r="AJ196" s="88"/>
      <c r="AK196" s="87"/>
      <c r="AL196" s="88"/>
      <c r="AM196" s="88"/>
      <c r="AN196" s="87"/>
      <c r="AO196" s="88"/>
      <c r="AP196" s="88"/>
      <c r="AQ196" s="87"/>
      <c r="AR196" s="88"/>
      <c r="AS196" s="88"/>
      <c r="AT196" s="88"/>
      <c r="AU196" s="87"/>
      <c r="AV196" s="88"/>
      <c r="AW196" s="88"/>
      <c r="AX196" s="87"/>
      <c r="AY196" s="88"/>
      <c r="AZ196" s="88"/>
      <c r="BA196" s="87"/>
      <c r="BB196" s="88"/>
      <c r="BC196" s="88"/>
      <c r="BD196" s="88"/>
      <c r="BE196" s="87"/>
      <c r="BF196" s="87"/>
      <c r="BG196" s="87"/>
      <c r="BH196" s="87"/>
      <c r="BI196" s="87"/>
      <c r="BJ196" s="4"/>
      <c r="BK196" s="4"/>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row>
    <row r="197" spans="6:198" s="1" customFormat="1" ht="12.75" customHeight="1">
      <c r="F197" s="4"/>
      <c r="G197" s="59"/>
      <c r="H197" s="87"/>
      <c r="I197" s="87"/>
      <c r="J197" s="87"/>
      <c r="K197" s="87"/>
      <c r="L197" s="87"/>
      <c r="M197" s="87"/>
      <c r="N197" s="87"/>
      <c r="O197" s="87"/>
      <c r="P197" s="59"/>
      <c r="Q197" s="9"/>
      <c r="R197" s="9"/>
      <c r="S197" s="9"/>
      <c r="T197" s="9"/>
      <c r="U197" s="9"/>
      <c r="V197" s="9"/>
      <c r="W197" s="9"/>
      <c r="X197" s="9"/>
      <c r="Y197" s="9"/>
      <c r="Z197" s="9"/>
      <c r="AA197" s="87"/>
      <c r="AB197" s="88"/>
      <c r="AC197" s="88"/>
      <c r="AD197" s="87"/>
      <c r="AE197" s="88"/>
      <c r="AF197" s="88"/>
      <c r="AG197" s="87"/>
      <c r="AH197" s="88"/>
      <c r="AI197" s="88"/>
      <c r="AJ197" s="88"/>
      <c r="AK197" s="87"/>
      <c r="AL197" s="88"/>
      <c r="AM197" s="88"/>
      <c r="AN197" s="87"/>
      <c r="AO197" s="88"/>
      <c r="AP197" s="88"/>
      <c r="AQ197" s="87"/>
      <c r="AR197" s="88"/>
      <c r="AS197" s="88"/>
      <c r="AT197" s="88"/>
      <c r="AU197" s="87"/>
      <c r="AV197" s="88"/>
      <c r="AW197" s="88"/>
      <c r="AX197" s="87"/>
      <c r="AY197" s="88"/>
      <c r="AZ197" s="88"/>
      <c r="BA197" s="87"/>
      <c r="BB197" s="88"/>
      <c r="BC197" s="88"/>
      <c r="BD197" s="88"/>
      <c r="BE197" s="87"/>
      <c r="BF197" s="87"/>
      <c r="BG197" s="87"/>
      <c r="BH197" s="87"/>
      <c r="BI197" s="87"/>
      <c r="BJ197" s="4"/>
      <c r="BK197" s="4"/>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row>
    <row r="198" spans="6:198" s="1" customFormat="1" ht="12.75" customHeight="1">
      <c r="F198" s="4"/>
      <c r="G198" s="59"/>
      <c r="H198" s="87"/>
      <c r="I198" s="87"/>
      <c r="J198" s="87"/>
      <c r="K198" s="87"/>
      <c r="L198" s="87"/>
      <c r="M198" s="87"/>
      <c r="N198" s="87"/>
      <c r="O198" s="87"/>
      <c r="P198" s="59"/>
      <c r="Q198" s="9"/>
      <c r="R198" s="9"/>
      <c r="S198" s="9"/>
      <c r="T198" s="9"/>
      <c r="U198" s="9"/>
      <c r="V198" s="9"/>
      <c r="W198" s="9"/>
      <c r="X198" s="9"/>
      <c r="Y198" s="9"/>
      <c r="Z198" s="9"/>
      <c r="AA198" s="87"/>
      <c r="AB198" s="88"/>
      <c r="AC198" s="88"/>
      <c r="AD198" s="87"/>
      <c r="AE198" s="88"/>
      <c r="AF198" s="88"/>
      <c r="AG198" s="87"/>
      <c r="AH198" s="88"/>
      <c r="AI198" s="88"/>
      <c r="AJ198" s="88"/>
      <c r="AK198" s="87"/>
      <c r="AL198" s="88"/>
      <c r="AM198" s="88"/>
      <c r="AN198" s="87"/>
      <c r="AO198" s="88"/>
      <c r="AP198" s="88"/>
      <c r="AQ198" s="87"/>
      <c r="AR198" s="88"/>
      <c r="AS198" s="88"/>
      <c r="AT198" s="88"/>
      <c r="AU198" s="87"/>
      <c r="AV198" s="88"/>
      <c r="AW198" s="88"/>
      <c r="AX198" s="87"/>
      <c r="AY198" s="88"/>
      <c r="AZ198" s="88"/>
      <c r="BA198" s="87"/>
      <c r="BB198" s="88"/>
      <c r="BC198" s="88"/>
      <c r="BD198" s="88"/>
      <c r="BE198" s="87"/>
      <c r="BF198" s="87"/>
      <c r="BG198" s="87"/>
      <c r="BH198" s="87"/>
      <c r="BI198" s="87"/>
      <c r="BJ198" s="4"/>
      <c r="BK198" s="4"/>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row>
    <row r="199" spans="6:198" s="1" customFormat="1" ht="12.75" customHeight="1">
      <c r="F199" s="4"/>
      <c r="G199" s="59"/>
      <c r="H199" s="87"/>
      <c r="I199" s="87"/>
      <c r="J199" s="87"/>
      <c r="K199" s="87"/>
      <c r="L199" s="87"/>
      <c r="M199" s="87"/>
      <c r="N199" s="87"/>
      <c r="O199" s="87"/>
      <c r="P199" s="59"/>
      <c r="Q199" s="9"/>
      <c r="R199" s="9"/>
      <c r="S199" s="9"/>
      <c r="T199" s="9"/>
      <c r="U199" s="9"/>
      <c r="V199" s="9"/>
      <c r="W199" s="9"/>
      <c r="X199" s="9"/>
      <c r="Y199" s="9"/>
      <c r="Z199" s="9"/>
      <c r="AA199" s="87"/>
      <c r="AB199" s="88"/>
      <c r="AC199" s="88"/>
      <c r="AD199" s="87"/>
      <c r="AE199" s="88"/>
      <c r="AF199" s="88"/>
      <c r="AG199" s="87"/>
      <c r="AH199" s="88"/>
      <c r="AI199" s="88"/>
      <c r="AJ199" s="88"/>
      <c r="AK199" s="87"/>
      <c r="AL199" s="61"/>
      <c r="AM199" s="61"/>
      <c r="AN199" s="87"/>
      <c r="AO199" s="61"/>
      <c r="AP199" s="61"/>
      <c r="AQ199" s="87"/>
      <c r="AR199" s="61"/>
      <c r="AS199" s="61"/>
      <c r="AT199" s="61"/>
      <c r="AU199" s="87"/>
      <c r="AV199" s="88"/>
      <c r="AW199" s="88"/>
      <c r="AX199" s="87"/>
      <c r="AY199" s="88"/>
      <c r="AZ199" s="88"/>
      <c r="BA199" s="87"/>
      <c r="BB199" s="88"/>
      <c r="BC199" s="88"/>
      <c r="BD199" s="88"/>
      <c r="BE199" s="87"/>
      <c r="BF199" s="87"/>
      <c r="BG199" s="87"/>
      <c r="BH199" s="87"/>
      <c r="BI199" s="87"/>
      <c r="BJ199" s="4"/>
      <c r="BK199" s="4"/>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row>
    <row r="200" spans="6:198" s="1" customFormat="1" ht="12.75" customHeight="1">
      <c r="F200" s="4"/>
      <c r="G200" s="94"/>
      <c r="H200" s="9"/>
      <c r="I200" s="9"/>
      <c r="J200" s="9"/>
      <c r="K200" s="9"/>
      <c r="L200" s="9"/>
      <c r="M200" s="9"/>
      <c r="N200" s="9"/>
      <c r="O200" s="9"/>
      <c r="P200" s="59"/>
      <c r="Q200" s="9"/>
      <c r="R200" s="9"/>
      <c r="S200" s="9"/>
      <c r="T200" s="9"/>
      <c r="U200" s="9"/>
      <c r="V200" s="9"/>
      <c r="W200" s="9"/>
      <c r="X200" s="9"/>
      <c r="Y200" s="9"/>
      <c r="Z200" s="9"/>
      <c r="AA200" s="9"/>
      <c r="AB200" s="9"/>
      <c r="AC200" s="9"/>
      <c r="AD200" s="9"/>
      <c r="AE200" s="9"/>
      <c r="AF200" s="9"/>
      <c r="AG200" s="9"/>
      <c r="AH200" s="9"/>
      <c r="AI200" s="9"/>
      <c r="AJ200" s="9"/>
      <c r="AK200" s="9"/>
      <c r="AL200" s="9"/>
      <c r="AM200" s="9"/>
      <c r="AN200" s="9"/>
      <c r="AO200" s="9"/>
      <c r="AP200" s="9"/>
      <c r="AQ200" s="9"/>
      <c r="AR200" s="9"/>
      <c r="AS200" s="9"/>
      <c r="AT200" s="9"/>
      <c r="AU200" s="9"/>
      <c r="AV200" s="9"/>
      <c r="AW200" s="9"/>
      <c r="AX200" s="9"/>
      <c r="AY200" s="9"/>
      <c r="AZ200" s="9"/>
      <c r="BA200" s="9"/>
      <c r="BB200" s="9"/>
      <c r="BC200" s="9"/>
      <c r="BD200" s="9"/>
      <c r="BE200" s="87"/>
      <c r="BF200" s="87"/>
      <c r="BG200" s="87"/>
      <c r="BH200" s="87"/>
      <c r="BI200" s="87"/>
      <c r="BJ200" s="4"/>
      <c r="BK200" s="4"/>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row>
    <row r="201" spans="6:198" s="1" customFormat="1" ht="12.75" customHeight="1">
      <c r="F201" s="4"/>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c r="AX201" s="9"/>
      <c r="AY201" s="9"/>
      <c r="AZ201" s="9"/>
      <c r="BA201" s="9"/>
      <c r="BB201" s="9"/>
      <c r="BC201" s="9"/>
      <c r="BD201" s="9"/>
      <c r="BE201" s="9"/>
      <c r="BF201" s="9"/>
      <c r="BG201" s="9"/>
      <c r="BH201" s="9"/>
      <c r="BI201" s="87"/>
      <c r="BJ201" s="4"/>
      <c r="BK201" s="4"/>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row>
    <row r="202" spans="6:198" s="1" customFormat="1" ht="12.75" customHeight="1">
      <c r="F202" s="4"/>
      <c r="G202" s="87"/>
      <c r="H202" s="87"/>
      <c r="I202" s="87"/>
      <c r="J202" s="87"/>
      <c r="K202" s="87"/>
      <c r="L202" s="87"/>
      <c r="M202" s="87"/>
      <c r="N202" s="87"/>
      <c r="O202" s="87"/>
      <c r="P202" s="59"/>
      <c r="Q202" s="11"/>
      <c r="R202" s="87"/>
      <c r="S202" s="87"/>
      <c r="T202" s="59"/>
      <c r="U202" s="11"/>
      <c r="V202" s="87"/>
      <c r="W202" s="59"/>
      <c r="X202" s="87"/>
      <c r="Y202" s="59"/>
      <c r="Z202" s="87"/>
      <c r="AA202" s="87"/>
      <c r="AB202" s="87"/>
      <c r="AC202" s="87"/>
      <c r="AD202" s="87"/>
      <c r="AE202" s="87"/>
      <c r="AF202" s="87"/>
      <c r="AG202" s="87"/>
      <c r="AH202" s="87"/>
      <c r="AI202" s="87"/>
      <c r="AJ202" s="87"/>
      <c r="AK202" s="87"/>
      <c r="AL202" s="87"/>
      <c r="AM202" s="87"/>
      <c r="AN202" s="87"/>
      <c r="AO202" s="87"/>
      <c r="AP202" s="87"/>
      <c r="AQ202" s="59"/>
      <c r="AR202" s="87"/>
      <c r="AS202" s="59"/>
      <c r="AT202" s="89"/>
      <c r="AU202" s="59"/>
      <c r="AV202" s="87"/>
      <c r="AW202" s="87"/>
      <c r="AX202" s="87"/>
      <c r="AY202" s="89"/>
      <c r="AZ202" s="87"/>
      <c r="BA202" s="87"/>
      <c r="BB202" s="87"/>
      <c r="BC202" s="87"/>
      <c r="BD202" s="87"/>
      <c r="BE202" s="87"/>
      <c r="BF202" s="87"/>
      <c r="BG202" s="87"/>
      <c r="BH202" s="87"/>
      <c r="BI202" s="87"/>
      <c r="BJ202" s="4"/>
      <c r="BK202" s="4"/>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row>
    <row r="203" spans="6:198" s="1" customFormat="1" ht="12.75" customHeight="1">
      <c r="F203" s="4"/>
      <c r="G203" s="707" t="s">
        <v>141</v>
      </c>
      <c r="H203" s="707"/>
      <c r="I203" s="707"/>
      <c r="J203" s="707"/>
      <c r="K203" s="707"/>
      <c r="L203" s="707"/>
      <c r="M203" s="707"/>
      <c r="N203" s="707"/>
      <c r="O203" s="707"/>
      <c r="P203" s="707"/>
      <c r="Q203" s="707"/>
      <c r="R203" s="707"/>
      <c r="S203" s="707"/>
      <c r="T203" s="707"/>
      <c r="U203" s="707"/>
      <c r="V203" s="707"/>
      <c r="W203" s="707"/>
      <c r="X203" s="707"/>
      <c r="Y203" s="707"/>
      <c r="Z203" s="707"/>
      <c r="AA203" s="707"/>
      <c r="AB203" s="707"/>
      <c r="AC203" s="707"/>
      <c r="AD203" s="707"/>
      <c r="AE203" s="707"/>
      <c r="AF203" s="707"/>
      <c r="AG203" s="707"/>
      <c r="AH203" s="707"/>
      <c r="AI203" s="707"/>
      <c r="AJ203" s="707"/>
      <c r="AK203" s="707"/>
      <c r="AL203" s="707"/>
      <c r="AM203" s="707"/>
      <c r="AN203" s="707"/>
      <c r="AO203" s="707"/>
      <c r="AP203" s="707"/>
      <c r="AQ203" s="707"/>
      <c r="AR203" s="707"/>
      <c r="AS203" s="707"/>
      <c r="AT203" s="707"/>
      <c r="AU203" s="707"/>
      <c r="AV203" s="707"/>
      <c r="AW203" s="707"/>
      <c r="AX203" s="707"/>
      <c r="AY203" s="707"/>
      <c r="AZ203" s="707"/>
      <c r="BA203" s="707"/>
      <c r="BB203" s="707"/>
      <c r="BC203" s="707"/>
      <c r="BD203" s="707"/>
      <c r="BE203" s="707"/>
      <c r="BF203" s="707"/>
      <c r="BG203" s="707"/>
      <c r="BH203" s="707"/>
      <c r="BI203" s="707"/>
      <c r="BJ203" s="4"/>
      <c r="BK203" s="4"/>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row>
    <row r="204" spans="6:198" s="1" customFormat="1" ht="12.75" customHeight="1">
      <c r="F204" s="4"/>
      <c r="G204" s="707"/>
      <c r="H204" s="707"/>
      <c r="I204" s="707"/>
      <c r="J204" s="707"/>
      <c r="K204" s="707"/>
      <c r="L204" s="707"/>
      <c r="M204" s="707"/>
      <c r="N204" s="707"/>
      <c r="O204" s="707"/>
      <c r="P204" s="707"/>
      <c r="Q204" s="707"/>
      <c r="R204" s="707"/>
      <c r="S204" s="707"/>
      <c r="T204" s="707"/>
      <c r="U204" s="707"/>
      <c r="V204" s="707"/>
      <c r="W204" s="707"/>
      <c r="X204" s="707"/>
      <c r="Y204" s="707"/>
      <c r="Z204" s="707"/>
      <c r="AA204" s="707"/>
      <c r="AB204" s="707"/>
      <c r="AC204" s="707"/>
      <c r="AD204" s="707"/>
      <c r="AE204" s="707"/>
      <c r="AF204" s="707"/>
      <c r="AG204" s="707"/>
      <c r="AH204" s="707"/>
      <c r="AI204" s="707"/>
      <c r="AJ204" s="707"/>
      <c r="AK204" s="707"/>
      <c r="AL204" s="707"/>
      <c r="AM204" s="707"/>
      <c r="AN204" s="707"/>
      <c r="AO204" s="707"/>
      <c r="AP204" s="707"/>
      <c r="AQ204" s="707"/>
      <c r="AR204" s="707"/>
      <c r="AS204" s="707"/>
      <c r="AT204" s="707"/>
      <c r="AU204" s="707"/>
      <c r="AV204" s="707"/>
      <c r="AW204" s="707"/>
      <c r="AX204" s="707"/>
      <c r="AY204" s="707"/>
      <c r="AZ204" s="707"/>
      <c r="BA204" s="707"/>
      <c r="BB204" s="707"/>
      <c r="BC204" s="707"/>
      <c r="BD204" s="707"/>
      <c r="BE204" s="707"/>
      <c r="BF204" s="707"/>
      <c r="BG204" s="707"/>
      <c r="BH204" s="707"/>
      <c r="BI204" s="707"/>
      <c r="BJ204" s="4"/>
      <c r="BK204" s="4"/>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row>
    <row r="205" spans="6:198" s="1" customFormat="1" ht="12.75" customHeight="1">
      <c r="F205" s="4"/>
      <c r="G205" s="707"/>
      <c r="H205" s="707"/>
      <c r="I205" s="707"/>
      <c r="J205" s="707"/>
      <c r="K205" s="707"/>
      <c r="L205" s="707"/>
      <c r="M205" s="707"/>
      <c r="N205" s="707"/>
      <c r="O205" s="707"/>
      <c r="P205" s="707"/>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707"/>
      <c r="BF205" s="707"/>
      <c r="BG205" s="707"/>
      <c r="BH205" s="707"/>
      <c r="BI205" s="707"/>
      <c r="BJ205" s="4"/>
      <c r="BK205" s="4"/>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row>
    <row r="206" spans="6:198" s="1" customFormat="1" ht="12.75" customHeight="1">
      <c r="F206" s="4"/>
      <c r="G206" s="707"/>
      <c r="H206" s="707"/>
      <c r="I206" s="707"/>
      <c r="J206" s="707"/>
      <c r="K206" s="707"/>
      <c r="L206" s="707"/>
      <c r="M206" s="707"/>
      <c r="N206" s="707"/>
      <c r="O206" s="707"/>
      <c r="P206" s="707"/>
      <c r="Q206" s="707"/>
      <c r="R206" s="707"/>
      <c r="S206" s="707"/>
      <c r="T206" s="707"/>
      <c r="U206" s="707"/>
      <c r="V206" s="707"/>
      <c r="W206" s="707"/>
      <c r="X206" s="707"/>
      <c r="Y206" s="707"/>
      <c r="Z206" s="707"/>
      <c r="AA206" s="707"/>
      <c r="AB206" s="707"/>
      <c r="AC206" s="707"/>
      <c r="AD206" s="707"/>
      <c r="AE206" s="707"/>
      <c r="AF206" s="707"/>
      <c r="AG206" s="707"/>
      <c r="AH206" s="707"/>
      <c r="AI206" s="707"/>
      <c r="AJ206" s="707"/>
      <c r="AK206" s="707"/>
      <c r="AL206" s="707"/>
      <c r="AM206" s="707"/>
      <c r="AN206" s="707"/>
      <c r="AO206" s="707"/>
      <c r="AP206" s="707"/>
      <c r="AQ206" s="707"/>
      <c r="AR206" s="707"/>
      <c r="AS206" s="707"/>
      <c r="AT206" s="707"/>
      <c r="AU206" s="707"/>
      <c r="AV206" s="707"/>
      <c r="AW206" s="707"/>
      <c r="AX206" s="707"/>
      <c r="AY206" s="707"/>
      <c r="AZ206" s="707"/>
      <c r="BA206" s="707"/>
      <c r="BB206" s="707"/>
      <c r="BC206" s="707"/>
      <c r="BD206" s="707"/>
      <c r="BE206" s="707"/>
      <c r="BF206" s="707"/>
      <c r="BG206" s="707"/>
      <c r="BH206" s="707"/>
      <c r="BI206" s="707"/>
      <c r="BJ206" s="4"/>
      <c r="BK206" s="4"/>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row>
    <row r="207" spans="6:198" s="1" customFormat="1" ht="12.75" customHeight="1">
      <c r="F207" s="4"/>
      <c r="G207" s="707"/>
      <c r="H207" s="707"/>
      <c r="I207" s="707"/>
      <c r="J207" s="707"/>
      <c r="K207" s="707"/>
      <c r="L207" s="707"/>
      <c r="M207" s="707"/>
      <c r="N207" s="707"/>
      <c r="O207" s="707"/>
      <c r="P207" s="707"/>
      <c r="Q207" s="707"/>
      <c r="R207" s="707"/>
      <c r="S207" s="707"/>
      <c r="T207" s="707"/>
      <c r="U207" s="707"/>
      <c r="V207" s="707"/>
      <c r="W207" s="707"/>
      <c r="X207" s="707"/>
      <c r="Y207" s="707"/>
      <c r="Z207" s="707"/>
      <c r="AA207" s="707"/>
      <c r="AB207" s="707"/>
      <c r="AC207" s="707"/>
      <c r="AD207" s="707"/>
      <c r="AE207" s="707"/>
      <c r="AF207" s="707"/>
      <c r="AG207" s="707"/>
      <c r="AH207" s="707"/>
      <c r="AI207" s="707"/>
      <c r="AJ207" s="707"/>
      <c r="AK207" s="707"/>
      <c r="AL207" s="707"/>
      <c r="AM207" s="707"/>
      <c r="AN207" s="707"/>
      <c r="AO207" s="707"/>
      <c r="AP207" s="707"/>
      <c r="AQ207" s="707"/>
      <c r="AR207" s="707"/>
      <c r="AS207" s="707"/>
      <c r="AT207" s="707"/>
      <c r="AU207" s="707"/>
      <c r="AV207" s="707"/>
      <c r="AW207" s="707"/>
      <c r="AX207" s="707"/>
      <c r="AY207" s="707"/>
      <c r="AZ207" s="707"/>
      <c r="BA207" s="707"/>
      <c r="BB207" s="707"/>
      <c r="BC207" s="707"/>
      <c r="BD207" s="707"/>
      <c r="BE207" s="707"/>
      <c r="BF207" s="707"/>
      <c r="BG207" s="707"/>
      <c r="BH207" s="707"/>
      <c r="BI207" s="707"/>
      <c r="BJ207" s="4"/>
      <c r="BK207" s="4"/>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row>
    <row r="208" spans="6:198" s="1" customFormat="1" ht="12.75" customHeight="1">
      <c r="F208" s="4"/>
      <c r="G208" s="707"/>
      <c r="H208" s="707"/>
      <c r="I208" s="707"/>
      <c r="J208" s="707"/>
      <c r="K208" s="707"/>
      <c r="L208" s="707"/>
      <c r="M208" s="707"/>
      <c r="N208" s="707"/>
      <c r="O208" s="707"/>
      <c r="P208" s="707"/>
      <c r="Q208" s="707"/>
      <c r="R208" s="707"/>
      <c r="S208" s="707"/>
      <c r="T208" s="707"/>
      <c r="U208" s="707"/>
      <c r="V208" s="707"/>
      <c r="W208" s="707"/>
      <c r="X208" s="707"/>
      <c r="Y208" s="707"/>
      <c r="Z208" s="707"/>
      <c r="AA208" s="707"/>
      <c r="AB208" s="707"/>
      <c r="AC208" s="707"/>
      <c r="AD208" s="707"/>
      <c r="AE208" s="707"/>
      <c r="AF208" s="707"/>
      <c r="AG208" s="707"/>
      <c r="AH208" s="707"/>
      <c r="AI208" s="707"/>
      <c r="AJ208" s="707"/>
      <c r="AK208" s="707"/>
      <c r="AL208" s="707"/>
      <c r="AM208" s="707"/>
      <c r="AN208" s="707"/>
      <c r="AO208" s="707"/>
      <c r="AP208" s="707"/>
      <c r="AQ208" s="707"/>
      <c r="AR208" s="707"/>
      <c r="AS208" s="707"/>
      <c r="AT208" s="707"/>
      <c r="AU208" s="707"/>
      <c r="AV208" s="707"/>
      <c r="AW208" s="707"/>
      <c r="AX208" s="707"/>
      <c r="AY208" s="707"/>
      <c r="AZ208" s="707"/>
      <c r="BA208" s="707"/>
      <c r="BB208" s="707"/>
      <c r="BC208" s="707"/>
      <c r="BD208" s="707"/>
      <c r="BE208" s="707"/>
      <c r="BF208" s="707"/>
      <c r="BG208" s="707"/>
      <c r="BH208" s="707"/>
      <c r="BI208" s="707"/>
      <c r="BJ208" s="4"/>
      <c r="BK208" s="4"/>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row>
    <row r="209" spans="6:198" s="1" customFormat="1" ht="12.75" customHeight="1">
      <c r="F209" s="4"/>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4"/>
      <c r="BK209" s="4"/>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row>
    <row r="210" spans="6:198" s="1" customFormat="1" ht="12.75" customHeight="1">
      <c r="F210" s="4"/>
      <c r="G210" s="707"/>
      <c r="H210" s="707"/>
      <c r="I210" s="707"/>
      <c r="J210" s="707"/>
      <c r="K210" s="707"/>
      <c r="L210" s="707"/>
      <c r="M210" s="707"/>
      <c r="N210" s="707"/>
      <c r="O210" s="707"/>
      <c r="P210" s="707"/>
      <c r="Q210" s="707"/>
      <c r="R210" s="707"/>
      <c r="S210" s="707"/>
      <c r="T210" s="707"/>
      <c r="U210" s="707"/>
      <c r="V210" s="707"/>
      <c r="W210" s="707"/>
      <c r="X210" s="707"/>
      <c r="Y210" s="707"/>
      <c r="Z210" s="707"/>
      <c r="AA210" s="707"/>
      <c r="AB210" s="707"/>
      <c r="AC210" s="707"/>
      <c r="AD210" s="707"/>
      <c r="AE210" s="707"/>
      <c r="AF210" s="707"/>
      <c r="AG210" s="707"/>
      <c r="AH210" s="707"/>
      <c r="AI210" s="707"/>
      <c r="AJ210" s="707"/>
      <c r="AK210" s="707"/>
      <c r="AL210" s="707"/>
      <c r="AM210" s="707"/>
      <c r="AN210" s="707"/>
      <c r="AO210" s="707"/>
      <c r="AP210" s="707"/>
      <c r="AQ210" s="707"/>
      <c r="AR210" s="707"/>
      <c r="AS210" s="707"/>
      <c r="AT210" s="707"/>
      <c r="AU210" s="707"/>
      <c r="AV210" s="707"/>
      <c r="AW210" s="707"/>
      <c r="AX210" s="707"/>
      <c r="AY210" s="707"/>
      <c r="AZ210" s="707"/>
      <c r="BA210" s="707"/>
      <c r="BB210" s="707"/>
      <c r="BC210" s="707"/>
      <c r="BD210" s="707"/>
      <c r="BE210" s="707"/>
      <c r="BF210" s="707"/>
      <c r="BG210" s="707"/>
      <c r="BH210" s="707"/>
      <c r="BI210" s="95"/>
      <c r="BJ210" s="4"/>
      <c r="BK210" s="4"/>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row>
    <row r="211" spans="6:198" s="1" customFormat="1" ht="12.75" customHeight="1">
      <c r="F211" s="4"/>
      <c r="G211" s="707"/>
      <c r="H211" s="707"/>
      <c r="I211" s="707"/>
      <c r="J211" s="707"/>
      <c r="K211" s="707"/>
      <c r="L211" s="707"/>
      <c r="M211" s="707"/>
      <c r="N211" s="707"/>
      <c r="O211" s="707"/>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c r="AN211" s="707"/>
      <c r="AO211" s="707"/>
      <c r="AP211" s="707"/>
      <c r="AQ211" s="707"/>
      <c r="AR211" s="707"/>
      <c r="AS211" s="707"/>
      <c r="AT211" s="707"/>
      <c r="AU211" s="707"/>
      <c r="AV211" s="707"/>
      <c r="AW211" s="707"/>
      <c r="AX211" s="707"/>
      <c r="AY211" s="707"/>
      <c r="AZ211" s="707"/>
      <c r="BA211" s="707"/>
      <c r="BB211" s="707"/>
      <c r="BC211" s="707"/>
      <c r="BD211" s="707"/>
      <c r="BE211" s="707"/>
      <c r="BF211" s="707"/>
      <c r="BG211" s="707"/>
      <c r="BH211" s="707"/>
      <c r="BI211" s="95"/>
      <c r="BJ211" s="4"/>
      <c r="BK211" s="4"/>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row>
    <row r="212" spans="6:198" s="1" customFormat="1" ht="12.75" customHeight="1">
      <c r="F212" s="4"/>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c r="AJ212" s="95"/>
      <c r="AK212" s="95"/>
      <c r="AL212" s="95"/>
      <c r="AM212" s="95"/>
      <c r="AN212" s="95"/>
      <c r="AO212" s="95"/>
      <c r="AP212" s="95"/>
      <c r="AQ212" s="95"/>
      <c r="AR212" s="95"/>
      <c r="AS212" s="95"/>
      <c r="AT212" s="95"/>
      <c r="AU212" s="95"/>
      <c r="AV212" s="95"/>
      <c r="AW212" s="95"/>
      <c r="AX212" s="95"/>
      <c r="AY212" s="95"/>
      <c r="AZ212" s="95"/>
      <c r="BA212" s="95"/>
      <c r="BB212" s="95"/>
      <c r="BC212" s="95"/>
      <c r="BD212" s="95"/>
      <c r="BE212" s="95"/>
      <c r="BF212" s="95"/>
      <c r="BG212" s="95"/>
      <c r="BH212" s="95"/>
      <c r="BI212" s="95"/>
      <c r="BJ212" s="4"/>
      <c r="BK212" s="4"/>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row>
    <row r="213" spans="6:198" s="1" customFormat="1" ht="12.75" customHeight="1">
      <c r="F213" s="4"/>
      <c r="G213" s="25"/>
      <c r="H213" s="4"/>
      <c r="I213" s="4"/>
      <c r="J213" s="4"/>
      <c r="K213" s="4"/>
      <c r="L213" s="4"/>
      <c r="M213" s="4"/>
      <c r="N213" s="4"/>
      <c r="O213" s="4"/>
      <c r="P213" s="96"/>
      <c r="Q213" s="6"/>
      <c r="R213" s="4"/>
      <c r="S213" s="4"/>
      <c r="T213" s="12"/>
      <c r="U213" s="4"/>
      <c r="V213" s="4"/>
      <c r="W213" s="12"/>
      <c r="X213" s="4"/>
      <c r="Y213" s="4"/>
      <c r="Z213" s="4"/>
      <c r="AA213" s="4"/>
      <c r="AB213" s="4"/>
      <c r="AC213" s="4"/>
      <c r="AD213" s="4"/>
      <c r="AE213" s="4"/>
      <c r="AF213" s="4"/>
      <c r="AG213" s="4"/>
      <c r="AH213" s="4"/>
      <c r="AI213" s="4"/>
      <c r="AJ213" s="4"/>
      <c r="AK213" s="4"/>
      <c r="AL213" s="4"/>
      <c r="AM213" s="4"/>
      <c r="AN213" s="4"/>
      <c r="AO213" s="4"/>
      <c r="AP213" s="4"/>
      <c r="AQ213" s="4"/>
      <c r="AR213" s="4"/>
      <c r="AS213" s="12"/>
      <c r="AT213" s="4"/>
      <c r="AU213" s="12"/>
      <c r="AV213" s="4"/>
      <c r="AW213" s="4"/>
      <c r="AX213" s="4"/>
      <c r="AY213" s="13"/>
      <c r="AZ213" s="4"/>
      <c r="BA213" s="4"/>
      <c r="BB213" s="4"/>
      <c r="BC213" s="4"/>
      <c r="BD213" s="4"/>
      <c r="BE213" s="4"/>
      <c r="BF213" s="4"/>
      <c r="BG213" s="4"/>
      <c r="BH213" s="4"/>
      <c r="BI213" s="4"/>
      <c r="BJ213" s="4"/>
      <c r="BK213" s="4"/>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row>
    <row r="214" spans="6:198" s="1" customFormat="1" ht="13.5" customHeight="1" thickBot="1">
      <c r="F214" s="53"/>
      <c r="G214" s="8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4"/>
      <c r="BR214" s="2"/>
      <c r="BS214" s="32"/>
      <c r="BT214" s="32"/>
      <c r="BU214" s="32"/>
      <c r="BV214" s="32"/>
      <c r="BW214" s="32"/>
      <c r="BX214" s="32"/>
      <c r="BY214" s="32"/>
      <c r="BZ214" s="32"/>
      <c r="CA214" s="32"/>
      <c r="CB214" s="32"/>
      <c r="CC214" s="32"/>
      <c r="CD214" s="2"/>
      <c r="CE214" s="2"/>
      <c r="CF214" s="2"/>
      <c r="CG214" s="2"/>
      <c r="CH214" s="2"/>
      <c r="CI214" s="2"/>
      <c r="CJ214" s="2"/>
      <c r="CK214" s="2"/>
      <c r="CL214" s="2"/>
      <c r="CM214" s="32"/>
      <c r="CN214" s="32"/>
      <c r="CO214" s="32"/>
      <c r="CP214" s="32"/>
      <c r="CQ214" s="32"/>
      <c r="CR214" s="32"/>
      <c r="CS214" s="32"/>
      <c r="CT214" s="32"/>
      <c r="CU214" s="32"/>
      <c r="CV214" s="32"/>
      <c r="CW214" s="32"/>
      <c r="CX214" s="32"/>
      <c r="CY214" s="32"/>
      <c r="CZ214" s="32"/>
      <c r="DA214" s="32"/>
      <c r="DB214" s="32"/>
      <c r="DC214" s="32"/>
      <c r="DD214" s="2"/>
      <c r="DE214" s="2"/>
      <c r="DF214" s="2"/>
      <c r="DG214" s="2"/>
      <c r="DH214" s="2"/>
      <c r="DI214" s="2"/>
      <c r="DJ214" s="32"/>
      <c r="DK214" s="32"/>
      <c r="DL214" s="32"/>
      <c r="DM214" s="2"/>
      <c r="DN214" s="2"/>
      <c r="DO214" s="2"/>
      <c r="DP214" s="2"/>
      <c r="DQ214" s="2"/>
      <c r="DR214" s="2"/>
      <c r="DS214" s="32"/>
      <c r="DT214" s="32"/>
      <c r="DU214" s="32"/>
      <c r="DV214" s="32"/>
      <c r="DW214" s="32"/>
      <c r="DX214" s="2"/>
      <c r="DY214" s="2"/>
      <c r="DZ214" s="2"/>
      <c r="EA214" s="2"/>
      <c r="EB214" s="2"/>
      <c r="EC214" s="2"/>
      <c r="ED214" s="2"/>
      <c r="EE214" s="2"/>
      <c r="EF214" s="2"/>
      <c r="EG214" s="32"/>
      <c r="EH214" s="49"/>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32"/>
      <c r="GI214" s="32"/>
      <c r="GJ214" s="32"/>
      <c r="GK214" s="32"/>
      <c r="GL214" s="2"/>
      <c r="GM214" s="2"/>
      <c r="GN214" s="2"/>
      <c r="GO214" s="2"/>
      <c r="GP214" s="2"/>
    </row>
    <row r="215" spans="6:198" s="1" customFormat="1" ht="18" customHeight="1">
      <c r="F215" s="576" t="str">
        <f>[2]Setup!$B$5</f>
        <v>Precise Mortgage Funding 2018-2B plc</v>
      </c>
      <c r="G215" s="576"/>
      <c r="H215" s="576"/>
      <c r="I215" s="576"/>
      <c r="J215" s="576"/>
      <c r="K215" s="576"/>
      <c r="L215" s="576"/>
      <c r="M215" s="576"/>
      <c r="N215" s="576"/>
      <c r="O215" s="576"/>
      <c r="P215" s="576"/>
      <c r="Q215" s="576"/>
      <c r="R215" s="576"/>
      <c r="S215" s="576"/>
      <c r="T215" s="576"/>
      <c r="U215" s="576"/>
      <c r="V215" s="576"/>
      <c r="W215" s="576"/>
      <c r="X215" s="576"/>
      <c r="Y215" s="576"/>
      <c r="Z215" s="576"/>
      <c r="AA215" s="576"/>
      <c r="AB215" s="576"/>
      <c r="AC215" s="576"/>
      <c r="AD215" s="576"/>
      <c r="AE215" s="576"/>
      <c r="AF215" s="576"/>
      <c r="AG215" s="576"/>
      <c r="AH215" s="576"/>
      <c r="AI215" s="576"/>
      <c r="AJ215" s="576"/>
      <c r="AK215" s="576"/>
      <c r="AL215" s="576"/>
      <c r="AM215" s="576"/>
      <c r="AN215" s="576"/>
      <c r="AO215" s="576"/>
      <c r="AP215" s="576"/>
      <c r="AQ215" s="576"/>
      <c r="AR215" s="576"/>
      <c r="AS215" s="576"/>
      <c r="AT215" s="576"/>
      <c r="AU215" s="576"/>
      <c r="AV215" s="576"/>
      <c r="AW215" s="576"/>
      <c r="AX215" s="576"/>
      <c r="AY215" s="576"/>
      <c r="AZ215" s="576"/>
      <c r="BA215" s="576"/>
      <c r="BB215" s="576"/>
      <c r="BC215" s="576"/>
      <c r="BD215" s="576"/>
      <c r="BE215" s="576"/>
      <c r="BF215" s="576"/>
      <c r="BG215" s="576"/>
      <c r="BH215" s="576"/>
      <c r="BI215" s="576"/>
      <c r="BJ215" s="576"/>
      <c r="BK215" s="576"/>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row>
    <row r="216" spans="6:198" s="1" customFormat="1" ht="15" customHeight="1">
      <c r="F216" s="569" t="s">
        <v>1</v>
      </c>
      <c r="G216" s="569"/>
      <c r="H216" s="569"/>
      <c r="I216" s="569"/>
      <c r="J216" s="569"/>
      <c r="K216" s="569"/>
      <c r="L216" s="569"/>
      <c r="M216" s="569"/>
      <c r="N216" s="569"/>
      <c r="O216" s="569"/>
      <c r="P216" s="569"/>
      <c r="Q216" s="569"/>
      <c r="R216" s="569"/>
      <c r="S216" s="569"/>
      <c r="T216" s="569"/>
      <c r="U216" s="569"/>
      <c r="V216" s="569"/>
      <c r="W216" s="569"/>
      <c r="X216" s="569"/>
      <c r="Y216" s="569"/>
      <c r="Z216" s="569"/>
      <c r="AA216" s="569"/>
      <c r="AB216" s="569"/>
      <c r="AC216" s="569"/>
      <c r="AD216" s="569"/>
      <c r="AE216" s="569"/>
      <c r="AF216" s="569"/>
      <c r="AG216" s="569"/>
      <c r="AH216" s="569"/>
      <c r="AI216" s="569"/>
      <c r="AJ216" s="569"/>
      <c r="AK216" s="569"/>
      <c r="AL216" s="569"/>
      <c r="AM216" s="569"/>
      <c r="AN216" s="569"/>
      <c r="AO216" s="569"/>
      <c r="AP216" s="569"/>
      <c r="AQ216" s="569"/>
      <c r="AR216" s="569"/>
      <c r="AS216" s="569"/>
      <c r="AT216" s="569"/>
      <c r="AU216" s="569"/>
      <c r="AV216" s="569"/>
      <c r="AW216" s="569"/>
      <c r="AX216" s="569"/>
      <c r="AY216" s="569"/>
      <c r="AZ216" s="569"/>
      <c r="BA216" s="569"/>
      <c r="BB216" s="569"/>
      <c r="BC216" s="569"/>
      <c r="BD216" s="569"/>
      <c r="BE216" s="569"/>
      <c r="BF216" s="569"/>
      <c r="BG216" s="569"/>
      <c r="BH216" s="569"/>
      <c r="BI216" s="569"/>
      <c r="BJ216" s="569"/>
      <c r="BK216" s="569"/>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row>
    <row r="217" spans="6:198" s="1" customFormat="1" ht="15" customHeight="1">
      <c r="F217" s="569" t="s">
        <v>2</v>
      </c>
      <c r="G217" s="569"/>
      <c r="H217" s="569"/>
      <c r="I217" s="569"/>
      <c r="J217" s="569"/>
      <c r="K217" s="569"/>
      <c r="L217" s="569"/>
      <c r="M217" s="569"/>
      <c r="N217" s="569"/>
      <c r="O217" s="569"/>
      <c r="P217" s="569"/>
      <c r="Q217" s="569"/>
      <c r="R217" s="569"/>
      <c r="S217" s="569"/>
      <c r="T217" s="569"/>
      <c r="U217" s="569"/>
      <c r="V217" s="569"/>
      <c r="W217" s="569"/>
      <c r="X217" s="569"/>
      <c r="Y217" s="569"/>
      <c r="Z217" s="569"/>
      <c r="AA217" s="569"/>
      <c r="AB217" s="569"/>
      <c r="AC217" s="569"/>
      <c r="AD217" s="569"/>
      <c r="AE217" s="569"/>
      <c r="AF217" s="569"/>
      <c r="AG217" s="569"/>
      <c r="AH217" s="569"/>
      <c r="AI217" s="569"/>
      <c r="AJ217" s="569"/>
      <c r="AK217" s="569"/>
      <c r="AL217" s="569"/>
      <c r="AM217" s="569"/>
      <c r="AN217" s="569"/>
      <c r="AO217" s="569"/>
      <c r="AP217" s="569"/>
      <c r="AQ217" s="569"/>
      <c r="AR217" s="569"/>
      <c r="AS217" s="569"/>
      <c r="AT217" s="569"/>
      <c r="AU217" s="569"/>
      <c r="AV217" s="569"/>
      <c r="AW217" s="569"/>
      <c r="AX217" s="569"/>
      <c r="AY217" s="569"/>
      <c r="AZ217" s="569"/>
      <c r="BA217" s="569"/>
      <c r="BB217" s="569"/>
      <c r="BC217" s="569"/>
      <c r="BD217" s="569"/>
      <c r="BE217" s="569"/>
      <c r="BF217" s="569"/>
      <c r="BG217" s="569"/>
      <c r="BH217" s="569"/>
      <c r="BI217" s="569"/>
      <c r="BJ217" s="569"/>
      <c r="BK217" s="569"/>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row>
    <row r="218" spans="6:198" s="1" customFormat="1" ht="13.5" customHeight="1" thickBot="1">
      <c r="F218" s="570">
        <f>[1]Input!$C$112</f>
        <v>43633</v>
      </c>
      <c r="G218" s="570"/>
      <c r="H218" s="570"/>
      <c r="I218" s="570"/>
      <c r="J218" s="570"/>
      <c r="K218" s="570"/>
      <c r="L218" s="570"/>
      <c r="M218" s="570"/>
      <c r="N218" s="570"/>
      <c r="O218" s="570"/>
      <c r="P218" s="570"/>
      <c r="Q218" s="570"/>
      <c r="R218" s="570"/>
      <c r="S218" s="570"/>
      <c r="T218" s="570"/>
      <c r="U218" s="570"/>
      <c r="V218" s="570"/>
      <c r="W218" s="570"/>
      <c r="X218" s="570"/>
      <c r="Y218" s="570"/>
      <c r="Z218" s="570"/>
      <c r="AA218" s="570"/>
      <c r="AB218" s="570"/>
      <c r="AC218" s="570"/>
      <c r="AD218" s="570"/>
      <c r="AE218" s="570"/>
      <c r="AF218" s="570"/>
      <c r="AG218" s="570"/>
      <c r="AH218" s="570"/>
      <c r="AI218" s="570"/>
      <c r="AJ218" s="570"/>
      <c r="AK218" s="570"/>
      <c r="AL218" s="570"/>
      <c r="AM218" s="570"/>
      <c r="AN218" s="570"/>
      <c r="AO218" s="570"/>
      <c r="AP218" s="570"/>
      <c r="AQ218" s="570"/>
      <c r="AR218" s="570"/>
      <c r="AS218" s="570"/>
      <c r="AT218" s="570"/>
      <c r="AU218" s="570"/>
      <c r="AV218" s="570"/>
      <c r="AW218" s="570"/>
      <c r="AX218" s="570"/>
      <c r="AY218" s="570"/>
      <c r="AZ218" s="570"/>
      <c r="BA218" s="570"/>
      <c r="BB218" s="570"/>
      <c r="BC218" s="570"/>
      <c r="BD218" s="570"/>
      <c r="BE218" s="570"/>
      <c r="BF218" s="570"/>
      <c r="BG218" s="570"/>
      <c r="BH218" s="570"/>
      <c r="BI218" s="570"/>
      <c r="BJ218" s="570"/>
      <c r="BK218" s="570"/>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row>
    <row r="219" spans="6:198" s="1" customFormat="1" ht="12.75" customHeight="1">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row>
    <row r="220" spans="6:198" s="1" customFormat="1" ht="12.75" customHeight="1">
      <c r="F220" s="571" t="s">
        <v>20</v>
      </c>
      <c r="G220" s="571"/>
      <c r="H220" s="571"/>
      <c r="I220" s="571"/>
      <c r="J220" s="571"/>
      <c r="K220" s="571"/>
      <c r="L220" s="571"/>
      <c r="M220" s="571"/>
      <c r="N220" s="571"/>
      <c r="O220" s="571"/>
      <c r="P220" s="571"/>
      <c r="Q220" s="571"/>
      <c r="R220" s="571"/>
      <c r="S220" s="571"/>
      <c r="T220" s="571"/>
      <c r="U220" s="571"/>
      <c r="V220" s="571"/>
      <c r="W220" s="571"/>
      <c r="X220" s="571"/>
      <c r="Y220" s="571"/>
      <c r="Z220" s="571"/>
      <c r="AA220" s="571"/>
      <c r="AB220" s="571"/>
      <c r="AC220" s="571"/>
      <c r="AD220" s="571"/>
      <c r="AE220" s="571"/>
      <c r="AF220" s="571"/>
      <c r="AG220" s="571"/>
      <c r="AH220" s="571"/>
      <c r="AI220" s="571"/>
      <c r="AJ220" s="571"/>
      <c r="AK220" s="571"/>
      <c r="AL220" s="571"/>
      <c r="AM220" s="571"/>
      <c r="AN220" s="571"/>
      <c r="AO220" s="571"/>
      <c r="AP220" s="571"/>
      <c r="AQ220" s="571"/>
      <c r="AR220" s="571"/>
      <c r="AS220" s="571"/>
      <c r="AT220" s="571"/>
      <c r="AU220" s="571"/>
      <c r="AV220" s="571"/>
      <c r="AW220" s="571"/>
      <c r="AX220" s="571"/>
      <c r="AY220" s="571"/>
      <c r="AZ220" s="571"/>
      <c r="BA220" s="571"/>
      <c r="BB220" s="571"/>
      <c r="BC220" s="571"/>
      <c r="BD220" s="571"/>
      <c r="BE220" s="571"/>
      <c r="BF220" s="571"/>
      <c r="BG220" s="571"/>
      <c r="BH220" s="571"/>
      <c r="BI220" s="571"/>
      <c r="BJ220" s="571"/>
      <c r="BK220" s="571"/>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row>
    <row r="221" spans="6:198" s="1" customFormat="1" ht="12.75" customHeight="1">
      <c r="F221" s="97" t="str">
        <f>F803</f>
        <v xml:space="preserve">As at: </v>
      </c>
      <c r="G221" s="98"/>
      <c r="H221" s="679">
        <f>IF([1]Input!$C$123=1,AA27,AA19)</f>
        <v>43628</v>
      </c>
      <c r="I221" s="679"/>
      <c r="J221" s="679"/>
      <c r="K221" s="766" t="s">
        <v>142</v>
      </c>
      <c r="L221" s="766"/>
      <c r="M221" s="766"/>
      <c r="N221" s="766"/>
      <c r="O221" s="766"/>
      <c r="P221" s="766"/>
      <c r="Q221" s="766"/>
      <c r="R221" s="766"/>
      <c r="S221" s="84"/>
      <c r="T221" s="84"/>
      <c r="U221" s="25"/>
      <c r="V221" s="25"/>
      <c r="W221" s="25"/>
      <c r="X221" s="25"/>
      <c r="Y221" s="25"/>
      <c r="Z221" s="25"/>
      <c r="AA221" s="766" t="s">
        <v>143</v>
      </c>
      <c r="AB221" s="766"/>
      <c r="AC221" s="766"/>
      <c r="AD221" s="766"/>
      <c r="AE221" s="766"/>
      <c r="AF221" s="766"/>
      <c r="AG221" s="25"/>
      <c r="AH221" s="25"/>
      <c r="AI221" s="25"/>
      <c r="AJ221" s="25"/>
      <c r="AK221" s="25"/>
      <c r="AL221" s="25"/>
      <c r="AM221" s="25"/>
      <c r="AN221" s="25"/>
      <c r="AO221" s="25"/>
      <c r="AP221" s="25"/>
      <c r="AQ221" s="25"/>
      <c r="AR221" s="25"/>
      <c r="AS221" s="25"/>
      <c r="AT221" s="25"/>
      <c r="AU221" s="25"/>
      <c r="AV221" s="25"/>
      <c r="AW221" s="25"/>
      <c r="AX221" s="25"/>
      <c r="AY221" s="25"/>
      <c r="AZ221" s="25"/>
      <c r="BA221" s="25"/>
      <c r="BB221" s="25"/>
      <c r="BC221" s="25"/>
      <c r="BD221" s="25"/>
      <c r="BE221" s="25"/>
      <c r="BF221" s="25"/>
      <c r="BG221" s="25"/>
      <c r="BH221" s="25"/>
      <c r="BI221" s="25"/>
      <c r="BJ221" s="25"/>
      <c r="BK221" s="25"/>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row>
    <row r="222" spans="6:198" s="1" customFormat="1" ht="12.75" customHeight="1">
      <c r="F222" s="25"/>
      <c r="G222" s="782" t="s">
        <v>61</v>
      </c>
      <c r="H222" s="782"/>
      <c r="I222" s="782"/>
      <c r="J222" s="782"/>
      <c r="K222" s="766"/>
      <c r="L222" s="766"/>
      <c r="M222" s="766"/>
      <c r="N222" s="766"/>
      <c r="O222" s="766"/>
      <c r="P222" s="766"/>
      <c r="Q222" s="766"/>
      <c r="R222" s="766"/>
      <c r="S222" s="84"/>
      <c r="T222" s="846" t="s">
        <v>144</v>
      </c>
      <c r="U222" s="846"/>
      <c r="V222" s="846"/>
      <c r="W222" s="846"/>
      <c r="X222" s="846"/>
      <c r="Y222" s="846"/>
      <c r="Z222" s="99"/>
      <c r="AA222" s="766"/>
      <c r="AB222" s="766"/>
      <c r="AC222" s="766"/>
      <c r="AD222" s="766"/>
      <c r="AE222" s="766"/>
      <c r="AF222" s="766"/>
      <c r="AG222" s="848" t="s">
        <v>145</v>
      </c>
      <c r="AH222" s="848"/>
      <c r="AI222" s="848"/>
      <c r="AJ222" s="848"/>
      <c r="AK222" s="848"/>
      <c r="AL222" s="848"/>
      <c r="AM222" s="850" t="s">
        <v>146</v>
      </c>
      <c r="AN222" s="850"/>
      <c r="AO222" s="850"/>
      <c r="AP222" s="850"/>
      <c r="AQ222" s="850"/>
      <c r="AR222" s="850"/>
      <c r="AS222" s="850"/>
      <c r="AT222" s="850"/>
      <c r="AU222" s="850" t="s">
        <v>147</v>
      </c>
      <c r="AV222" s="850"/>
      <c r="AW222" s="850"/>
      <c r="AX222" s="850"/>
      <c r="AY222" s="850"/>
      <c r="AZ222" s="850"/>
      <c r="BA222" s="100"/>
      <c r="BB222" s="100"/>
      <c r="BC222" s="852" t="s">
        <v>148</v>
      </c>
      <c r="BD222" s="852"/>
      <c r="BE222" s="852"/>
      <c r="BF222" s="852"/>
      <c r="BG222" s="852"/>
      <c r="BH222" s="852"/>
      <c r="BI222" s="101"/>
      <c r="BJ222" s="25"/>
      <c r="BK222" s="25"/>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row>
    <row r="223" spans="6:198" s="1" customFormat="1" ht="12.75" customHeight="1">
      <c r="F223" s="25"/>
      <c r="G223" s="783"/>
      <c r="H223" s="783"/>
      <c r="I223" s="783"/>
      <c r="J223" s="783"/>
      <c r="K223" s="783"/>
      <c r="L223" s="783"/>
      <c r="M223" s="783"/>
      <c r="N223" s="783"/>
      <c r="O223" s="783"/>
      <c r="P223" s="783"/>
      <c r="Q223" s="783"/>
      <c r="R223" s="783"/>
      <c r="S223" s="86"/>
      <c r="T223" s="847"/>
      <c r="U223" s="847"/>
      <c r="V223" s="847"/>
      <c r="W223" s="847"/>
      <c r="X223" s="847"/>
      <c r="Y223" s="847"/>
      <c r="Z223" s="102"/>
      <c r="AA223" s="783"/>
      <c r="AB223" s="783"/>
      <c r="AC223" s="783"/>
      <c r="AD223" s="783"/>
      <c r="AE223" s="783"/>
      <c r="AF223" s="783"/>
      <c r="AG223" s="849"/>
      <c r="AH223" s="849"/>
      <c r="AI223" s="849"/>
      <c r="AJ223" s="849"/>
      <c r="AK223" s="849"/>
      <c r="AL223" s="849"/>
      <c r="AM223" s="851"/>
      <c r="AN223" s="851"/>
      <c r="AO223" s="851"/>
      <c r="AP223" s="851"/>
      <c r="AQ223" s="851"/>
      <c r="AR223" s="851"/>
      <c r="AS223" s="851"/>
      <c r="AT223" s="851"/>
      <c r="AU223" s="851"/>
      <c r="AV223" s="851"/>
      <c r="AW223" s="851"/>
      <c r="AX223" s="851"/>
      <c r="AY223" s="851"/>
      <c r="AZ223" s="851"/>
      <c r="BA223" s="100"/>
      <c r="BB223" s="100"/>
      <c r="BC223" s="853"/>
      <c r="BD223" s="853"/>
      <c r="BE223" s="853"/>
      <c r="BF223" s="853"/>
      <c r="BG223" s="853"/>
      <c r="BH223" s="853"/>
      <c r="BI223" s="103"/>
      <c r="BJ223" s="25"/>
      <c r="BK223" s="25"/>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row>
    <row r="224" spans="6:198" s="1" customFormat="1" ht="12.75" customHeight="1">
      <c r="F224" s="25"/>
      <c r="G224" s="845" t="s">
        <v>112</v>
      </c>
      <c r="H224" s="845"/>
      <c r="I224" s="845"/>
      <c r="J224" s="104"/>
      <c r="K224" s="839" t="str">
        <f>[2]_8!L35</f>
        <v>XS1783215871 / 178321587</v>
      </c>
      <c r="L224" s="839"/>
      <c r="M224" s="839"/>
      <c r="N224" s="839"/>
      <c r="O224" s="839"/>
      <c r="P224" s="839"/>
      <c r="Q224" s="839"/>
      <c r="R224" s="839"/>
      <c r="S224" s="105"/>
      <c r="T224" s="837">
        <f>'[2]Note Calcs'!C19</f>
        <v>338900000</v>
      </c>
      <c r="U224" s="837"/>
      <c r="V224" s="837"/>
      <c r="W224" s="837"/>
      <c r="X224" s="837"/>
      <c r="Y224" s="837"/>
      <c r="Z224" s="106"/>
      <c r="AA224" s="841">
        <f>'[2]Note Calcs'!E19</f>
        <v>3389</v>
      </c>
      <c r="AB224" s="841"/>
      <c r="AC224" s="841"/>
      <c r="AD224" s="841"/>
      <c r="AE224" s="841"/>
      <c r="AF224" s="841"/>
      <c r="AG224" s="843">
        <f>'[2]Note Calcs'!L34</f>
        <v>0.79808155597521413</v>
      </c>
      <c r="AH224" s="843"/>
      <c r="AI224" s="843"/>
      <c r="AJ224" s="843"/>
      <c r="AK224" s="843"/>
      <c r="AL224" s="843"/>
      <c r="AM224" s="835">
        <f>'[2]Note Calcs'!J34</f>
        <v>20240333.079999998</v>
      </c>
      <c r="AN224" s="835"/>
      <c r="AO224" s="835"/>
      <c r="AP224" s="835"/>
      <c r="AQ224" s="835"/>
      <c r="AR224" s="835"/>
      <c r="AS224" s="835"/>
      <c r="AT224" s="835"/>
      <c r="AU224" s="835">
        <f>'[2]Note Calcs'!I34</f>
        <v>270469839.32000005</v>
      </c>
      <c r="AV224" s="835"/>
      <c r="AW224" s="835"/>
      <c r="AX224" s="835"/>
      <c r="AY224" s="835"/>
      <c r="AZ224" s="835"/>
      <c r="BA224" s="107"/>
      <c r="BB224" s="107"/>
      <c r="BC224" s="837">
        <f>'[2]Note Calcs'!O19</f>
        <v>1117442.1100000001</v>
      </c>
      <c r="BD224" s="837"/>
      <c r="BE224" s="837"/>
      <c r="BF224" s="837"/>
      <c r="BG224" s="837"/>
      <c r="BH224" s="837"/>
      <c r="BI224" s="108"/>
      <c r="BJ224" s="25"/>
      <c r="BK224" s="25"/>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row>
    <row r="225" spans="6:198" s="1" customFormat="1" ht="12.75" customHeight="1">
      <c r="F225" s="25"/>
      <c r="G225" s="845"/>
      <c r="H225" s="845"/>
      <c r="I225" s="845"/>
      <c r="J225" s="109"/>
      <c r="K225" s="840"/>
      <c r="L225" s="840"/>
      <c r="M225" s="840"/>
      <c r="N225" s="840"/>
      <c r="O225" s="840"/>
      <c r="P225" s="840"/>
      <c r="Q225" s="840"/>
      <c r="R225" s="840"/>
      <c r="S225" s="110"/>
      <c r="T225" s="838"/>
      <c r="U225" s="838"/>
      <c r="V225" s="838"/>
      <c r="W225" s="838"/>
      <c r="X225" s="838"/>
      <c r="Y225" s="838"/>
      <c r="Z225" s="111"/>
      <c r="AA225" s="842"/>
      <c r="AB225" s="842"/>
      <c r="AC225" s="842"/>
      <c r="AD225" s="842"/>
      <c r="AE225" s="842"/>
      <c r="AF225" s="842"/>
      <c r="AG225" s="844"/>
      <c r="AH225" s="844"/>
      <c r="AI225" s="844"/>
      <c r="AJ225" s="844"/>
      <c r="AK225" s="844"/>
      <c r="AL225" s="844"/>
      <c r="AM225" s="836"/>
      <c r="AN225" s="836"/>
      <c r="AO225" s="836"/>
      <c r="AP225" s="836"/>
      <c r="AQ225" s="836"/>
      <c r="AR225" s="836"/>
      <c r="AS225" s="836"/>
      <c r="AT225" s="836"/>
      <c r="AU225" s="836"/>
      <c r="AV225" s="836"/>
      <c r="AW225" s="836"/>
      <c r="AX225" s="836"/>
      <c r="AY225" s="836"/>
      <c r="AZ225" s="836"/>
      <c r="BA225" s="112"/>
      <c r="BB225" s="112"/>
      <c r="BC225" s="838"/>
      <c r="BD225" s="838"/>
      <c r="BE225" s="838"/>
      <c r="BF225" s="838"/>
      <c r="BG225" s="838"/>
      <c r="BH225" s="838"/>
      <c r="BI225" s="108"/>
      <c r="BJ225" s="25"/>
      <c r="BK225" s="25"/>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row>
    <row r="226" spans="6:198" s="1" customFormat="1" ht="12.75" customHeight="1">
      <c r="F226" s="25"/>
      <c r="G226" s="769" t="s">
        <v>149</v>
      </c>
      <c r="H226" s="769"/>
      <c r="I226" s="769"/>
      <c r="J226" s="104"/>
      <c r="K226" s="839" t="str">
        <f>[2]_8!L37</f>
        <v>XS1783216093 / 178321609</v>
      </c>
      <c r="L226" s="839"/>
      <c r="M226" s="839"/>
      <c r="N226" s="839"/>
      <c r="O226" s="839"/>
      <c r="P226" s="839"/>
      <c r="Q226" s="839"/>
      <c r="R226" s="839"/>
      <c r="S226" s="105"/>
      <c r="T226" s="837">
        <f>'[2]Note Calcs'!C20</f>
        <v>11230000</v>
      </c>
      <c r="U226" s="837"/>
      <c r="V226" s="837"/>
      <c r="W226" s="837"/>
      <c r="X226" s="837"/>
      <c r="Y226" s="837"/>
      <c r="Z226" s="106"/>
      <c r="AA226" s="841">
        <f>'[2]Note Calcs'!E20</f>
        <v>112.3</v>
      </c>
      <c r="AB226" s="841"/>
      <c r="AC226" s="841"/>
      <c r="AD226" s="841"/>
      <c r="AE226" s="841"/>
      <c r="AF226" s="841"/>
      <c r="AG226" s="843">
        <f>'[2]Note Calcs'!L35</f>
        <v>1</v>
      </c>
      <c r="AH226" s="843"/>
      <c r="AI226" s="843"/>
      <c r="AJ226" s="843"/>
      <c r="AK226" s="843"/>
      <c r="AL226" s="843"/>
      <c r="AM226" s="835">
        <f>'[2]Note Calcs'!J35</f>
        <v>0</v>
      </c>
      <c r="AN226" s="835"/>
      <c r="AO226" s="835"/>
      <c r="AP226" s="835"/>
      <c r="AQ226" s="835"/>
      <c r="AR226" s="835"/>
      <c r="AS226" s="835"/>
      <c r="AT226" s="835"/>
      <c r="AU226" s="835">
        <f>'[2]Note Calcs'!I35</f>
        <v>11230000</v>
      </c>
      <c r="AV226" s="835"/>
      <c r="AW226" s="835"/>
      <c r="AX226" s="835"/>
      <c r="AY226" s="835"/>
      <c r="AZ226" s="835"/>
      <c r="BA226" s="107"/>
      <c r="BB226" s="107"/>
      <c r="BC226" s="837">
        <f>'[2]Note Calcs'!O20</f>
        <v>52224.11</v>
      </c>
      <c r="BD226" s="837"/>
      <c r="BE226" s="837"/>
      <c r="BF226" s="837"/>
      <c r="BG226" s="837"/>
      <c r="BH226" s="837"/>
      <c r="BI226" s="113"/>
      <c r="BJ226" s="25"/>
      <c r="BK226" s="25"/>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row>
    <row r="227" spans="6:198" s="1" customFormat="1" ht="12.75" customHeight="1">
      <c r="F227" s="25"/>
      <c r="G227" s="770"/>
      <c r="H227" s="770"/>
      <c r="I227" s="770"/>
      <c r="J227" s="109"/>
      <c r="K227" s="840"/>
      <c r="L227" s="840"/>
      <c r="M227" s="840"/>
      <c r="N227" s="840"/>
      <c r="O227" s="840"/>
      <c r="P227" s="840"/>
      <c r="Q227" s="840"/>
      <c r="R227" s="840"/>
      <c r="S227" s="110"/>
      <c r="T227" s="838"/>
      <c r="U227" s="838"/>
      <c r="V227" s="838"/>
      <c r="W227" s="838"/>
      <c r="X227" s="838"/>
      <c r="Y227" s="838"/>
      <c r="Z227" s="111"/>
      <c r="AA227" s="842"/>
      <c r="AB227" s="842"/>
      <c r="AC227" s="842"/>
      <c r="AD227" s="842"/>
      <c r="AE227" s="842"/>
      <c r="AF227" s="842"/>
      <c r="AG227" s="844"/>
      <c r="AH227" s="844"/>
      <c r="AI227" s="844"/>
      <c r="AJ227" s="844"/>
      <c r="AK227" s="844"/>
      <c r="AL227" s="844"/>
      <c r="AM227" s="836"/>
      <c r="AN227" s="836"/>
      <c r="AO227" s="836"/>
      <c r="AP227" s="836"/>
      <c r="AQ227" s="836"/>
      <c r="AR227" s="836"/>
      <c r="AS227" s="836"/>
      <c r="AT227" s="836"/>
      <c r="AU227" s="836"/>
      <c r="AV227" s="836"/>
      <c r="AW227" s="836"/>
      <c r="AX227" s="836"/>
      <c r="AY227" s="836"/>
      <c r="AZ227" s="836"/>
      <c r="BA227" s="112"/>
      <c r="BB227" s="112"/>
      <c r="BC227" s="838"/>
      <c r="BD227" s="838"/>
      <c r="BE227" s="838"/>
      <c r="BF227" s="838"/>
      <c r="BG227" s="838"/>
      <c r="BH227" s="838"/>
      <c r="BI227" s="113"/>
      <c r="BJ227" s="25"/>
      <c r="BK227" s="25"/>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row>
    <row r="228" spans="6:198" s="1" customFormat="1" ht="12.75" customHeight="1">
      <c r="F228" s="25"/>
      <c r="G228" s="769" t="s">
        <v>150</v>
      </c>
      <c r="H228" s="769"/>
      <c r="I228" s="769"/>
      <c r="J228" s="104"/>
      <c r="K228" s="839" t="str">
        <f>[2]_8!L39</f>
        <v>XS1783216176 / 178321617</v>
      </c>
      <c r="L228" s="839"/>
      <c r="M228" s="839"/>
      <c r="N228" s="839"/>
      <c r="O228" s="839"/>
      <c r="P228" s="839"/>
      <c r="Q228" s="839"/>
      <c r="R228" s="839"/>
      <c r="S228" s="105"/>
      <c r="T228" s="837">
        <f>'[2]Note Calcs'!C21</f>
        <v>11230000</v>
      </c>
      <c r="U228" s="837"/>
      <c r="V228" s="837"/>
      <c r="W228" s="837"/>
      <c r="X228" s="837"/>
      <c r="Y228" s="837"/>
      <c r="Z228" s="106"/>
      <c r="AA228" s="841">
        <f>'[2]Note Calcs'!E21</f>
        <v>112.3</v>
      </c>
      <c r="AB228" s="841"/>
      <c r="AC228" s="841"/>
      <c r="AD228" s="841"/>
      <c r="AE228" s="841"/>
      <c r="AF228" s="841"/>
      <c r="AG228" s="843">
        <f>'[2]Note Calcs'!L36</f>
        <v>1</v>
      </c>
      <c r="AH228" s="843"/>
      <c r="AI228" s="843"/>
      <c r="AJ228" s="843"/>
      <c r="AK228" s="843"/>
      <c r="AL228" s="843"/>
      <c r="AM228" s="835">
        <f>'[2]Note Calcs'!J36</f>
        <v>0</v>
      </c>
      <c r="AN228" s="835"/>
      <c r="AO228" s="835"/>
      <c r="AP228" s="835"/>
      <c r="AQ228" s="835"/>
      <c r="AR228" s="835"/>
      <c r="AS228" s="835"/>
      <c r="AT228" s="835"/>
      <c r="AU228" s="835">
        <f>'[2]Note Calcs'!I36</f>
        <v>11230000</v>
      </c>
      <c r="AV228" s="835"/>
      <c r="AW228" s="835"/>
      <c r="AX228" s="835"/>
      <c r="AY228" s="835"/>
      <c r="AZ228" s="835"/>
      <c r="BA228" s="107"/>
      <c r="BB228" s="107"/>
      <c r="BC228" s="837">
        <f>'[2]Note Calcs'!O21</f>
        <v>64961.7</v>
      </c>
      <c r="BD228" s="837"/>
      <c r="BE228" s="837"/>
      <c r="BF228" s="837"/>
      <c r="BG228" s="837"/>
      <c r="BH228" s="837"/>
      <c r="BI228" s="114"/>
      <c r="BJ228" s="25"/>
      <c r="BK228" s="25"/>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row>
    <row r="229" spans="6:198" s="1" customFormat="1" ht="12.75" customHeight="1">
      <c r="F229" s="25"/>
      <c r="G229" s="770"/>
      <c r="H229" s="770"/>
      <c r="I229" s="770"/>
      <c r="J229" s="109"/>
      <c r="K229" s="840"/>
      <c r="L229" s="840"/>
      <c r="M229" s="840"/>
      <c r="N229" s="840"/>
      <c r="O229" s="840"/>
      <c r="P229" s="840"/>
      <c r="Q229" s="840"/>
      <c r="R229" s="840"/>
      <c r="S229" s="110"/>
      <c r="T229" s="838"/>
      <c r="U229" s="838"/>
      <c r="V229" s="838"/>
      <c r="W229" s="838"/>
      <c r="X229" s="838"/>
      <c r="Y229" s="838"/>
      <c r="Z229" s="111"/>
      <c r="AA229" s="842"/>
      <c r="AB229" s="842"/>
      <c r="AC229" s="842"/>
      <c r="AD229" s="842"/>
      <c r="AE229" s="842"/>
      <c r="AF229" s="842"/>
      <c r="AG229" s="844"/>
      <c r="AH229" s="844"/>
      <c r="AI229" s="844"/>
      <c r="AJ229" s="844"/>
      <c r="AK229" s="844"/>
      <c r="AL229" s="844"/>
      <c r="AM229" s="836"/>
      <c r="AN229" s="836"/>
      <c r="AO229" s="836"/>
      <c r="AP229" s="836"/>
      <c r="AQ229" s="836"/>
      <c r="AR229" s="836"/>
      <c r="AS229" s="836"/>
      <c r="AT229" s="836"/>
      <c r="AU229" s="836"/>
      <c r="AV229" s="836"/>
      <c r="AW229" s="836"/>
      <c r="AX229" s="836"/>
      <c r="AY229" s="836"/>
      <c r="AZ229" s="836"/>
      <c r="BA229" s="112"/>
      <c r="BB229" s="112"/>
      <c r="BC229" s="838"/>
      <c r="BD229" s="838"/>
      <c r="BE229" s="838"/>
      <c r="BF229" s="838"/>
      <c r="BG229" s="838"/>
      <c r="BH229" s="838"/>
      <c r="BI229" s="108"/>
      <c r="BJ229" s="25"/>
      <c r="BK229" s="25"/>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row>
    <row r="230" spans="6:198" s="1" customFormat="1" ht="12.75" customHeight="1">
      <c r="F230" s="25"/>
      <c r="G230" s="769" t="s">
        <v>151</v>
      </c>
      <c r="H230" s="769"/>
      <c r="I230" s="769"/>
      <c r="J230" s="104"/>
      <c r="K230" s="839" t="str">
        <f>[2]_8!L41</f>
        <v>XS1783216333 / 178321633</v>
      </c>
      <c r="L230" s="839"/>
      <c r="M230" s="839"/>
      <c r="N230" s="839"/>
      <c r="O230" s="839"/>
      <c r="P230" s="839"/>
      <c r="Q230" s="839"/>
      <c r="R230" s="839"/>
      <c r="S230" s="105"/>
      <c r="T230" s="837">
        <f>'[2]Note Calcs'!C22</f>
        <v>7490000</v>
      </c>
      <c r="U230" s="837"/>
      <c r="V230" s="837"/>
      <c r="W230" s="837"/>
      <c r="X230" s="837"/>
      <c r="Y230" s="837"/>
      <c r="Z230" s="106"/>
      <c r="AA230" s="841">
        <f>'[2]Note Calcs'!E22</f>
        <v>74.900000000000006</v>
      </c>
      <c r="AB230" s="841"/>
      <c r="AC230" s="841"/>
      <c r="AD230" s="841"/>
      <c r="AE230" s="841"/>
      <c r="AF230" s="841"/>
      <c r="AG230" s="843">
        <f>'[2]Note Calcs'!L37</f>
        <v>1</v>
      </c>
      <c r="AH230" s="843"/>
      <c r="AI230" s="843"/>
      <c r="AJ230" s="843"/>
      <c r="AK230" s="843"/>
      <c r="AL230" s="843"/>
      <c r="AM230" s="835">
        <f>'[2]Note Calcs'!J37</f>
        <v>0</v>
      </c>
      <c r="AN230" s="835"/>
      <c r="AO230" s="835"/>
      <c r="AP230" s="835"/>
      <c r="AQ230" s="835"/>
      <c r="AR230" s="835"/>
      <c r="AS230" s="835"/>
      <c r="AT230" s="835"/>
      <c r="AU230" s="835">
        <f>'[2]Note Calcs'!I37</f>
        <v>7490000</v>
      </c>
      <c r="AV230" s="835"/>
      <c r="AW230" s="835"/>
      <c r="AX230" s="835"/>
      <c r="AY230" s="835"/>
      <c r="AZ230" s="835"/>
      <c r="BA230" s="107"/>
      <c r="BB230" s="107"/>
      <c r="BC230" s="837">
        <f>'[2]Note Calcs'!O22</f>
        <v>49934.7</v>
      </c>
      <c r="BD230" s="837"/>
      <c r="BE230" s="837"/>
      <c r="BF230" s="837"/>
      <c r="BG230" s="837"/>
      <c r="BH230" s="837"/>
      <c r="BI230" s="108"/>
      <c r="BJ230" s="25"/>
      <c r="BK230" s="25"/>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row>
    <row r="231" spans="6:198" s="1" customFormat="1" ht="12.75" customHeight="1">
      <c r="F231" s="25"/>
      <c r="G231" s="770"/>
      <c r="H231" s="770"/>
      <c r="I231" s="770"/>
      <c r="J231" s="109"/>
      <c r="K231" s="840"/>
      <c r="L231" s="840"/>
      <c r="M231" s="840"/>
      <c r="N231" s="840"/>
      <c r="O231" s="840"/>
      <c r="P231" s="840"/>
      <c r="Q231" s="840"/>
      <c r="R231" s="840"/>
      <c r="S231" s="110"/>
      <c r="T231" s="838"/>
      <c r="U231" s="838"/>
      <c r="V231" s="838"/>
      <c r="W231" s="838"/>
      <c r="X231" s="838"/>
      <c r="Y231" s="838"/>
      <c r="Z231" s="111"/>
      <c r="AA231" s="842"/>
      <c r="AB231" s="842"/>
      <c r="AC231" s="842"/>
      <c r="AD231" s="842"/>
      <c r="AE231" s="842"/>
      <c r="AF231" s="842"/>
      <c r="AG231" s="844"/>
      <c r="AH231" s="844"/>
      <c r="AI231" s="844"/>
      <c r="AJ231" s="844"/>
      <c r="AK231" s="844"/>
      <c r="AL231" s="844"/>
      <c r="AM231" s="836"/>
      <c r="AN231" s="836"/>
      <c r="AO231" s="836"/>
      <c r="AP231" s="836"/>
      <c r="AQ231" s="836"/>
      <c r="AR231" s="836"/>
      <c r="AS231" s="836"/>
      <c r="AT231" s="836"/>
      <c r="AU231" s="836"/>
      <c r="AV231" s="836"/>
      <c r="AW231" s="836"/>
      <c r="AX231" s="836"/>
      <c r="AY231" s="836"/>
      <c r="AZ231" s="836"/>
      <c r="BA231" s="112"/>
      <c r="BB231" s="112"/>
      <c r="BC231" s="838"/>
      <c r="BD231" s="838"/>
      <c r="BE231" s="838"/>
      <c r="BF231" s="838"/>
      <c r="BG231" s="838"/>
      <c r="BH231" s="838"/>
      <c r="BI231" s="108"/>
      <c r="BJ231" s="25"/>
      <c r="BK231" s="25"/>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row>
    <row r="232" spans="6:198" s="1" customFormat="1" ht="12.75" customHeight="1">
      <c r="F232" s="25"/>
      <c r="G232" s="769" t="s">
        <v>152</v>
      </c>
      <c r="H232" s="769"/>
      <c r="I232" s="769"/>
      <c r="J232" s="115"/>
      <c r="K232" s="839" t="str">
        <f>[2]_8!L43</f>
        <v>XS1783216507 / 178321650</v>
      </c>
      <c r="L232" s="839"/>
      <c r="M232" s="839"/>
      <c r="N232" s="839"/>
      <c r="O232" s="839"/>
      <c r="P232" s="839"/>
      <c r="Q232" s="839"/>
      <c r="R232" s="839"/>
      <c r="S232" s="116"/>
      <c r="T232" s="837">
        <f>'[2]Note Calcs'!C23</f>
        <v>5620000</v>
      </c>
      <c r="U232" s="837"/>
      <c r="V232" s="837"/>
      <c r="W232" s="837"/>
      <c r="X232" s="837"/>
      <c r="Y232" s="837"/>
      <c r="Z232" s="106"/>
      <c r="AA232" s="841">
        <f>'[2]Note Calcs'!E23</f>
        <v>56.199438005619946</v>
      </c>
      <c r="AB232" s="841"/>
      <c r="AC232" s="841"/>
      <c r="AD232" s="841"/>
      <c r="AE232" s="841"/>
      <c r="AF232" s="841"/>
      <c r="AG232" s="843">
        <f>'[2]Note Calcs'!L38</f>
        <v>1</v>
      </c>
      <c r="AH232" s="843"/>
      <c r="AI232" s="843"/>
      <c r="AJ232" s="843"/>
      <c r="AK232" s="843"/>
      <c r="AL232" s="843"/>
      <c r="AM232" s="835">
        <f>'[2]Note Calcs'!J38</f>
        <v>0</v>
      </c>
      <c r="AN232" s="835"/>
      <c r="AO232" s="835"/>
      <c r="AP232" s="835"/>
      <c r="AQ232" s="835"/>
      <c r="AR232" s="835"/>
      <c r="AS232" s="835"/>
      <c r="AT232" s="835"/>
      <c r="AU232" s="835">
        <f>'[2]Note Calcs'!I38</f>
        <v>5620000</v>
      </c>
      <c r="AV232" s="835"/>
      <c r="AW232" s="835"/>
      <c r="AX232" s="835"/>
      <c r="AY232" s="835"/>
      <c r="AZ232" s="835"/>
      <c r="BA232" s="107"/>
      <c r="BB232" s="107"/>
      <c r="BC232" s="837">
        <f>'[2]Note Calcs'!O23</f>
        <v>56591.09</v>
      </c>
      <c r="BD232" s="837"/>
      <c r="BE232" s="837"/>
      <c r="BF232" s="837"/>
      <c r="BG232" s="837"/>
      <c r="BH232" s="837"/>
      <c r="BI232" s="108"/>
      <c r="BJ232" s="25"/>
      <c r="BK232" s="25"/>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row>
    <row r="233" spans="6:198" s="1" customFormat="1" ht="12.75" customHeight="1">
      <c r="F233" s="25"/>
      <c r="G233" s="770"/>
      <c r="H233" s="770"/>
      <c r="I233" s="770"/>
      <c r="J233" s="115"/>
      <c r="K233" s="840"/>
      <c r="L233" s="840"/>
      <c r="M233" s="840"/>
      <c r="N233" s="840"/>
      <c r="O233" s="840"/>
      <c r="P233" s="840"/>
      <c r="Q233" s="840"/>
      <c r="R233" s="840"/>
      <c r="S233" s="116"/>
      <c r="T233" s="838"/>
      <c r="U233" s="838"/>
      <c r="V233" s="838"/>
      <c r="W233" s="838"/>
      <c r="X233" s="838"/>
      <c r="Y233" s="838"/>
      <c r="Z233" s="111"/>
      <c r="AA233" s="842"/>
      <c r="AB233" s="842"/>
      <c r="AC233" s="842"/>
      <c r="AD233" s="842"/>
      <c r="AE233" s="842"/>
      <c r="AF233" s="842"/>
      <c r="AG233" s="844"/>
      <c r="AH233" s="844"/>
      <c r="AI233" s="844"/>
      <c r="AJ233" s="844"/>
      <c r="AK233" s="844"/>
      <c r="AL233" s="844"/>
      <c r="AM233" s="836"/>
      <c r="AN233" s="836"/>
      <c r="AO233" s="836"/>
      <c r="AP233" s="836"/>
      <c r="AQ233" s="836"/>
      <c r="AR233" s="836"/>
      <c r="AS233" s="836"/>
      <c r="AT233" s="836"/>
      <c r="AU233" s="836"/>
      <c r="AV233" s="836"/>
      <c r="AW233" s="836"/>
      <c r="AX233" s="836"/>
      <c r="AY233" s="836"/>
      <c r="AZ233" s="836"/>
      <c r="BA233" s="112"/>
      <c r="BB233" s="112"/>
      <c r="BC233" s="838"/>
      <c r="BD233" s="838"/>
      <c r="BE233" s="838"/>
      <c r="BF233" s="838"/>
      <c r="BG233" s="838"/>
      <c r="BH233" s="838"/>
      <c r="BI233" s="108"/>
      <c r="BJ233" s="25"/>
      <c r="BK233" s="25"/>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row>
    <row r="234" spans="6:198" s="1" customFormat="1" ht="12.75" customHeight="1">
      <c r="F234" s="25"/>
      <c r="G234" s="769" t="s">
        <v>153</v>
      </c>
      <c r="H234" s="769"/>
      <c r="I234" s="769"/>
      <c r="J234" s="104"/>
      <c r="K234" s="839" t="str">
        <f>[2]_8!L45</f>
        <v>XS1783216689 / 178321668</v>
      </c>
      <c r="L234" s="839"/>
      <c r="M234" s="839"/>
      <c r="N234" s="839"/>
      <c r="O234" s="839"/>
      <c r="P234" s="839"/>
      <c r="Q234" s="839"/>
      <c r="R234" s="839"/>
      <c r="S234" s="105"/>
      <c r="T234" s="837">
        <f>'[2]Note Calcs'!C24</f>
        <v>13110000</v>
      </c>
      <c r="U234" s="837"/>
      <c r="V234" s="837"/>
      <c r="W234" s="837"/>
      <c r="X234" s="837"/>
      <c r="Y234" s="837"/>
      <c r="Z234" s="106"/>
      <c r="AA234" s="841">
        <f>'[2]Note Calcs'!E24</f>
        <v>131.1</v>
      </c>
      <c r="AB234" s="841"/>
      <c r="AC234" s="841"/>
      <c r="AD234" s="841"/>
      <c r="AE234" s="841"/>
      <c r="AF234" s="841"/>
      <c r="AG234" s="843">
        <f>'[2]Note Calcs'!L39</f>
        <v>0.37158989138062548</v>
      </c>
      <c r="AH234" s="843"/>
      <c r="AI234" s="843"/>
      <c r="AJ234" s="843"/>
      <c r="AK234" s="843"/>
      <c r="AL234" s="843"/>
      <c r="AM234" s="835">
        <f>'[2]Note Calcs'!J39</f>
        <v>1702042.7090499999</v>
      </c>
      <c r="AN234" s="835"/>
      <c r="AO234" s="835"/>
      <c r="AP234" s="835"/>
      <c r="AQ234" s="835"/>
      <c r="AR234" s="835"/>
      <c r="AS234" s="835"/>
      <c r="AT234" s="835"/>
      <c r="AU234" s="835">
        <f>'[2]Note Calcs'!I39</f>
        <v>4871543.4759999998</v>
      </c>
      <c r="AV234" s="835"/>
      <c r="AW234" s="835"/>
      <c r="AX234" s="835"/>
      <c r="AY234" s="835"/>
      <c r="AZ234" s="835"/>
      <c r="BA234" s="107"/>
      <c r="BB234" s="107"/>
      <c r="BC234" s="837">
        <f>'[2]Note Calcs'!O24</f>
        <v>62879.5</v>
      </c>
      <c r="BD234" s="837"/>
      <c r="BE234" s="837"/>
      <c r="BF234" s="837"/>
      <c r="BG234" s="837"/>
      <c r="BH234" s="837"/>
      <c r="BI234" s="108"/>
      <c r="BJ234" s="25"/>
      <c r="BK234" s="25"/>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row>
    <row r="235" spans="6:198" s="1" customFormat="1" ht="12.75" customHeight="1">
      <c r="F235" s="25"/>
      <c r="G235" s="770"/>
      <c r="H235" s="770"/>
      <c r="I235" s="770"/>
      <c r="J235" s="109"/>
      <c r="K235" s="840"/>
      <c r="L235" s="840"/>
      <c r="M235" s="840"/>
      <c r="N235" s="840"/>
      <c r="O235" s="840"/>
      <c r="P235" s="840"/>
      <c r="Q235" s="840"/>
      <c r="R235" s="840"/>
      <c r="S235" s="110"/>
      <c r="T235" s="838"/>
      <c r="U235" s="838"/>
      <c r="V235" s="838"/>
      <c r="W235" s="838"/>
      <c r="X235" s="838"/>
      <c r="Y235" s="838"/>
      <c r="Z235" s="111"/>
      <c r="AA235" s="842"/>
      <c r="AB235" s="842"/>
      <c r="AC235" s="842"/>
      <c r="AD235" s="842"/>
      <c r="AE235" s="842"/>
      <c r="AF235" s="842"/>
      <c r="AG235" s="844"/>
      <c r="AH235" s="844"/>
      <c r="AI235" s="844"/>
      <c r="AJ235" s="844"/>
      <c r="AK235" s="844"/>
      <c r="AL235" s="844"/>
      <c r="AM235" s="836"/>
      <c r="AN235" s="836"/>
      <c r="AO235" s="836"/>
      <c r="AP235" s="836"/>
      <c r="AQ235" s="836"/>
      <c r="AR235" s="836"/>
      <c r="AS235" s="836"/>
      <c r="AT235" s="836"/>
      <c r="AU235" s="836"/>
      <c r="AV235" s="836"/>
      <c r="AW235" s="836"/>
      <c r="AX235" s="836"/>
      <c r="AY235" s="836"/>
      <c r="AZ235" s="836"/>
      <c r="BA235" s="112"/>
      <c r="BB235" s="112"/>
      <c r="BC235" s="838"/>
      <c r="BD235" s="838"/>
      <c r="BE235" s="838"/>
      <c r="BF235" s="838"/>
      <c r="BG235" s="838"/>
      <c r="BH235" s="838"/>
      <c r="BI235" s="108"/>
      <c r="BJ235" s="25"/>
      <c r="BK235" s="25"/>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row>
    <row r="236" spans="6:198" s="1" customFormat="1" ht="12.75" customHeight="1">
      <c r="F236" s="25"/>
      <c r="G236" s="115"/>
      <c r="H236" s="115"/>
      <c r="I236" s="115"/>
      <c r="J236" s="115"/>
      <c r="K236" s="84"/>
      <c r="L236" s="84"/>
      <c r="M236" s="84"/>
      <c r="N236" s="84"/>
      <c r="O236" s="84"/>
      <c r="P236" s="84"/>
      <c r="Q236" s="84"/>
      <c r="R236" s="84"/>
      <c r="S236" s="117"/>
      <c r="T236" s="118"/>
      <c r="U236" s="118"/>
      <c r="V236" s="118"/>
      <c r="W236" s="118"/>
      <c r="X236" s="118"/>
      <c r="Y236" s="118"/>
      <c r="Z236" s="119"/>
      <c r="AA236" s="120"/>
      <c r="AB236" s="120"/>
      <c r="AC236" s="121"/>
      <c r="AD236" s="122"/>
      <c r="AE236" s="122"/>
      <c r="AF236" s="122"/>
      <c r="AG236" s="118"/>
      <c r="AH236" s="118"/>
      <c r="AI236" s="118"/>
      <c r="AJ236" s="118"/>
      <c r="AK236" s="118"/>
      <c r="AL236" s="118"/>
      <c r="AM236" s="118"/>
      <c r="AN236" s="118"/>
      <c r="AO236" s="118"/>
      <c r="AP236" s="118"/>
      <c r="AQ236" s="118"/>
      <c r="AR236" s="118"/>
      <c r="AS236" s="121"/>
      <c r="AT236" s="121"/>
      <c r="AU236" s="118"/>
      <c r="AV236" s="118"/>
      <c r="AW236" s="118"/>
      <c r="AX236" s="118"/>
      <c r="AY236" s="118"/>
      <c r="AZ236" s="118"/>
      <c r="BA236" s="123"/>
      <c r="BB236" s="123"/>
      <c r="BC236" s="121"/>
      <c r="BD236" s="118"/>
      <c r="BE236" s="118"/>
      <c r="BF236" s="118"/>
      <c r="BG236" s="118"/>
      <c r="BH236" s="118"/>
      <c r="BI236" s="113"/>
      <c r="BJ236" s="25"/>
      <c r="BK236" s="25"/>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row>
    <row r="237" spans="6:198" s="1" customFormat="1" ht="12.75" customHeight="1">
      <c r="F237" s="25"/>
      <c r="G237" s="115"/>
      <c r="H237" s="115"/>
      <c r="I237" s="115"/>
      <c r="J237" s="115"/>
      <c r="K237" s="84"/>
      <c r="L237" s="84"/>
      <c r="M237" s="84"/>
      <c r="N237" s="84"/>
      <c r="O237" s="84"/>
      <c r="P237" s="84"/>
      <c r="Q237" s="84"/>
      <c r="R237" s="84"/>
      <c r="S237" s="117"/>
      <c r="T237" s="118"/>
      <c r="U237" s="118"/>
      <c r="V237" s="118"/>
      <c r="W237" s="118"/>
      <c r="X237" s="118"/>
      <c r="Y237" s="118"/>
      <c r="Z237" s="119"/>
      <c r="AA237" s="120"/>
      <c r="AB237" s="120"/>
      <c r="AC237" s="121"/>
      <c r="AD237" s="122"/>
      <c r="AE237" s="122"/>
      <c r="AF237" s="122"/>
      <c r="AG237" s="118"/>
      <c r="AH237" s="118"/>
      <c r="AI237" s="118"/>
      <c r="AJ237" s="118"/>
      <c r="AK237" s="118"/>
      <c r="AL237" s="118"/>
      <c r="AM237" s="118"/>
      <c r="AN237" s="118"/>
      <c r="AO237" s="118"/>
      <c r="AP237" s="118"/>
      <c r="AQ237" s="118"/>
      <c r="AR237" s="118"/>
      <c r="AS237" s="121"/>
      <c r="AT237" s="121"/>
      <c r="AU237" s="118"/>
      <c r="AV237" s="118"/>
      <c r="AW237" s="118"/>
      <c r="AX237" s="118"/>
      <c r="AY237" s="118"/>
      <c r="AZ237" s="118"/>
      <c r="BA237" s="123"/>
      <c r="BB237" s="123"/>
      <c r="BC237" s="121"/>
      <c r="BD237" s="118"/>
      <c r="BE237" s="118"/>
      <c r="BF237" s="118"/>
      <c r="BG237" s="118"/>
      <c r="BH237" s="118"/>
      <c r="BI237" s="113"/>
      <c r="BJ237" s="25"/>
      <c r="BK237" s="25"/>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row>
    <row r="238" spans="6:198" s="1" customFormat="1" ht="12.75" customHeight="1">
      <c r="F238" s="25"/>
      <c r="G238" s="115"/>
      <c r="H238" s="115"/>
      <c r="I238" s="115"/>
      <c r="J238" s="115"/>
      <c r="K238" s="84"/>
      <c r="L238" s="84"/>
      <c r="M238" s="84"/>
      <c r="N238" s="84"/>
      <c r="O238" s="84"/>
      <c r="P238" s="84"/>
      <c r="Q238" s="84"/>
      <c r="R238" s="84"/>
      <c r="S238" s="117"/>
      <c r="T238" s="118"/>
      <c r="U238" s="118"/>
      <c r="V238" s="118"/>
      <c r="W238" s="118"/>
      <c r="X238" s="118"/>
      <c r="Y238" s="118"/>
      <c r="Z238" s="119"/>
      <c r="AA238" s="120"/>
      <c r="AB238" s="120"/>
      <c r="AC238" s="121"/>
      <c r="AD238" s="122"/>
      <c r="AE238" s="122"/>
      <c r="AF238" s="122"/>
      <c r="AG238" s="118"/>
      <c r="AH238" s="118"/>
      <c r="AI238" s="118"/>
      <c r="AJ238" s="118"/>
      <c r="AK238" s="118"/>
      <c r="AL238" s="118"/>
      <c r="AM238" s="118"/>
      <c r="AN238" s="118"/>
      <c r="AO238" s="118"/>
      <c r="AP238" s="118"/>
      <c r="AQ238" s="118"/>
      <c r="AR238" s="118"/>
      <c r="AS238" s="121"/>
      <c r="AT238" s="121"/>
      <c r="AU238" s="118"/>
      <c r="AV238" s="118"/>
      <c r="AW238" s="118"/>
      <c r="AX238" s="118"/>
      <c r="AY238" s="118"/>
      <c r="AZ238" s="118"/>
      <c r="BA238" s="123"/>
      <c r="BB238" s="123"/>
      <c r="BC238" s="121"/>
      <c r="BD238" s="118"/>
      <c r="BE238" s="118"/>
      <c r="BF238" s="118"/>
      <c r="BG238" s="118"/>
      <c r="BH238" s="118"/>
      <c r="BI238" s="113"/>
      <c r="BJ238" s="25"/>
      <c r="BK238" s="25"/>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row>
    <row r="239" spans="6:198" s="1" customFormat="1" ht="12.75" customHeight="1">
      <c r="F239" s="25"/>
      <c r="G239" s="115"/>
      <c r="H239" s="115"/>
      <c r="I239" s="115"/>
      <c r="J239" s="115"/>
      <c r="K239" s="84"/>
      <c r="L239" s="84"/>
      <c r="M239" s="84"/>
      <c r="N239" s="84"/>
      <c r="O239" s="84"/>
      <c r="P239" s="84"/>
      <c r="Q239" s="84"/>
      <c r="R239" s="84"/>
      <c r="S239" s="117"/>
      <c r="T239" s="118"/>
      <c r="U239" s="118"/>
      <c r="V239" s="118"/>
      <c r="W239" s="118"/>
      <c r="X239" s="118"/>
      <c r="Y239" s="118"/>
      <c r="Z239" s="124"/>
      <c r="AA239" s="120"/>
      <c r="AB239" s="120"/>
      <c r="AC239" s="124"/>
      <c r="AD239" s="122"/>
      <c r="AE239" s="122"/>
      <c r="AF239" s="122"/>
      <c r="AG239" s="125"/>
      <c r="AH239" s="125"/>
      <c r="AI239" s="125"/>
      <c r="AJ239" s="125"/>
      <c r="AK239" s="125"/>
      <c r="AL239" s="125"/>
      <c r="AM239" s="125"/>
      <c r="AN239" s="125"/>
      <c r="AO239" s="125"/>
      <c r="AP239" s="125"/>
      <c r="AQ239" s="125"/>
      <c r="AR239" s="125"/>
      <c r="AS239" s="124"/>
      <c r="AT239" s="124"/>
      <c r="AU239" s="125"/>
      <c r="AV239" s="125"/>
      <c r="AW239" s="125"/>
      <c r="AX239" s="125"/>
      <c r="AY239" s="125"/>
      <c r="AZ239" s="125"/>
      <c r="BA239" s="123"/>
      <c r="BB239" s="123"/>
      <c r="BC239" s="126"/>
      <c r="BD239" s="125"/>
      <c r="BE239" s="125"/>
      <c r="BF239" s="125"/>
      <c r="BG239" s="125"/>
      <c r="BH239" s="125"/>
      <c r="BI239" s="113"/>
      <c r="BJ239" s="25"/>
      <c r="BK239" s="25"/>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row>
    <row r="240" spans="6:198" s="1" customFormat="1" ht="12.75" customHeight="1">
      <c r="F240" s="25"/>
      <c r="G240" s="115"/>
      <c r="H240" s="115"/>
      <c r="I240" s="115"/>
      <c r="J240" s="115"/>
      <c r="K240" s="84"/>
      <c r="L240" s="84"/>
      <c r="M240" s="84"/>
      <c r="N240" s="84"/>
      <c r="O240" s="84"/>
      <c r="P240" s="84"/>
      <c r="Q240" s="84"/>
      <c r="R240" s="84"/>
      <c r="S240" s="117"/>
      <c r="T240" s="118"/>
      <c r="U240" s="118"/>
      <c r="V240" s="118"/>
      <c r="W240" s="118"/>
      <c r="X240" s="118"/>
      <c r="Y240" s="118"/>
      <c r="Z240" s="119"/>
      <c r="AA240" s="120"/>
      <c r="AB240" s="120"/>
      <c r="AC240" s="121"/>
      <c r="AD240" s="122"/>
      <c r="AE240" s="122"/>
      <c r="AF240" s="122"/>
      <c r="AG240" s="118"/>
      <c r="AH240" s="118"/>
      <c r="AI240" s="118"/>
      <c r="AJ240" s="118"/>
      <c r="AK240" s="118"/>
      <c r="AL240" s="118"/>
      <c r="AM240" s="118"/>
      <c r="AN240" s="118"/>
      <c r="AO240" s="118"/>
      <c r="AP240" s="118"/>
      <c r="AQ240" s="118"/>
      <c r="AR240" s="118"/>
      <c r="AS240" s="121"/>
      <c r="AT240" s="121"/>
      <c r="AU240" s="118"/>
      <c r="AV240" s="118"/>
      <c r="AW240" s="118"/>
      <c r="AX240" s="118"/>
      <c r="AY240" s="118"/>
      <c r="AZ240" s="118"/>
      <c r="BA240" s="123"/>
      <c r="BB240" s="123"/>
      <c r="BC240" s="121"/>
      <c r="BD240" s="118"/>
      <c r="BE240" s="118"/>
      <c r="BF240" s="118"/>
      <c r="BG240" s="118"/>
      <c r="BH240" s="118"/>
      <c r="BI240" s="113"/>
      <c r="BJ240" s="25"/>
      <c r="BK240" s="25"/>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row>
    <row r="241" spans="5:198" s="1" customFormat="1" ht="12.75" customHeight="1">
      <c r="F241" s="25"/>
      <c r="G241" s="115"/>
      <c r="H241" s="115"/>
      <c r="I241" s="115"/>
      <c r="J241" s="833" t="s">
        <v>154</v>
      </c>
      <c r="K241" s="833"/>
      <c r="L241" s="833"/>
      <c r="M241" s="833"/>
      <c r="N241" s="833"/>
      <c r="O241" s="833"/>
      <c r="P241" s="833"/>
      <c r="Q241" s="833"/>
      <c r="R241" s="127"/>
      <c r="S241" s="9"/>
      <c r="T241" s="128"/>
      <c r="U241" s="128"/>
      <c r="V241" s="128"/>
      <c r="W241" s="128"/>
      <c r="X241" s="128"/>
      <c r="Y241" s="128"/>
      <c r="Z241" s="834"/>
      <c r="AA241" s="834"/>
      <c r="AB241" s="129"/>
      <c r="AC241" s="832"/>
      <c r="AD241" s="832"/>
      <c r="AE241" s="832"/>
      <c r="AF241" s="830"/>
      <c r="AG241" s="830"/>
      <c r="AH241" s="830"/>
      <c r="AI241" s="830"/>
      <c r="AJ241" s="830"/>
      <c r="AK241" s="830"/>
      <c r="AL241" s="830"/>
      <c r="AM241" s="830"/>
      <c r="AN241" s="830"/>
      <c r="AO241" s="830"/>
      <c r="AP241" s="830"/>
      <c r="AQ241" s="830"/>
      <c r="AR241" s="129"/>
      <c r="AS241" s="130"/>
      <c r="AT241" s="828"/>
      <c r="AU241" s="828"/>
      <c r="AV241" s="828"/>
      <c r="AW241" s="828"/>
      <c r="AX241" s="828"/>
      <c r="AY241" s="828"/>
      <c r="AZ241" s="131"/>
      <c r="BA241" s="131"/>
      <c r="BB241" s="130"/>
      <c r="BC241" s="828"/>
      <c r="BD241" s="828"/>
      <c r="BE241" s="828"/>
      <c r="BF241" s="828"/>
      <c r="BG241" s="828"/>
      <c r="BH241" s="125"/>
      <c r="BI241" s="108"/>
      <c r="BJ241" s="25"/>
      <c r="BK241" s="25"/>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row>
    <row r="242" spans="5:198" s="1" customFormat="1" ht="12.75" customHeight="1">
      <c r="F242" s="25"/>
      <c r="G242" s="115"/>
      <c r="H242" s="115"/>
      <c r="I242" s="115"/>
      <c r="J242" s="833"/>
      <c r="K242" s="833"/>
      <c r="L242" s="833"/>
      <c r="M242" s="833"/>
      <c r="N242" s="833"/>
      <c r="O242" s="833"/>
      <c r="P242" s="833"/>
      <c r="Q242" s="833"/>
      <c r="R242" s="127"/>
      <c r="S242" s="132"/>
      <c r="T242" s="829">
        <f>SUM(T224:Y235)</f>
        <v>387580000</v>
      </c>
      <c r="U242" s="829"/>
      <c r="V242" s="829"/>
      <c r="W242" s="829"/>
      <c r="X242" s="829"/>
      <c r="Y242" s="829"/>
      <c r="Z242" s="834"/>
      <c r="AA242" s="834"/>
      <c r="AB242" s="129"/>
      <c r="AC242" s="832"/>
      <c r="AD242" s="832"/>
      <c r="AE242" s="832"/>
      <c r="AF242" s="133"/>
      <c r="AG242" s="830"/>
      <c r="AH242" s="830"/>
      <c r="AI242" s="830"/>
      <c r="AJ242" s="830"/>
      <c r="AK242" s="830"/>
      <c r="AL242" s="830"/>
      <c r="AM242" s="831">
        <f>SUM(AM224:AR235)</f>
        <v>21942375.789049998</v>
      </c>
      <c r="AN242" s="831"/>
      <c r="AO242" s="831"/>
      <c r="AP242" s="831"/>
      <c r="AQ242" s="831"/>
      <c r="AR242" s="831"/>
      <c r="AS242" s="831"/>
      <c r="AT242" s="831"/>
      <c r="AU242" s="830">
        <f>SUM(AU224:AZ235)</f>
        <v>310911382.79600006</v>
      </c>
      <c r="AV242" s="830"/>
      <c r="AW242" s="830"/>
      <c r="AX242" s="830"/>
      <c r="AY242" s="830"/>
      <c r="AZ242" s="830"/>
      <c r="BA242" s="131"/>
      <c r="BB242" s="134"/>
      <c r="BC242" s="832">
        <f>SUM(BC224:BH235)</f>
        <v>1404033.2100000002</v>
      </c>
      <c r="BD242" s="832"/>
      <c r="BE242" s="832"/>
      <c r="BF242" s="832"/>
      <c r="BG242" s="832"/>
      <c r="BH242" s="832"/>
      <c r="BI242" s="132"/>
      <c r="BJ242" s="25"/>
      <c r="BK242" s="25"/>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row>
    <row r="243" spans="5:198" s="1" customFormat="1" ht="12.75" customHeight="1">
      <c r="F243" s="25"/>
      <c r="G243" s="115"/>
      <c r="H243" s="115"/>
      <c r="I243" s="115"/>
      <c r="J243" s="135"/>
      <c r="K243" s="127"/>
      <c r="L243" s="127"/>
      <c r="M243" s="127"/>
      <c r="N243" s="127"/>
      <c r="O243" s="127"/>
      <c r="P243" s="127"/>
      <c r="Q243" s="127"/>
      <c r="R243" s="127"/>
      <c r="S243" s="127"/>
      <c r="T243" s="136"/>
      <c r="U243" s="136"/>
      <c r="V243" s="136"/>
      <c r="W243" s="136"/>
      <c r="X243" s="136"/>
      <c r="Y243" s="136"/>
      <c r="Z243" s="137"/>
      <c r="AA243" s="138"/>
      <c r="AB243" s="138"/>
      <c r="AC243" s="139"/>
      <c r="AD243" s="140"/>
      <c r="AE243" s="140"/>
      <c r="AF243" s="140"/>
      <c r="AG243" s="141"/>
      <c r="AH243" s="141"/>
      <c r="AI243" s="141"/>
      <c r="AJ243" s="141"/>
      <c r="AK243" s="141"/>
      <c r="AL243" s="141"/>
      <c r="AM243" s="141"/>
      <c r="AN243" s="141"/>
      <c r="AO243" s="141"/>
      <c r="AP243" s="141"/>
      <c r="AQ243" s="141"/>
      <c r="AR243" s="141"/>
      <c r="AS243" s="139"/>
      <c r="AT243" s="139"/>
      <c r="AU243" s="141"/>
      <c r="AV243" s="141"/>
      <c r="AW243" s="141"/>
      <c r="AX243" s="141"/>
      <c r="AY243" s="141"/>
      <c r="AZ243" s="141"/>
      <c r="BA243" s="131"/>
      <c r="BB243" s="131"/>
      <c r="BC243" s="134"/>
      <c r="BD243" s="141"/>
      <c r="BE243" s="141"/>
      <c r="BF243" s="141"/>
      <c r="BG243" s="141"/>
      <c r="BH243" s="125"/>
      <c r="BI243" s="108"/>
      <c r="BJ243" s="25"/>
      <c r="BK243" s="25"/>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row>
    <row r="244" spans="5:198" s="1" customFormat="1" ht="12.75" customHeight="1">
      <c r="F244" s="25"/>
      <c r="G244" s="115"/>
      <c r="H244" s="115"/>
      <c r="I244" s="115"/>
      <c r="J244" s="135"/>
      <c r="K244" s="127"/>
      <c r="L244" s="127"/>
      <c r="M244" s="127"/>
      <c r="N244" s="127"/>
      <c r="O244" s="127"/>
      <c r="P244" s="127"/>
      <c r="Q244" s="127"/>
      <c r="R244" s="127"/>
      <c r="S244" s="127"/>
      <c r="T244" s="136"/>
      <c r="U244" s="136"/>
      <c r="V244" s="136"/>
      <c r="W244" s="136"/>
      <c r="X244" s="136"/>
      <c r="Y244" s="136"/>
      <c r="Z244" s="136"/>
      <c r="AA244" s="138"/>
      <c r="AB244" s="138"/>
      <c r="AC244" s="130"/>
      <c r="AD244" s="140"/>
      <c r="AE244" s="140"/>
      <c r="AF244" s="140"/>
      <c r="AG244" s="136"/>
      <c r="AH244" s="136"/>
      <c r="AI244" s="136"/>
      <c r="AJ244" s="136"/>
      <c r="AK244" s="136"/>
      <c r="AL244" s="136"/>
      <c r="AM244" s="136"/>
      <c r="AN244" s="136"/>
      <c r="AO244" s="136"/>
      <c r="AP244" s="136"/>
      <c r="AQ244" s="136"/>
      <c r="AR244" s="136"/>
      <c r="AS244" s="130"/>
      <c r="AT244" s="130"/>
      <c r="AU244" s="136"/>
      <c r="AV244" s="136"/>
      <c r="AW244" s="136"/>
      <c r="AX244" s="136"/>
      <c r="AY244" s="136"/>
      <c r="AZ244" s="136"/>
      <c r="BA244" s="131"/>
      <c r="BB244" s="131"/>
      <c r="BC244" s="130"/>
      <c r="BD244" s="136"/>
      <c r="BE244" s="136"/>
      <c r="BF244" s="136"/>
      <c r="BG244" s="136"/>
      <c r="BH244" s="118"/>
      <c r="BI244" s="113"/>
      <c r="BJ244" s="25"/>
      <c r="BK244" s="25"/>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row>
    <row r="245" spans="5:198" s="1" customFormat="1" ht="12.75" customHeight="1">
      <c r="F245" s="25"/>
      <c r="G245" s="115"/>
      <c r="H245" s="115"/>
      <c r="I245" s="135"/>
      <c r="J245" s="135"/>
      <c r="K245" s="127"/>
      <c r="L245" s="127"/>
      <c r="M245" s="127"/>
      <c r="N245" s="127"/>
      <c r="O245" s="127"/>
      <c r="P245" s="127"/>
      <c r="Q245" s="127"/>
      <c r="R245" s="127"/>
      <c r="S245" s="127"/>
      <c r="T245" s="136"/>
      <c r="U245" s="136"/>
      <c r="V245" s="136"/>
      <c r="W245" s="136"/>
      <c r="X245" s="136"/>
      <c r="Y245" s="136"/>
      <c r="Z245" s="137"/>
      <c r="AA245" s="138"/>
      <c r="AB245" s="138"/>
      <c r="AC245" s="139"/>
      <c r="AD245" s="140"/>
      <c r="AE245" s="140"/>
      <c r="AF245" s="140"/>
      <c r="AG245" s="141"/>
      <c r="AH245" s="141"/>
      <c r="AI245" s="141"/>
      <c r="AJ245" s="141"/>
      <c r="AK245" s="141"/>
      <c r="AL245" s="141"/>
      <c r="AM245" s="141"/>
      <c r="AN245" s="141"/>
      <c r="AO245" s="141"/>
      <c r="AP245" s="141"/>
      <c r="AQ245" s="141"/>
      <c r="AR245" s="141"/>
      <c r="AS245" s="139"/>
      <c r="AT245" s="139"/>
      <c r="AU245" s="141"/>
      <c r="AV245" s="141"/>
      <c r="AW245" s="141"/>
      <c r="AX245" s="141"/>
      <c r="AY245" s="141"/>
      <c r="AZ245" s="141"/>
      <c r="BA245" s="131"/>
      <c r="BB245" s="131"/>
      <c r="BC245" s="134"/>
      <c r="BD245" s="141"/>
      <c r="BE245" s="141"/>
      <c r="BF245" s="141"/>
      <c r="BG245" s="141"/>
      <c r="BH245" s="125"/>
      <c r="BI245" s="108"/>
      <c r="BJ245" s="25"/>
      <c r="BK245" s="25"/>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row>
    <row r="246" spans="5:198" s="2" customFormat="1" ht="12.75" customHeight="1">
      <c r="E246" s="1"/>
      <c r="F246" s="25"/>
      <c r="G246" s="25"/>
      <c r="H246" s="115"/>
      <c r="I246" s="135"/>
      <c r="J246" s="135"/>
      <c r="K246" s="87"/>
      <c r="L246" s="142"/>
      <c r="M246" s="142"/>
      <c r="N246" s="127"/>
      <c r="O246" s="127"/>
      <c r="P246" s="127"/>
      <c r="Q246" s="127"/>
      <c r="R246" s="127"/>
      <c r="S246" s="127"/>
      <c r="T246" s="127"/>
      <c r="U246" s="87"/>
      <c r="V246" s="130"/>
      <c r="W246" s="132"/>
      <c r="X246" s="132"/>
      <c r="Y246" s="132"/>
      <c r="Z246" s="132"/>
      <c r="AA246" s="132"/>
      <c r="AB246" s="132"/>
      <c r="AC246" s="130"/>
      <c r="AD246" s="130"/>
      <c r="AE246" s="132"/>
      <c r="AF246" s="132"/>
      <c r="AG246" s="132"/>
      <c r="AH246" s="132"/>
      <c r="AI246" s="132"/>
      <c r="AJ246" s="132"/>
      <c r="AK246" s="130"/>
      <c r="AL246" s="130"/>
      <c r="AM246" s="132"/>
      <c r="AN246" s="132"/>
      <c r="AO246" s="132"/>
      <c r="AP246" s="132"/>
      <c r="AQ246" s="132"/>
      <c r="AR246" s="132"/>
      <c r="AS246" s="130"/>
      <c r="AT246" s="130"/>
      <c r="AU246" s="132"/>
      <c r="AV246" s="132"/>
      <c r="AW246" s="132"/>
      <c r="AX246" s="132"/>
      <c r="AY246" s="132"/>
      <c r="AZ246" s="132"/>
      <c r="BA246" s="131"/>
      <c r="BB246" s="131"/>
      <c r="BC246" s="130"/>
      <c r="BD246" s="132"/>
      <c r="BE246" s="132"/>
      <c r="BF246" s="132"/>
      <c r="BG246" s="132"/>
      <c r="BH246" s="143"/>
      <c r="BI246" s="108"/>
      <c r="BJ246" s="25"/>
      <c r="BK246" s="25"/>
    </row>
    <row r="247" spans="5:198" s="2" customFormat="1" ht="12.75" customHeight="1">
      <c r="E247" s="1"/>
      <c r="F247" s="25"/>
      <c r="G247" s="25"/>
      <c r="H247" s="115"/>
      <c r="I247" s="135"/>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143"/>
      <c r="BI247" s="108"/>
      <c r="BJ247" s="25"/>
      <c r="BK247" s="25"/>
    </row>
    <row r="248" spans="5:198" s="2" customFormat="1" ht="12.75" customHeight="1">
      <c r="E248" s="1"/>
      <c r="F248" s="25"/>
      <c r="G248" s="25"/>
      <c r="H248" s="115"/>
      <c r="I248" s="135"/>
      <c r="J248" s="7"/>
      <c r="K248" s="7"/>
      <c r="L248" s="7"/>
      <c r="M248" s="7"/>
      <c r="N248" s="7"/>
      <c r="O248" s="7"/>
      <c r="P248" s="7"/>
      <c r="Q248" s="7"/>
      <c r="R248" s="7"/>
      <c r="S248" s="7"/>
      <c r="T248" s="7"/>
      <c r="U248" s="7"/>
      <c r="V248" s="7"/>
      <c r="W248" s="7"/>
      <c r="X248" s="7"/>
      <c r="Y248" s="7"/>
      <c r="Z248" s="7"/>
      <c r="AA248" s="7"/>
      <c r="AB248" s="7"/>
      <c r="AC248" s="7"/>
      <c r="AD248" s="84"/>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143"/>
      <c r="BI248" s="108"/>
      <c r="BJ248" s="25"/>
      <c r="BK248" s="25"/>
    </row>
    <row r="249" spans="5:198" s="2" customFormat="1" ht="12.75" customHeight="1">
      <c r="E249" s="1"/>
      <c r="F249" s="25"/>
      <c r="G249" s="25"/>
      <c r="H249" s="115"/>
      <c r="I249" s="135"/>
      <c r="J249" s="135"/>
      <c r="K249" s="87"/>
      <c r="L249" s="142"/>
      <c r="M249" s="142"/>
      <c r="N249" s="127"/>
      <c r="O249" s="127"/>
      <c r="P249" s="127"/>
      <c r="Q249" s="127"/>
      <c r="R249" s="127"/>
      <c r="S249" s="127"/>
      <c r="T249" s="127"/>
      <c r="U249" s="87"/>
      <c r="V249" s="139"/>
      <c r="W249" s="137"/>
      <c r="X249" s="137"/>
      <c r="Y249" s="137"/>
      <c r="Z249" s="137"/>
      <c r="AA249" s="137"/>
      <c r="AB249" s="137"/>
      <c r="AC249" s="139"/>
      <c r="AD249" s="139"/>
      <c r="AE249" s="137"/>
      <c r="AF249" s="137"/>
      <c r="AG249" s="137"/>
      <c r="AH249" s="137"/>
      <c r="AI249" s="137"/>
      <c r="AJ249" s="137"/>
      <c r="AK249" s="139"/>
      <c r="AL249" s="139"/>
      <c r="AM249" s="137"/>
      <c r="AN249" s="137"/>
      <c r="AO249" s="137"/>
      <c r="AP249" s="137"/>
      <c r="AQ249" s="137"/>
      <c r="AR249" s="137"/>
      <c r="AS249" s="139"/>
      <c r="AT249" s="139"/>
      <c r="AU249" s="137"/>
      <c r="AV249" s="137"/>
      <c r="AW249" s="137"/>
      <c r="AX249" s="137"/>
      <c r="AY249" s="137"/>
      <c r="AZ249" s="137"/>
      <c r="BA249" s="131"/>
      <c r="BB249" s="131"/>
      <c r="BC249" s="134"/>
      <c r="BD249" s="132"/>
      <c r="BE249" s="132"/>
      <c r="BF249" s="132"/>
      <c r="BG249" s="132"/>
      <c r="BH249" s="143"/>
      <c r="BI249" s="108"/>
      <c r="BJ249" s="25"/>
      <c r="BK249" s="25"/>
    </row>
    <row r="250" spans="5:198" s="2" customFormat="1" ht="12.75" customHeight="1">
      <c r="E250" s="1"/>
      <c r="F250" s="25"/>
      <c r="G250" s="25"/>
      <c r="H250" s="115"/>
      <c r="I250" s="115"/>
      <c r="J250" s="115"/>
      <c r="K250" s="25"/>
      <c r="L250" s="117"/>
      <c r="M250" s="117"/>
      <c r="N250" s="84"/>
      <c r="O250" s="84"/>
      <c r="P250" s="84"/>
      <c r="Q250" s="84"/>
      <c r="R250" s="84"/>
      <c r="S250" s="84"/>
      <c r="T250" s="84"/>
      <c r="U250" s="25"/>
      <c r="V250" s="144"/>
      <c r="W250" s="143"/>
      <c r="X250" s="143"/>
      <c r="Y250" s="143"/>
      <c r="Z250" s="143"/>
      <c r="AA250" s="143"/>
      <c r="AB250" s="143"/>
      <c r="AC250" s="144"/>
      <c r="AD250" s="144"/>
      <c r="AE250" s="143"/>
      <c r="AF250" s="143"/>
      <c r="AG250" s="143"/>
      <c r="AH250" s="143"/>
      <c r="AI250" s="143"/>
      <c r="AJ250" s="143"/>
      <c r="AK250" s="144"/>
      <c r="AL250" s="144"/>
      <c r="AM250" s="143"/>
      <c r="AN250" s="143"/>
      <c r="AO250" s="143"/>
      <c r="AP250" s="143"/>
      <c r="AQ250" s="143"/>
      <c r="AR250" s="143"/>
      <c r="AS250" s="144"/>
      <c r="AT250" s="144"/>
      <c r="AU250" s="143"/>
      <c r="AV250" s="143"/>
      <c r="AW250" s="143"/>
      <c r="AX250" s="143"/>
      <c r="AY250" s="143"/>
      <c r="AZ250" s="143"/>
      <c r="BA250" s="145"/>
      <c r="BB250" s="145"/>
      <c r="BC250" s="144"/>
      <c r="BD250" s="143"/>
      <c r="BE250" s="143"/>
      <c r="BF250" s="143"/>
      <c r="BG250" s="143"/>
      <c r="BH250" s="143"/>
      <c r="BI250" s="108"/>
      <c r="BJ250" s="25"/>
      <c r="BK250" s="25"/>
    </row>
    <row r="251" spans="5:198" s="2" customFormat="1" ht="12.75" customHeight="1">
      <c r="E251" s="1"/>
      <c r="F251" s="25"/>
      <c r="G251" s="25"/>
      <c r="H251" s="146"/>
      <c r="I251" s="115"/>
      <c r="J251" s="115"/>
      <c r="K251" s="25"/>
      <c r="L251" s="117"/>
      <c r="M251" s="117"/>
      <c r="N251" s="84"/>
      <c r="O251" s="84"/>
      <c r="P251" s="84"/>
      <c r="Q251" s="84"/>
      <c r="R251" s="84"/>
      <c r="S251" s="84"/>
      <c r="T251" s="84"/>
      <c r="U251" s="25"/>
      <c r="V251" s="147"/>
      <c r="W251" s="148"/>
      <c r="X251" s="148"/>
      <c r="Y251" s="148"/>
      <c r="Z251" s="148"/>
      <c r="AA251" s="148"/>
      <c r="AB251" s="148"/>
      <c r="AC251" s="147"/>
      <c r="AD251" s="147"/>
      <c r="AE251" s="148"/>
      <c r="AF251" s="148"/>
      <c r="AG251" s="148"/>
      <c r="AH251" s="148"/>
      <c r="AI251" s="148"/>
      <c r="AJ251" s="148"/>
      <c r="AK251" s="147"/>
      <c r="AL251" s="147"/>
      <c r="AM251" s="148"/>
      <c r="AN251" s="148"/>
      <c r="AO251" s="148"/>
      <c r="AP251" s="148"/>
      <c r="AQ251" s="148"/>
      <c r="AR251" s="148"/>
      <c r="AS251" s="147"/>
      <c r="AT251" s="147"/>
      <c r="AU251" s="148"/>
      <c r="AV251" s="148"/>
      <c r="AW251" s="148"/>
      <c r="AX251" s="148"/>
      <c r="AY251" s="148"/>
      <c r="AZ251" s="148"/>
      <c r="BA251" s="145"/>
      <c r="BB251" s="145"/>
      <c r="BC251" s="149"/>
      <c r="BD251" s="143"/>
      <c r="BE251" s="143"/>
      <c r="BF251" s="143"/>
      <c r="BG251" s="143"/>
      <c r="BH251" s="143"/>
      <c r="BI251" s="108"/>
      <c r="BJ251" s="25"/>
      <c r="BK251" s="25"/>
    </row>
    <row r="252" spans="5:198" s="2" customFormat="1" ht="12.75" customHeight="1">
      <c r="E252" s="1"/>
      <c r="F252" s="25"/>
      <c r="G252" s="25"/>
      <c r="H252" s="146" t="s">
        <v>155</v>
      </c>
      <c r="I252" s="146"/>
      <c r="J252" s="146"/>
      <c r="K252" s="150"/>
      <c r="L252" s="151"/>
      <c r="M252" s="151"/>
      <c r="N252" s="152"/>
      <c r="O252" s="152"/>
      <c r="P252" s="152"/>
      <c r="Q252" s="152"/>
      <c r="R252" s="152"/>
      <c r="S252" s="152"/>
      <c r="T252" s="152"/>
      <c r="U252" s="150"/>
      <c r="V252" s="153"/>
      <c r="W252" s="154"/>
      <c r="X252" s="154"/>
      <c r="Y252" s="154"/>
      <c r="Z252" s="154"/>
      <c r="AA252" s="154"/>
      <c r="AB252" s="154"/>
      <c r="AC252" s="153"/>
      <c r="AD252" s="153"/>
      <c r="AE252" s="154"/>
      <c r="AF252" s="154"/>
      <c r="AG252" s="154"/>
      <c r="AH252" s="143"/>
      <c r="AI252" s="143"/>
      <c r="AJ252" s="143"/>
      <c r="AK252" s="144"/>
      <c r="AL252" s="144"/>
      <c r="AM252" s="143"/>
      <c r="AN252" s="143"/>
      <c r="AO252" s="143"/>
      <c r="AP252" s="25"/>
      <c r="AQ252" s="25"/>
      <c r="AR252" s="25"/>
      <c r="AS252" s="25"/>
      <c r="AT252" s="25"/>
      <c r="AU252" s="25"/>
      <c r="AV252" s="25"/>
      <c r="AW252" s="25"/>
      <c r="AX252" s="25"/>
      <c r="AY252" s="25"/>
      <c r="AZ252" s="25"/>
      <c r="BA252" s="25"/>
      <c r="BB252" s="25"/>
      <c r="BC252" s="25"/>
      <c r="BD252" s="25"/>
      <c r="BE252" s="25"/>
      <c r="BF252" s="25"/>
      <c r="BG252" s="25"/>
      <c r="BH252" s="25"/>
      <c r="BI252" s="25"/>
      <c r="BJ252" s="25"/>
      <c r="BK252" s="25"/>
    </row>
    <row r="253" spans="5:198" s="2" customFormat="1" ht="12.75" customHeight="1">
      <c r="E253" s="1"/>
      <c r="F253" s="25"/>
      <c r="G253" s="25"/>
      <c r="H253" s="146"/>
      <c r="I253" s="146"/>
      <c r="J253" s="146"/>
      <c r="K253" s="150"/>
      <c r="L253" s="151"/>
      <c r="M253" s="151"/>
      <c r="N253" s="152"/>
      <c r="O253" s="152"/>
      <c r="P253" s="152"/>
      <c r="Q253" s="152"/>
      <c r="R253" s="152"/>
      <c r="S253" s="152"/>
      <c r="T253" s="152"/>
      <c r="U253" s="150"/>
      <c r="V253" s="155"/>
      <c r="W253" s="156"/>
      <c r="X253" s="156"/>
      <c r="Y253" s="156"/>
      <c r="Z253" s="156"/>
      <c r="AA253" s="156"/>
      <c r="AB253" s="156"/>
      <c r="AC253" s="155"/>
      <c r="AD253" s="155"/>
      <c r="AE253" s="156"/>
      <c r="AF253" s="156"/>
      <c r="AG253" s="156"/>
      <c r="AH253" s="148"/>
      <c r="AI253" s="148"/>
      <c r="AJ253" s="148"/>
      <c r="AK253" s="147"/>
      <c r="AL253" s="147"/>
      <c r="AM253" s="148"/>
      <c r="AN253" s="148"/>
      <c r="AO253" s="148"/>
      <c r="AP253" s="148"/>
      <c r="AQ253" s="148"/>
      <c r="AR253" s="148"/>
      <c r="AS253" s="147"/>
      <c r="AT253" s="147"/>
      <c r="AU253" s="148"/>
      <c r="AV253" s="148"/>
      <c r="AW253" s="148"/>
      <c r="AX253" s="148"/>
      <c r="AY253" s="148"/>
      <c r="AZ253" s="148"/>
      <c r="BA253" s="145"/>
      <c r="BB253" s="145"/>
      <c r="BC253" s="149"/>
      <c r="BD253" s="143"/>
      <c r="BE253" s="143"/>
      <c r="BF253" s="143"/>
      <c r="BG253" s="143"/>
      <c r="BH253" s="143"/>
      <c r="BI253" s="108"/>
      <c r="BJ253" s="25"/>
      <c r="BK253" s="25"/>
    </row>
    <row r="254" spans="5:198" s="1" customFormat="1" ht="12.75" customHeight="1">
      <c r="F254" s="25"/>
      <c r="G254" s="25"/>
      <c r="H254" s="150"/>
      <c r="I254" s="150"/>
      <c r="J254" s="150"/>
      <c r="K254" s="150"/>
      <c r="L254" s="152"/>
      <c r="M254" s="152"/>
      <c r="N254" s="152"/>
      <c r="O254" s="152"/>
      <c r="P254" s="152"/>
      <c r="Q254" s="152"/>
      <c r="R254" s="152"/>
      <c r="S254" s="152"/>
      <c r="T254" s="152"/>
      <c r="U254" s="150"/>
      <c r="V254" s="157"/>
      <c r="W254" s="158"/>
      <c r="X254" s="158"/>
      <c r="Y254" s="158"/>
      <c r="Z254" s="158"/>
      <c r="AA254" s="158"/>
      <c r="AB254" s="158"/>
      <c r="AC254" s="157"/>
      <c r="AD254" s="157"/>
      <c r="AE254" s="158"/>
      <c r="AF254" s="158"/>
      <c r="AG254" s="158"/>
      <c r="AH254" s="159"/>
      <c r="AI254" s="159"/>
      <c r="AJ254" s="159"/>
      <c r="AK254" s="12"/>
      <c r="AL254" s="12"/>
      <c r="AM254" s="12"/>
      <c r="AN254" s="159"/>
      <c r="AO254" s="159"/>
      <c r="AP254" s="159"/>
      <c r="AQ254" s="159"/>
      <c r="AR254" s="159"/>
      <c r="AS254" s="12"/>
      <c r="AT254" s="12"/>
      <c r="AU254" s="159"/>
      <c r="AV254" s="159"/>
      <c r="AW254" s="159"/>
      <c r="AX254" s="159"/>
      <c r="AY254" s="159"/>
      <c r="AZ254" s="159"/>
      <c r="BA254" s="12"/>
      <c r="BB254" s="12"/>
      <c r="BC254" s="149"/>
      <c r="BD254" s="122"/>
      <c r="BE254" s="122"/>
      <c r="BF254" s="122"/>
      <c r="BG254" s="122"/>
      <c r="BH254" s="122"/>
      <c r="BI254" s="122"/>
      <c r="BJ254" s="25"/>
      <c r="BK254" s="25"/>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row>
    <row r="255" spans="5:198" s="1" customFormat="1" ht="13.5" customHeight="1" thickBot="1">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4"/>
      <c r="BR255" s="2"/>
      <c r="BS255" s="32"/>
      <c r="BT255" s="32"/>
      <c r="BU255" s="32"/>
      <c r="BV255" s="32"/>
      <c r="BW255" s="32"/>
      <c r="BX255" s="32"/>
      <c r="BY255" s="32"/>
      <c r="BZ255" s="32"/>
      <c r="CA255" s="32"/>
      <c r="CB255" s="32"/>
      <c r="CC255" s="32"/>
      <c r="CD255" s="2"/>
      <c r="CE255" s="2"/>
      <c r="CF255" s="2"/>
      <c r="CG255" s="2"/>
      <c r="CH255" s="2"/>
      <c r="CI255" s="2"/>
      <c r="CJ255" s="2"/>
      <c r="CK255" s="2"/>
      <c r="CL255" s="2"/>
      <c r="CM255" s="32"/>
      <c r="CN255" s="32"/>
      <c r="CO255" s="32"/>
      <c r="CP255" s="32"/>
      <c r="CQ255" s="32"/>
      <c r="CR255" s="32"/>
      <c r="CS255" s="32"/>
      <c r="CT255" s="32"/>
      <c r="CU255" s="32"/>
      <c r="CV255" s="32"/>
      <c r="CW255" s="32"/>
      <c r="CX255" s="32"/>
      <c r="CY255" s="32"/>
      <c r="CZ255" s="32"/>
      <c r="DA255" s="32"/>
      <c r="DB255" s="32"/>
      <c r="DC255" s="32"/>
      <c r="DD255" s="2"/>
      <c r="DE255" s="2"/>
      <c r="DF255" s="2"/>
      <c r="DG255" s="2"/>
      <c r="DH255" s="2"/>
      <c r="DI255" s="2"/>
      <c r="DJ255" s="32"/>
      <c r="DK255" s="32"/>
      <c r="DL255" s="32"/>
      <c r="DM255" s="2"/>
      <c r="DN255" s="2"/>
      <c r="DO255" s="2"/>
      <c r="DP255" s="2"/>
      <c r="DQ255" s="2"/>
      <c r="DR255" s="2"/>
      <c r="DS255" s="32"/>
      <c r="DT255" s="32"/>
      <c r="DU255" s="32"/>
      <c r="DV255" s="32"/>
      <c r="DW255" s="32"/>
      <c r="DX255" s="2"/>
      <c r="DY255" s="2"/>
      <c r="DZ255" s="2"/>
      <c r="EA255" s="2"/>
      <c r="EB255" s="2"/>
      <c r="EC255" s="2"/>
      <c r="ED255" s="2"/>
      <c r="EE255" s="2"/>
      <c r="EF255" s="2"/>
      <c r="EG255" s="32"/>
      <c r="EH255" s="49"/>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32"/>
      <c r="GI255" s="32"/>
      <c r="GJ255" s="32"/>
      <c r="GK255" s="32"/>
      <c r="GL255" s="2"/>
      <c r="GM255" s="2"/>
      <c r="GN255" s="2"/>
      <c r="GO255" s="2"/>
      <c r="GP255" s="2"/>
    </row>
    <row r="256" spans="5:198" s="1" customFormat="1" ht="18" customHeight="1">
      <c r="F256" s="576" t="str">
        <f>[2]Setup!$B$5</f>
        <v>Precise Mortgage Funding 2018-2B plc</v>
      </c>
      <c r="G256" s="576"/>
      <c r="H256" s="576"/>
      <c r="I256" s="576"/>
      <c r="J256" s="576"/>
      <c r="K256" s="576"/>
      <c r="L256" s="576"/>
      <c r="M256" s="576"/>
      <c r="N256" s="576"/>
      <c r="O256" s="576"/>
      <c r="P256" s="576"/>
      <c r="Q256" s="576"/>
      <c r="R256" s="576"/>
      <c r="S256" s="576"/>
      <c r="T256" s="576"/>
      <c r="U256" s="576"/>
      <c r="V256" s="576"/>
      <c r="W256" s="576"/>
      <c r="X256" s="576"/>
      <c r="Y256" s="576"/>
      <c r="Z256" s="576"/>
      <c r="AA256" s="576"/>
      <c r="AB256" s="576"/>
      <c r="AC256" s="576"/>
      <c r="AD256" s="576"/>
      <c r="AE256" s="576"/>
      <c r="AF256" s="576"/>
      <c r="AG256" s="576"/>
      <c r="AH256" s="576"/>
      <c r="AI256" s="576"/>
      <c r="AJ256" s="576"/>
      <c r="AK256" s="576"/>
      <c r="AL256" s="576"/>
      <c r="AM256" s="576"/>
      <c r="AN256" s="576"/>
      <c r="AO256" s="576"/>
      <c r="AP256" s="576"/>
      <c r="AQ256" s="576"/>
      <c r="AR256" s="576"/>
      <c r="AS256" s="576"/>
      <c r="AT256" s="576"/>
      <c r="AU256" s="576"/>
      <c r="AV256" s="576"/>
      <c r="AW256" s="576"/>
      <c r="AX256" s="576"/>
      <c r="AY256" s="576"/>
      <c r="AZ256" s="576"/>
      <c r="BA256" s="576"/>
      <c r="BB256" s="576"/>
      <c r="BC256" s="576"/>
      <c r="BD256" s="576"/>
      <c r="BE256" s="576"/>
      <c r="BF256" s="576"/>
      <c r="BG256" s="576"/>
      <c r="BH256" s="576"/>
      <c r="BI256" s="576"/>
      <c r="BJ256" s="576"/>
      <c r="BK256" s="576"/>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row>
    <row r="257" spans="6:198" s="1" customFormat="1" ht="15" customHeight="1">
      <c r="F257" s="569" t="s">
        <v>1</v>
      </c>
      <c r="G257" s="569"/>
      <c r="H257" s="569"/>
      <c r="I257" s="569"/>
      <c r="J257" s="569"/>
      <c r="K257" s="569"/>
      <c r="L257" s="569"/>
      <c r="M257" s="569"/>
      <c r="N257" s="569"/>
      <c r="O257" s="569"/>
      <c r="P257" s="569"/>
      <c r="Q257" s="569"/>
      <c r="R257" s="569"/>
      <c r="S257" s="569"/>
      <c r="T257" s="569"/>
      <c r="U257" s="569"/>
      <c r="V257" s="569"/>
      <c r="W257" s="569"/>
      <c r="X257" s="569"/>
      <c r="Y257" s="569"/>
      <c r="Z257" s="569"/>
      <c r="AA257" s="569"/>
      <c r="AB257" s="569"/>
      <c r="AC257" s="569"/>
      <c r="AD257" s="569"/>
      <c r="AE257" s="569"/>
      <c r="AF257" s="569"/>
      <c r="AG257" s="569"/>
      <c r="AH257" s="569"/>
      <c r="AI257" s="569"/>
      <c r="AJ257" s="569"/>
      <c r="AK257" s="569"/>
      <c r="AL257" s="569"/>
      <c r="AM257" s="569"/>
      <c r="AN257" s="569"/>
      <c r="AO257" s="569"/>
      <c r="AP257" s="569"/>
      <c r="AQ257" s="569"/>
      <c r="AR257" s="569"/>
      <c r="AS257" s="569"/>
      <c r="AT257" s="569"/>
      <c r="AU257" s="569"/>
      <c r="AV257" s="569"/>
      <c r="AW257" s="569"/>
      <c r="AX257" s="569"/>
      <c r="AY257" s="569"/>
      <c r="AZ257" s="569"/>
      <c r="BA257" s="569"/>
      <c r="BB257" s="569"/>
      <c r="BC257" s="569"/>
      <c r="BD257" s="569"/>
      <c r="BE257" s="569"/>
      <c r="BF257" s="569"/>
      <c r="BG257" s="569"/>
      <c r="BH257" s="569"/>
      <c r="BI257" s="569"/>
      <c r="BJ257" s="569"/>
      <c r="BK257" s="569"/>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row>
    <row r="258" spans="6:198" s="1" customFormat="1" ht="15" customHeight="1">
      <c r="F258" s="569" t="s">
        <v>2</v>
      </c>
      <c r="G258" s="569"/>
      <c r="H258" s="569"/>
      <c r="I258" s="569"/>
      <c r="J258" s="569"/>
      <c r="K258" s="569"/>
      <c r="L258" s="569"/>
      <c r="M258" s="569"/>
      <c r="N258" s="569"/>
      <c r="O258" s="569"/>
      <c r="P258" s="569"/>
      <c r="Q258" s="569"/>
      <c r="R258" s="569"/>
      <c r="S258" s="569"/>
      <c r="T258" s="569"/>
      <c r="U258" s="569"/>
      <c r="V258" s="569"/>
      <c r="W258" s="569"/>
      <c r="X258" s="569"/>
      <c r="Y258" s="569"/>
      <c r="Z258" s="569"/>
      <c r="AA258" s="569"/>
      <c r="AB258" s="569"/>
      <c r="AC258" s="569"/>
      <c r="AD258" s="569"/>
      <c r="AE258" s="569"/>
      <c r="AF258" s="569"/>
      <c r="AG258" s="569"/>
      <c r="AH258" s="569"/>
      <c r="AI258" s="569"/>
      <c r="AJ258" s="569"/>
      <c r="AK258" s="569"/>
      <c r="AL258" s="569"/>
      <c r="AM258" s="569"/>
      <c r="AN258" s="569"/>
      <c r="AO258" s="569"/>
      <c r="AP258" s="569"/>
      <c r="AQ258" s="569"/>
      <c r="AR258" s="569"/>
      <c r="AS258" s="569"/>
      <c r="AT258" s="569"/>
      <c r="AU258" s="569"/>
      <c r="AV258" s="569"/>
      <c r="AW258" s="569"/>
      <c r="AX258" s="569"/>
      <c r="AY258" s="569"/>
      <c r="AZ258" s="569"/>
      <c r="BA258" s="569"/>
      <c r="BB258" s="569"/>
      <c r="BC258" s="569"/>
      <c r="BD258" s="569"/>
      <c r="BE258" s="569"/>
      <c r="BF258" s="569"/>
      <c r="BG258" s="569"/>
      <c r="BH258" s="569"/>
      <c r="BI258" s="569"/>
      <c r="BJ258" s="569"/>
      <c r="BK258" s="569"/>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row>
    <row r="259" spans="6:198" s="1" customFormat="1" ht="13.5" customHeight="1" thickBot="1">
      <c r="F259" s="570">
        <f>[1]Input!$C$112</f>
        <v>43633</v>
      </c>
      <c r="G259" s="570"/>
      <c r="H259" s="570"/>
      <c r="I259" s="570"/>
      <c r="J259" s="570"/>
      <c r="K259" s="570"/>
      <c r="L259" s="570"/>
      <c r="M259" s="570"/>
      <c r="N259" s="570"/>
      <c r="O259" s="570"/>
      <c r="P259" s="570"/>
      <c r="Q259" s="570"/>
      <c r="R259" s="570"/>
      <c r="S259" s="570"/>
      <c r="T259" s="570"/>
      <c r="U259" s="570"/>
      <c r="V259" s="570"/>
      <c r="W259" s="570"/>
      <c r="X259" s="570"/>
      <c r="Y259" s="570"/>
      <c r="Z259" s="570"/>
      <c r="AA259" s="570"/>
      <c r="AB259" s="570"/>
      <c r="AC259" s="570"/>
      <c r="AD259" s="570"/>
      <c r="AE259" s="570"/>
      <c r="AF259" s="570"/>
      <c r="AG259" s="570"/>
      <c r="AH259" s="570"/>
      <c r="AI259" s="570"/>
      <c r="AJ259" s="570"/>
      <c r="AK259" s="570"/>
      <c r="AL259" s="570"/>
      <c r="AM259" s="570"/>
      <c r="AN259" s="570"/>
      <c r="AO259" s="570"/>
      <c r="AP259" s="570"/>
      <c r="AQ259" s="570"/>
      <c r="AR259" s="570"/>
      <c r="AS259" s="570"/>
      <c r="AT259" s="570"/>
      <c r="AU259" s="570"/>
      <c r="AV259" s="570"/>
      <c r="AW259" s="570"/>
      <c r="AX259" s="570"/>
      <c r="AY259" s="570"/>
      <c r="AZ259" s="570"/>
      <c r="BA259" s="570"/>
      <c r="BB259" s="570"/>
      <c r="BC259" s="570"/>
      <c r="BD259" s="570"/>
      <c r="BE259" s="570"/>
      <c r="BF259" s="570"/>
      <c r="BG259" s="570"/>
      <c r="BH259" s="570"/>
      <c r="BI259" s="570"/>
      <c r="BJ259" s="570"/>
      <c r="BK259" s="570"/>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row>
    <row r="260" spans="6:198" s="1" customFormat="1" ht="12.75" customHeight="1">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row>
    <row r="261" spans="6:198" s="1" customFormat="1" ht="12.75" customHeight="1">
      <c r="F261" s="571" t="s">
        <v>21</v>
      </c>
      <c r="G261" s="571"/>
      <c r="H261" s="571"/>
      <c r="I261" s="571"/>
      <c r="J261" s="571"/>
      <c r="K261" s="571"/>
      <c r="L261" s="571"/>
      <c r="M261" s="571"/>
      <c r="N261" s="571"/>
      <c r="O261" s="571"/>
      <c r="P261" s="571"/>
      <c r="Q261" s="571"/>
      <c r="R261" s="571"/>
      <c r="S261" s="571"/>
      <c r="T261" s="571"/>
      <c r="U261" s="571"/>
      <c r="V261" s="571"/>
      <c r="W261" s="571"/>
      <c r="X261" s="571"/>
      <c r="Y261" s="571"/>
      <c r="Z261" s="571"/>
      <c r="AA261" s="571"/>
      <c r="AB261" s="571"/>
      <c r="AC261" s="571"/>
      <c r="AD261" s="571"/>
      <c r="AE261" s="571"/>
      <c r="AF261" s="571"/>
      <c r="AG261" s="571"/>
      <c r="AH261" s="571"/>
      <c r="AI261" s="571"/>
      <c r="AJ261" s="571"/>
      <c r="AK261" s="571"/>
      <c r="AL261" s="571"/>
      <c r="AM261" s="571"/>
      <c r="AN261" s="571"/>
      <c r="AO261" s="571"/>
      <c r="AP261" s="571"/>
      <c r="AQ261" s="571"/>
      <c r="AR261" s="571"/>
      <c r="AS261" s="571"/>
      <c r="AT261" s="571"/>
      <c r="AU261" s="571"/>
      <c r="AV261" s="571"/>
      <c r="AW261" s="571"/>
      <c r="AX261" s="571"/>
      <c r="AY261" s="571"/>
      <c r="AZ261" s="571"/>
      <c r="BA261" s="571"/>
      <c r="BB261" s="571"/>
      <c r="BC261" s="571"/>
      <c r="BD261" s="571"/>
      <c r="BE261" s="571"/>
      <c r="BF261" s="571"/>
      <c r="BG261" s="571"/>
      <c r="BH261" s="571"/>
      <c r="BI261" s="571"/>
      <c r="BJ261" s="571"/>
      <c r="BK261" s="571"/>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row>
    <row r="262" spans="6:198" s="1" customFormat="1" ht="12.75" customHeight="1">
      <c r="F262" s="97" t="str">
        <f>F221</f>
        <v xml:space="preserve">As at: </v>
      </c>
      <c r="G262" s="97"/>
      <c r="H262" s="679">
        <f>H221</f>
        <v>43628</v>
      </c>
      <c r="I262" s="679"/>
      <c r="J262" s="679"/>
      <c r="K262" s="97"/>
      <c r="L262" s="97"/>
      <c r="M262" s="97"/>
      <c r="N262" s="97"/>
      <c r="O262" s="97"/>
      <c r="P262" s="97"/>
      <c r="Q262" s="97"/>
      <c r="R262" s="97"/>
      <c r="S262" s="97"/>
      <c r="T262" s="97"/>
      <c r="U262" s="97"/>
      <c r="V262" s="97"/>
      <c r="W262" s="97"/>
      <c r="X262" s="97"/>
      <c r="Y262" s="97"/>
      <c r="Z262" s="97"/>
      <c r="AA262" s="97"/>
      <c r="AB262" s="97"/>
      <c r="AC262" s="97"/>
      <c r="AD262" s="97"/>
      <c r="AE262" s="97"/>
      <c r="AF262" s="97"/>
      <c r="AG262" s="97"/>
      <c r="AH262" s="97"/>
      <c r="AI262" s="97"/>
      <c r="AJ262" s="97"/>
      <c r="AK262" s="97"/>
      <c r="AL262" s="97"/>
      <c r="AM262" s="97"/>
      <c r="AN262" s="97"/>
      <c r="AO262" s="97"/>
      <c r="AP262" s="97"/>
      <c r="AQ262" s="97"/>
      <c r="AR262" s="97"/>
      <c r="AS262" s="97"/>
      <c r="AT262" s="97"/>
      <c r="AU262" s="97"/>
      <c r="AV262" s="97"/>
      <c r="AW262" s="97"/>
      <c r="AX262" s="97"/>
      <c r="AY262" s="97"/>
      <c r="AZ262" s="97"/>
      <c r="BA262" s="97"/>
      <c r="BB262" s="97"/>
      <c r="BC262" s="97"/>
      <c r="BD262" s="97"/>
      <c r="BE262" s="97"/>
      <c r="BF262" s="97"/>
      <c r="BG262" s="97"/>
      <c r="BH262" s="97"/>
      <c r="BI262" s="97"/>
      <c r="BJ262" s="97"/>
      <c r="BK262" s="97"/>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row>
    <row r="263" spans="6:198" s="1" customFormat="1" ht="12.75" customHeight="1">
      <c r="F263" s="97"/>
      <c r="G263" s="97"/>
      <c r="H263" s="97"/>
      <c r="I263" s="159"/>
      <c r="J263" s="160"/>
      <c r="K263" s="160"/>
      <c r="L263" s="160"/>
      <c r="M263" s="160"/>
      <c r="N263" s="160"/>
      <c r="O263" s="160"/>
      <c r="P263" s="160"/>
      <c r="Q263" s="160"/>
      <c r="R263" s="160"/>
      <c r="S263" s="160"/>
      <c r="T263" s="160"/>
      <c r="U263" s="160"/>
      <c r="V263" s="160"/>
      <c r="W263" s="159"/>
      <c r="X263" s="159"/>
      <c r="Y263" s="159"/>
      <c r="Z263" s="159"/>
      <c r="AA263" s="159"/>
      <c r="AB263" s="159"/>
      <c r="AC263" s="159"/>
      <c r="AD263" s="161"/>
      <c r="AE263" s="160"/>
      <c r="AF263" s="160"/>
      <c r="AG263" s="160"/>
      <c r="AH263" s="160"/>
      <c r="AI263" s="160"/>
      <c r="AJ263" s="160"/>
      <c r="AK263" s="159"/>
      <c r="AL263" s="162"/>
      <c r="AM263" s="162"/>
      <c r="AN263" s="162"/>
      <c r="AO263" s="162"/>
      <c r="AP263" s="782" t="s">
        <v>156</v>
      </c>
      <c r="AQ263" s="782"/>
      <c r="AR263" s="782"/>
      <c r="AS263" s="782"/>
      <c r="AT263" s="782"/>
      <c r="AU263" s="782"/>
      <c r="AV263" s="782" t="s">
        <v>157</v>
      </c>
      <c r="AW263" s="782"/>
      <c r="AX263" s="782"/>
      <c r="AY263" s="782"/>
      <c r="AZ263" s="782"/>
      <c r="BA263" s="782"/>
      <c r="BB263" s="159"/>
      <c r="BC263" s="782" t="s">
        <v>158</v>
      </c>
      <c r="BD263" s="782"/>
      <c r="BE263" s="782"/>
      <c r="BF263" s="782"/>
      <c r="BG263" s="782"/>
      <c r="BH263" s="97"/>
      <c r="BI263" s="97"/>
      <c r="BJ263" s="97"/>
      <c r="BK263" s="97"/>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row>
    <row r="264" spans="6:198" s="1" customFormat="1" ht="24" customHeight="1">
      <c r="F264" s="97"/>
      <c r="G264" s="97"/>
      <c r="H264" s="97"/>
      <c r="I264" s="782" t="s">
        <v>61</v>
      </c>
      <c r="J264" s="782"/>
      <c r="K264" s="782"/>
      <c r="L264" s="782"/>
      <c r="M264" s="160"/>
      <c r="N264" s="782" t="s">
        <v>142</v>
      </c>
      <c r="O264" s="782"/>
      <c r="P264" s="782"/>
      <c r="Q264" s="782"/>
      <c r="R264" s="782"/>
      <c r="S264" s="782"/>
      <c r="T264" s="782"/>
      <c r="U264" s="782"/>
      <c r="V264" s="782"/>
      <c r="W264" s="159"/>
      <c r="X264" s="763" t="s">
        <v>159</v>
      </c>
      <c r="Y264" s="763"/>
      <c r="Z264" s="763"/>
      <c r="AA264" s="159"/>
      <c r="AB264" s="763" t="s">
        <v>160</v>
      </c>
      <c r="AC264" s="763"/>
      <c r="AD264" s="161"/>
      <c r="AE264" s="782" t="s">
        <v>161</v>
      </c>
      <c r="AF264" s="782"/>
      <c r="AG264" s="782"/>
      <c r="AH264" s="782"/>
      <c r="AI264" s="782"/>
      <c r="AJ264" s="782"/>
      <c r="AK264" s="159"/>
      <c r="AL264" s="784" t="s">
        <v>162</v>
      </c>
      <c r="AM264" s="784"/>
      <c r="AN264" s="784"/>
      <c r="AO264" s="784"/>
      <c r="AP264" s="782"/>
      <c r="AQ264" s="782"/>
      <c r="AR264" s="782"/>
      <c r="AS264" s="782"/>
      <c r="AT264" s="782"/>
      <c r="AU264" s="782"/>
      <c r="AV264" s="782"/>
      <c r="AW264" s="782"/>
      <c r="AX264" s="782"/>
      <c r="AY264" s="782"/>
      <c r="AZ264" s="782"/>
      <c r="BA264" s="782"/>
      <c r="BB264" s="159"/>
      <c r="BC264" s="782"/>
      <c r="BD264" s="782"/>
      <c r="BE264" s="782"/>
      <c r="BF264" s="782"/>
      <c r="BG264" s="782"/>
      <c r="BH264" s="97"/>
      <c r="BI264" s="97"/>
      <c r="BJ264" s="97"/>
      <c r="BK264" s="97"/>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row>
    <row r="265" spans="6:198" s="1" customFormat="1" ht="12.75" customHeight="1">
      <c r="F265" s="97"/>
      <c r="G265" s="97"/>
      <c r="H265" s="97"/>
      <c r="I265" s="782"/>
      <c r="J265" s="782"/>
      <c r="K265" s="782"/>
      <c r="L265" s="782"/>
      <c r="M265" s="160"/>
      <c r="N265" s="783"/>
      <c r="O265" s="783"/>
      <c r="P265" s="783"/>
      <c r="Q265" s="783"/>
      <c r="R265" s="783"/>
      <c r="S265" s="783"/>
      <c r="T265" s="783"/>
      <c r="U265" s="783"/>
      <c r="V265" s="783"/>
      <c r="W265" s="159"/>
      <c r="X265" s="826"/>
      <c r="Y265" s="826"/>
      <c r="Z265" s="826"/>
      <c r="AA265" s="159"/>
      <c r="AB265" s="826"/>
      <c r="AC265" s="826"/>
      <c r="AD265" s="161"/>
      <c r="AE265" s="783"/>
      <c r="AF265" s="783"/>
      <c r="AG265" s="783"/>
      <c r="AH265" s="783"/>
      <c r="AI265" s="783"/>
      <c r="AJ265" s="783"/>
      <c r="AK265" s="159"/>
      <c r="AL265" s="827"/>
      <c r="AM265" s="827"/>
      <c r="AN265" s="827"/>
      <c r="AO265" s="827"/>
      <c r="AP265" s="783"/>
      <c r="AQ265" s="783"/>
      <c r="AR265" s="783"/>
      <c r="AS265" s="783"/>
      <c r="AT265" s="783"/>
      <c r="AU265" s="783"/>
      <c r="AV265" s="783"/>
      <c r="AW265" s="783"/>
      <c r="AX265" s="783"/>
      <c r="AY265" s="783"/>
      <c r="AZ265" s="783"/>
      <c r="BA265" s="783"/>
      <c r="BB265" s="159"/>
      <c r="BC265" s="783"/>
      <c r="BD265" s="783"/>
      <c r="BE265" s="783"/>
      <c r="BF265" s="783"/>
      <c r="BG265" s="783"/>
      <c r="BH265" s="97"/>
      <c r="BI265" s="97"/>
      <c r="BJ265" s="97"/>
      <c r="BK265" s="97"/>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row>
    <row r="266" spans="6:198" s="1" customFormat="1" ht="12.75" customHeight="1">
      <c r="F266" s="97"/>
      <c r="G266" s="97"/>
      <c r="H266" s="97"/>
      <c r="I266" s="769" t="s">
        <v>112</v>
      </c>
      <c r="J266" s="769"/>
      <c r="K266" s="769"/>
      <c r="L266" s="769"/>
      <c r="M266" s="74"/>
      <c r="N266" s="771" t="str">
        <f>K224</f>
        <v>XS1783215871 / 178321587</v>
      </c>
      <c r="O266" s="771"/>
      <c r="P266" s="771"/>
      <c r="Q266" s="771"/>
      <c r="R266" s="771"/>
      <c r="S266" s="771"/>
      <c r="T266" s="771"/>
      <c r="U266" s="771"/>
      <c r="V266" s="771"/>
      <c r="W266" s="163"/>
      <c r="X266" s="819" t="s">
        <v>163</v>
      </c>
      <c r="Y266" s="819"/>
      <c r="Z266" s="819"/>
      <c r="AA266" s="163"/>
      <c r="AB266" s="821">
        <f>'[2]Note Calcs'!I19</f>
        <v>92</v>
      </c>
      <c r="AC266" s="821"/>
      <c r="AD266" s="164"/>
      <c r="AE266" s="795">
        <f>'[2]Note Calcs'!F19</f>
        <v>290710172.40000004</v>
      </c>
      <c r="AF266" s="796"/>
      <c r="AG266" s="796"/>
      <c r="AH266" s="796"/>
      <c r="AI266" s="796"/>
      <c r="AJ266" s="796"/>
      <c r="AK266" s="165"/>
      <c r="AL266" s="823">
        <f>'[2]Note Calcs'!H19</f>
        <v>1.525E-2</v>
      </c>
      <c r="AM266" s="824"/>
      <c r="AN266" s="824"/>
      <c r="AO266" s="824"/>
      <c r="AP266" s="795">
        <f>'[2]Note Calcs'!K19</f>
        <v>1117442.1100000001</v>
      </c>
      <c r="AQ266" s="795"/>
      <c r="AR266" s="795"/>
      <c r="AS266" s="795"/>
      <c r="AT266" s="795"/>
      <c r="AU266" s="795"/>
      <c r="AV266" s="166"/>
      <c r="AW266" s="775">
        <v>0</v>
      </c>
      <c r="AX266" s="775"/>
      <c r="AY266" s="775"/>
      <c r="AZ266" s="775"/>
      <c r="BA266" s="775"/>
      <c r="BB266" s="164"/>
      <c r="BC266" s="795">
        <f>BC224</f>
        <v>1117442.1100000001</v>
      </c>
      <c r="BD266" s="796"/>
      <c r="BE266" s="796"/>
      <c r="BF266" s="796"/>
      <c r="BG266" s="796"/>
      <c r="BH266" s="97"/>
      <c r="BI266" s="97"/>
      <c r="BJ266" s="97"/>
      <c r="BK266" s="97"/>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row>
    <row r="267" spans="6:198" s="1" customFormat="1" ht="12.75" customHeight="1">
      <c r="F267" s="97"/>
      <c r="G267" s="97"/>
      <c r="H267" s="97"/>
      <c r="I267" s="770"/>
      <c r="J267" s="770"/>
      <c r="K267" s="770"/>
      <c r="L267" s="770"/>
      <c r="M267" s="83"/>
      <c r="N267" s="772"/>
      <c r="O267" s="772"/>
      <c r="P267" s="772"/>
      <c r="Q267" s="772"/>
      <c r="R267" s="772"/>
      <c r="S267" s="772"/>
      <c r="T267" s="772"/>
      <c r="U267" s="772"/>
      <c r="V267" s="772"/>
      <c r="W267" s="167"/>
      <c r="X267" s="820"/>
      <c r="Y267" s="820"/>
      <c r="Z267" s="820"/>
      <c r="AA267" s="167"/>
      <c r="AB267" s="822"/>
      <c r="AC267" s="822"/>
      <c r="AD267" s="168"/>
      <c r="AE267" s="797"/>
      <c r="AF267" s="797"/>
      <c r="AG267" s="797"/>
      <c r="AH267" s="797"/>
      <c r="AI267" s="797"/>
      <c r="AJ267" s="797"/>
      <c r="AK267" s="168"/>
      <c r="AL267" s="825"/>
      <c r="AM267" s="825"/>
      <c r="AN267" s="825"/>
      <c r="AO267" s="825"/>
      <c r="AP267" s="809"/>
      <c r="AQ267" s="809"/>
      <c r="AR267" s="809"/>
      <c r="AS267" s="809"/>
      <c r="AT267" s="809"/>
      <c r="AU267" s="809"/>
      <c r="AV267" s="169"/>
      <c r="AW267" s="776"/>
      <c r="AX267" s="776"/>
      <c r="AY267" s="776"/>
      <c r="AZ267" s="776"/>
      <c r="BA267" s="776"/>
      <c r="BB267" s="168"/>
      <c r="BC267" s="797"/>
      <c r="BD267" s="797"/>
      <c r="BE267" s="797"/>
      <c r="BF267" s="797"/>
      <c r="BG267" s="797"/>
      <c r="BH267" s="97"/>
      <c r="BI267" s="97"/>
      <c r="BJ267" s="97"/>
      <c r="BK267" s="97"/>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row>
    <row r="268" spans="6:198" s="1" customFormat="1" ht="12.75" customHeight="1">
      <c r="F268" s="97"/>
      <c r="G268" s="97"/>
      <c r="H268" s="97"/>
      <c r="I268" s="769" t="s">
        <v>149</v>
      </c>
      <c r="J268" s="769"/>
      <c r="K268" s="769"/>
      <c r="L268" s="769"/>
      <c r="M268" s="74"/>
      <c r="N268" s="771" t="str">
        <f>K226</f>
        <v>XS1783216093 / 178321609</v>
      </c>
      <c r="O268" s="771"/>
      <c r="P268" s="771"/>
      <c r="Q268" s="771"/>
      <c r="R268" s="771"/>
      <c r="S268" s="771"/>
      <c r="T268" s="771"/>
      <c r="U268" s="771"/>
      <c r="V268" s="771"/>
      <c r="W268" s="163"/>
      <c r="X268" s="819" t="s">
        <v>163</v>
      </c>
      <c r="Y268" s="819"/>
      <c r="Z268" s="819"/>
      <c r="AA268" s="163"/>
      <c r="AB268" s="821">
        <f>'[2]Note Calcs'!I20</f>
        <v>92</v>
      </c>
      <c r="AC268" s="821"/>
      <c r="AD268" s="164"/>
      <c r="AE268" s="795">
        <f>'[2]Note Calcs'!F20</f>
        <v>11230000</v>
      </c>
      <c r="AF268" s="796"/>
      <c r="AG268" s="796"/>
      <c r="AH268" s="796"/>
      <c r="AI268" s="796"/>
      <c r="AJ268" s="796"/>
      <c r="AK268" s="165"/>
      <c r="AL268" s="823">
        <f>'[2]Note Calcs'!H20</f>
        <v>1.8450000000000001E-2</v>
      </c>
      <c r="AM268" s="824"/>
      <c r="AN268" s="824"/>
      <c r="AO268" s="824"/>
      <c r="AP268" s="795">
        <f>'[2]Note Calcs'!K20</f>
        <v>52224.11</v>
      </c>
      <c r="AQ268" s="795"/>
      <c r="AR268" s="795"/>
      <c r="AS268" s="795"/>
      <c r="AT268" s="795"/>
      <c r="AU268" s="795"/>
      <c r="AV268" s="166"/>
      <c r="AW268" s="775">
        <f>'[2]Note Calcs'!L20+'[2]Note Calcs'!M20</f>
        <v>0</v>
      </c>
      <c r="AX268" s="775"/>
      <c r="AY268" s="775"/>
      <c r="AZ268" s="775"/>
      <c r="BA268" s="775"/>
      <c r="BB268" s="164"/>
      <c r="BC268" s="795">
        <f>BC226</f>
        <v>52224.11</v>
      </c>
      <c r="BD268" s="796"/>
      <c r="BE268" s="796"/>
      <c r="BF268" s="796"/>
      <c r="BG268" s="796"/>
      <c r="BH268" s="97"/>
      <c r="BI268" s="97"/>
      <c r="BJ268" s="97"/>
      <c r="BK268" s="97"/>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row>
    <row r="269" spans="6:198" s="1" customFormat="1" ht="12.75" customHeight="1">
      <c r="F269" s="97"/>
      <c r="G269" s="97"/>
      <c r="H269" s="97"/>
      <c r="I269" s="770"/>
      <c r="J269" s="770"/>
      <c r="K269" s="770"/>
      <c r="L269" s="770"/>
      <c r="M269" s="83"/>
      <c r="N269" s="772"/>
      <c r="O269" s="772"/>
      <c r="P269" s="772"/>
      <c r="Q269" s="772"/>
      <c r="R269" s="772"/>
      <c r="S269" s="772"/>
      <c r="T269" s="772"/>
      <c r="U269" s="772"/>
      <c r="V269" s="772"/>
      <c r="W269" s="167"/>
      <c r="X269" s="820"/>
      <c r="Y269" s="820"/>
      <c r="Z269" s="820"/>
      <c r="AA269" s="167"/>
      <c r="AB269" s="822"/>
      <c r="AC269" s="822"/>
      <c r="AD269" s="168"/>
      <c r="AE269" s="797"/>
      <c r="AF269" s="797"/>
      <c r="AG269" s="797"/>
      <c r="AH269" s="797"/>
      <c r="AI269" s="797"/>
      <c r="AJ269" s="797"/>
      <c r="AK269" s="168"/>
      <c r="AL269" s="825"/>
      <c r="AM269" s="825"/>
      <c r="AN269" s="825"/>
      <c r="AO269" s="825"/>
      <c r="AP269" s="809"/>
      <c r="AQ269" s="809"/>
      <c r="AR269" s="809"/>
      <c r="AS269" s="809"/>
      <c r="AT269" s="809"/>
      <c r="AU269" s="809"/>
      <c r="AV269" s="169"/>
      <c r="AW269" s="776"/>
      <c r="AX269" s="776"/>
      <c r="AY269" s="776"/>
      <c r="AZ269" s="776"/>
      <c r="BA269" s="776"/>
      <c r="BB269" s="168"/>
      <c r="BC269" s="797"/>
      <c r="BD269" s="797"/>
      <c r="BE269" s="797"/>
      <c r="BF269" s="797"/>
      <c r="BG269" s="797"/>
      <c r="BH269" s="97"/>
      <c r="BI269" s="97"/>
      <c r="BJ269" s="97"/>
      <c r="BK269" s="97"/>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row>
    <row r="270" spans="6:198" s="1" customFormat="1" ht="12.75" customHeight="1">
      <c r="F270" s="97"/>
      <c r="G270" s="97"/>
      <c r="H270" s="97"/>
      <c r="I270" s="769" t="s">
        <v>150</v>
      </c>
      <c r="J270" s="769"/>
      <c r="K270" s="769"/>
      <c r="L270" s="769"/>
      <c r="M270" s="74"/>
      <c r="N270" s="771" t="str">
        <f>K228</f>
        <v>XS1783216176 / 178321617</v>
      </c>
      <c r="O270" s="771"/>
      <c r="P270" s="771"/>
      <c r="Q270" s="771"/>
      <c r="R270" s="771"/>
      <c r="S270" s="771"/>
      <c r="T270" s="771"/>
      <c r="U270" s="771"/>
      <c r="V270" s="771"/>
      <c r="W270" s="163"/>
      <c r="X270" s="819" t="s">
        <v>163</v>
      </c>
      <c r="Y270" s="819"/>
      <c r="Z270" s="819"/>
      <c r="AA270" s="163"/>
      <c r="AB270" s="821">
        <f>'[2]Note Calcs'!I21</f>
        <v>92</v>
      </c>
      <c r="AC270" s="821"/>
      <c r="AD270" s="164"/>
      <c r="AE270" s="795">
        <f>'[2]Note Calcs'!F21</f>
        <v>11230000</v>
      </c>
      <c r="AF270" s="796"/>
      <c r="AG270" s="796"/>
      <c r="AH270" s="796"/>
      <c r="AI270" s="796"/>
      <c r="AJ270" s="796"/>
      <c r="AK270" s="165"/>
      <c r="AL270" s="823">
        <f>'[2]Note Calcs'!H21</f>
        <v>2.2949999999999998E-2</v>
      </c>
      <c r="AM270" s="824"/>
      <c r="AN270" s="824"/>
      <c r="AO270" s="824"/>
      <c r="AP270" s="795">
        <f>'[2]Note Calcs'!K21</f>
        <v>64961.7</v>
      </c>
      <c r="AQ270" s="795"/>
      <c r="AR270" s="795"/>
      <c r="AS270" s="795"/>
      <c r="AT270" s="795"/>
      <c r="AU270" s="795"/>
      <c r="AV270" s="166"/>
      <c r="AW270" s="775">
        <f>'[2]Note Calcs'!L21+'[2]Note Calcs'!M21</f>
        <v>0</v>
      </c>
      <c r="AX270" s="775"/>
      <c r="AY270" s="775"/>
      <c r="AZ270" s="775"/>
      <c r="BA270" s="775"/>
      <c r="BB270" s="164"/>
      <c r="BC270" s="795">
        <f>BC228</f>
        <v>64961.7</v>
      </c>
      <c r="BD270" s="796"/>
      <c r="BE270" s="796"/>
      <c r="BF270" s="796"/>
      <c r="BG270" s="796"/>
      <c r="BH270" s="97"/>
      <c r="BI270" s="97"/>
      <c r="BJ270" s="97"/>
      <c r="BK270" s="97"/>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row>
    <row r="271" spans="6:198" s="1" customFormat="1" ht="12.75" customHeight="1">
      <c r="F271" s="97"/>
      <c r="G271" s="97"/>
      <c r="H271" s="97"/>
      <c r="I271" s="770"/>
      <c r="J271" s="770"/>
      <c r="K271" s="770"/>
      <c r="L271" s="770"/>
      <c r="M271" s="83"/>
      <c r="N271" s="772"/>
      <c r="O271" s="772"/>
      <c r="P271" s="772"/>
      <c r="Q271" s="772"/>
      <c r="R271" s="772"/>
      <c r="S271" s="772"/>
      <c r="T271" s="772"/>
      <c r="U271" s="772"/>
      <c r="V271" s="772"/>
      <c r="W271" s="167"/>
      <c r="X271" s="820"/>
      <c r="Y271" s="820"/>
      <c r="Z271" s="820"/>
      <c r="AA271" s="167"/>
      <c r="AB271" s="822"/>
      <c r="AC271" s="822"/>
      <c r="AD271" s="168"/>
      <c r="AE271" s="797"/>
      <c r="AF271" s="797"/>
      <c r="AG271" s="797"/>
      <c r="AH271" s="797"/>
      <c r="AI271" s="797"/>
      <c r="AJ271" s="797"/>
      <c r="AK271" s="168"/>
      <c r="AL271" s="825"/>
      <c r="AM271" s="825"/>
      <c r="AN271" s="825"/>
      <c r="AO271" s="825"/>
      <c r="AP271" s="809"/>
      <c r="AQ271" s="809"/>
      <c r="AR271" s="809"/>
      <c r="AS271" s="809"/>
      <c r="AT271" s="809"/>
      <c r="AU271" s="809"/>
      <c r="AV271" s="169"/>
      <c r="AW271" s="776"/>
      <c r="AX271" s="776"/>
      <c r="AY271" s="776"/>
      <c r="AZ271" s="776"/>
      <c r="BA271" s="776"/>
      <c r="BB271" s="168"/>
      <c r="BC271" s="797"/>
      <c r="BD271" s="797"/>
      <c r="BE271" s="797"/>
      <c r="BF271" s="797"/>
      <c r="BG271" s="797"/>
      <c r="BH271" s="97"/>
      <c r="BI271" s="97"/>
      <c r="BJ271" s="97"/>
      <c r="BK271" s="97"/>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row>
    <row r="272" spans="6:198" s="1" customFormat="1" ht="12.75" customHeight="1">
      <c r="F272" s="97"/>
      <c r="G272" s="97"/>
      <c r="H272" s="97"/>
      <c r="I272" s="769" t="s">
        <v>151</v>
      </c>
      <c r="J272" s="769"/>
      <c r="K272" s="769"/>
      <c r="L272" s="769"/>
      <c r="M272" s="74"/>
      <c r="N272" s="771" t="str">
        <f>K230</f>
        <v>XS1783216333 / 178321633</v>
      </c>
      <c r="O272" s="771"/>
      <c r="P272" s="771"/>
      <c r="Q272" s="771"/>
      <c r="R272" s="771"/>
      <c r="S272" s="771"/>
      <c r="T272" s="771"/>
      <c r="U272" s="771"/>
      <c r="V272" s="771"/>
      <c r="W272" s="163"/>
      <c r="X272" s="819" t="s">
        <v>163</v>
      </c>
      <c r="Y272" s="819"/>
      <c r="Z272" s="819"/>
      <c r="AA272" s="163"/>
      <c r="AB272" s="821">
        <f>'[2]Note Calcs'!I22</f>
        <v>92</v>
      </c>
      <c r="AC272" s="821"/>
      <c r="AD272" s="164"/>
      <c r="AE272" s="795">
        <f>'[2]Note Calcs'!F22</f>
        <v>7490000</v>
      </c>
      <c r="AF272" s="796"/>
      <c r="AG272" s="796"/>
      <c r="AH272" s="796"/>
      <c r="AI272" s="796"/>
      <c r="AJ272" s="796"/>
      <c r="AK272" s="165"/>
      <c r="AL272" s="823">
        <f>'[2]Note Calcs'!H22</f>
        <v>2.6450000000000001E-2</v>
      </c>
      <c r="AM272" s="824"/>
      <c r="AN272" s="824"/>
      <c r="AO272" s="824"/>
      <c r="AP272" s="795">
        <f>'[2]Note Calcs'!K22</f>
        <v>49934.7</v>
      </c>
      <c r="AQ272" s="795"/>
      <c r="AR272" s="795"/>
      <c r="AS272" s="795"/>
      <c r="AT272" s="795"/>
      <c r="AU272" s="795"/>
      <c r="AV272" s="166"/>
      <c r="AW272" s="775">
        <f>'[2]Note Calcs'!L22+'[2]Note Calcs'!M22</f>
        <v>0</v>
      </c>
      <c r="AX272" s="775"/>
      <c r="AY272" s="775"/>
      <c r="AZ272" s="775"/>
      <c r="BA272" s="775"/>
      <c r="BB272" s="164"/>
      <c r="BC272" s="795">
        <f>BC230</f>
        <v>49934.7</v>
      </c>
      <c r="BD272" s="796"/>
      <c r="BE272" s="796"/>
      <c r="BF272" s="796"/>
      <c r="BG272" s="796"/>
      <c r="BH272" s="97"/>
      <c r="BI272" s="97"/>
      <c r="BJ272" s="97"/>
      <c r="BK272" s="97"/>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row>
    <row r="273" spans="5:198" s="1" customFormat="1" ht="12.75" customHeight="1">
      <c r="F273" s="97"/>
      <c r="G273" s="97"/>
      <c r="H273" s="97"/>
      <c r="I273" s="770"/>
      <c r="J273" s="770"/>
      <c r="K273" s="770"/>
      <c r="L273" s="770"/>
      <c r="M273" s="83"/>
      <c r="N273" s="772"/>
      <c r="O273" s="772"/>
      <c r="P273" s="772"/>
      <c r="Q273" s="772"/>
      <c r="R273" s="772"/>
      <c r="S273" s="772"/>
      <c r="T273" s="772"/>
      <c r="U273" s="772"/>
      <c r="V273" s="772"/>
      <c r="W273" s="167"/>
      <c r="X273" s="820"/>
      <c r="Y273" s="820"/>
      <c r="Z273" s="820"/>
      <c r="AA273" s="167"/>
      <c r="AB273" s="822"/>
      <c r="AC273" s="822"/>
      <c r="AD273" s="168"/>
      <c r="AE273" s="797"/>
      <c r="AF273" s="797"/>
      <c r="AG273" s="797"/>
      <c r="AH273" s="797"/>
      <c r="AI273" s="797"/>
      <c r="AJ273" s="797"/>
      <c r="AK273" s="168"/>
      <c r="AL273" s="825"/>
      <c r="AM273" s="825"/>
      <c r="AN273" s="825"/>
      <c r="AO273" s="825"/>
      <c r="AP273" s="809"/>
      <c r="AQ273" s="809"/>
      <c r="AR273" s="809"/>
      <c r="AS273" s="809"/>
      <c r="AT273" s="809"/>
      <c r="AU273" s="809"/>
      <c r="AV273" s="169"/>
      <c r="AW273" s="776"/>
      <c r="AX273" s="776"/>
      <c r="AY273" s="776"/>
      <c r="AZ273" s="776"/>
      <c r="BA273" s="776"/>
      <c r="BB273" s="168"/>
      <c r="BC273" s="797"/>
      <c r="BD273" s="797"/>
      <c r="BE273" s="797"/>
      <c r="BF273" s="797"/>
      <c r="BG273" s="797"/>
      <c r="BH273" s="97"/>
      <c r="BI273" s="97"/>
      <c r="BJ273" s="97"/>
      <c r="BK273" s="97"/>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row>
    <row r="274" spans="5:198" s="1" customFormat="1" ht="12.75" customHeight="1">
      <c r="F274" s="97"/>
      <c r="G274" s="97"/>
      <c r="H274" s="97"/>
      <c r="I274" s="769" t="s">
        <v>152</v>
      </c>
      <c r="J274" s="769"/>
      <c r="K274" s="769"/>
      <c r="L274" s="769"/>
      <c r="M274" s="74"/>
      <c r="N274" s="771" t="str">
        <f>K232</f>
        <v>XS1783216507 / 178321650</v>
      </c>
      <c r="O274" s="771"/>
      <c r="P274" s="771"/>
      <c r="Q274" s="771"/>
      <c r="R274" s="771"/>
      <c r="S274" s="771"/>
      <c r="T274" s="771"/>
      <c r="U274" s="771"/>
      <c r="V274" s="771"/>
      <c r="W274" s="163"/>
      <c r="X274" s="819" t="s">
        <v>163</v>
      </c>
      <c r="Y274" s="819"/>
      <c r="Z274" s="819"/>
      <c r="AA274" s="163"/>
      <c r="AB274" s="821">
        <f>'[2]Note Calcs'!I23</f>
        <v>92</v>
      </c>
      <c r="AC274" s="821"/>
      <c r="AD274" s="164"/>
      <c r="AE274" s="795">
        <f>'[2]Note Calcs'!F23</f>
        <v>5620000</v>
      </c>
      <c r="AF274" s="796"/>
      <c r="AG274" s="796"/>
      <c r="AH274" s="796"/>
      <c r="AI274" s="796"/>
      <c r="AJ274" s="796"/>
      <c r="AK274" s="165"/>
      <c r="AL274" s="823">
        <f>'[2]Note Calcs'!H23</f>
        <v>3.9949999999999999E-2</v>
      </c>
      <c r="AM274" s="824"/>
      <c r="AN274" s="824"/>
      <c r="AO274" s="824"/>
      <c r="AP274" s="795">
        <f>'[2]Note Calcs'!K23</f>
        <v>56591.09</v>
      </c>
      <c r="AQ274" s="795"/>
      <c r="AR274" s="795"/>
      <c r="AS274" s="795"/>
      <c r="AT274" s="795"/>
      <c r="AU274" s="795"/>
      <c r="AV274" s="166"/>
      <c r="AW274" s="775">
        <f>'[2]Note Calcs'!L23+'[2]Note Calcs'!M23</f>
        <v>0</v>
      </c>
      <c r="AX274" s="775"/>
      <c r="AY274" s="775"/>
      <c r="AZ274" s="775"/>
      <c r="BA274" s="775"/>
      <c r="BB274" s="164"/>
      <c r="BC274" s="795">
        <f>BC232</f>
        <v>56591.09</v>
      </c>
      <c r="BD274" s="796"/>
      <c r="BE274" s="796"/>
      <c r="BF274" s="796"/>
      <c r="BG274" s="796"/>
      <c r="BH274" s="97"/>
      <c r="BI274" s="97"/>
      <c r="BJ274" s="97"/>
      <c r="BK274" s="97"/>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row>
    <row r="275" spans="5:198" s="1" customFormat="1" ht="12.75" customHeight="1">
      <c r="F275" s="97"/>
      <c r="G275" s="97"/>
      <c r="H275" s="97"/>
      <c r="I275" s="770"/>
      <c r="J275" s="770"/>
      <c r="K275" s="770"/>
      <c r="L275" s="770"/>
      <c r="M275" s="83"/>
      <c r="N275" s="772"/>
      <c r="O275" s="772"/>
      <c r="P275" s="772"/>
      <c r="Q275" s="772"/>
      <c r="R275" s="772"/>
      <c r="S275" s="772"/>
      <c r="T275" s="772"/>
      <c r="U275" s="772"/>
      <c r="V275" s="772"/>
      <c r="W275" s="167"/>
      <c r="X275" s="820"/>
      <c r="Y275" s="820"/>
      <c r="Z275" s="820"/>
      <c r="AA275" s="167"/>
      <c r="AB275" s="822"/>
      <c r="AC275" s="822"/>
      <c r="AD275" s="168"/>
      <c r="AE275" s="797"/>
      <c r="AF275" s="797"/>
      <c r="AG275" s="797"/>
      <c r="AH275" s="797"/>
      <c r="AI275" s="797"/>
      <c r="AJ275" s="797"/>
      <c r="AK275" s="168"/>
      <c r="AL275" s="825"/>
      <c r="AM275" s="825"/>
      <c r="AN275" s="825"/>
      <c r="AO275" s="825"/>
      <c r="AP275" s="809"/>
      <c r="AQ275" s="809"/>
      <c r="AR275" s="809"/>
      <c r="AS275" s="809"/>
      <c r="AT275" s="809"/>
      <c r="AU275" s="809"/>
      <c r="AV275" s="169"/>
      <c r="AW275" s="776"/>
      <c r="AX275" s="776"/>
      <c r="AY275" s="776"/>
      <c r="AZ275" s="776"/>
      <c r="BA275" s="776"/>
      <c r="BB275" s="168"/>
      <c r="BC275" s="797"/>
      <c r="BD275" s="797"/>
      <c r="BE275" s="797"/>
      <c r="BF275" s="797"/>
      <c r="BG275" s="797"/>
      <c r="BH275" s="97"/>
      <c r="BI275" s="97"/>
      <c r="BJ275" s="97"/>
      <c r="BK275" s="97"/>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row>
    <row r="276" spans="5:198" s="1" customFormat="1" ht="12.75" customHeight="1">
      <c r="F276" s="97"/>
      <c r="G276" s="97"/>
      <c r="H276" s="97"/>
      <c r="I276" s="769" t="s">
        <v>153</v>
      </c>
      <c r="J276" s="769"/>
      <c r="K276" s="769"/>
      <c r="L276" s="769"/>
      <c r="M276" s="74"/>
      <c r="N276" s="771" t="str">
        <f>K234</f>
        <v>XS1783216689 / 178321668</v>
      </c>
      <c r="O276" s="771"/>
      <c r="P276" s="771"/>
      <c r="Q276" s="771"/>
      <c r="R276" s="771"/>
      <c r="S276" s="771"/>
      <c r="T276" s="771"/>
      <c r="U276" s="771"/>
      <c r="V276" s="771"/>
      <c r="W276" s="163"/>
      <c r="X276" s="819" t="s">
        <v>163</v>
      </c>
      <c r="Y276" s="819"/>
      <c r="Z276" s="819"/>
      <c r="AA276" s="163"/>
      <c r="AB276" s="821">
        <f>'[2]Note Calcs'!I24</f>
        <v>92</v>
      </c>
      <c r="AC276" s="821"/>
      <c r="AD276" s="164"/>
      <c r="AE276" s="795">
        <f>'[2]Note Calcs'!F24</f>
        <v>6573586.1850499995</v>
      </c>
      <c r="AF276" s="796"/>
      <c r="AG276" s="796"/>
      <c r="AH276" s="796"/>
      <c r="AI276" s="796"/>
      <c r="AJ276" s="796"/>
      <c r="AK276" s="165"/>
      <c r="AL276" s="823">
        <f>'[2]Note Calcs'!H24</f>
        <v>3.7949999999999998E-2</v>
      </c>
      <c r="AM276" s="824"/>
      <c r="AN276" s="824"/>
      <c r="AO276" s="824"/>
      <c r="AP276" s="795">
        <f>'[2]Note Calcs'!K24</f>
        <v>62879.5</v>
      </c>
      <c r="AQ276" s="795"/>
      <c r="AR276" s="795"/>
      <c r="AS276" s="795"/>
      <c r="AT276" s="795"/>
      <c r="AU276" s="795"/>
      <c r="AV276" s="166"/>
      <c r="AW276" s="775">
        <f>'[2]Note Calcs'!L24+'[2]Note Calcs'!M24</f>
        <v>0</v>
      </c>
      <c r="AX276" s="775"/>
      <c r="AY276" s="775"/>
      <c r="AZ276" s="775"/>
      <c r="BA276" s="775"/>
      <c r="BB276" s="164"/>
      <c r="BC276" s="795">
        <f>BC234</f>
        <v>62879.5</v>
      </c>
      <c r="BD276" s="796"/>
      <c r="BE276" s="796"/>
      <c r="BF276" s="796"/>
      <c r="BG276" s="796"/>
      <c r="BH276" s="97"/>
      <c r="BI276" s="97"/>
      <c r="BJ276" s="97"/>
      <c r="BK276" s="97"/>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row>
    <row r="277" spans="5:198" s="1" customFormat="1" ht="12.75" customHeight="1">
      <c r="F277" s="97"/>
      <c r="G277" s="97"/>
      <c r="H277" s="97"/>
      <c r="I277" s="770"/>
      <c r="J277" s="770"/>
      <c r="K277" s="770"/>
      <c r="L277" s="770"/>
      <c r="M277" s="83"/>
      <c r="N277" s="772"/>
      <c r="O277" s="772"/>
      <c r="P277" s="772"/>
      <c r="Q277" s="772"/>
      <c r="R277" s="772"/>
      <c r="S277" s="772"/>
      <c r="T277" s="772"/>
      <c r="U277" s="772"/>
      <c r="V277" s="772"/>
      <c r="W277" s="167"/>
      <c r="X277" s="820"/>
      <c r="Y277" s="820"/>
      <c r="Z277" s="820"/>
      <c r="AA277" s="167"/>
      <c r="AB277" s="822"/>
      <c r="AC277" s="822"/>
      <c r="AD277" s="168"/>
      <c r="AE277" s="797"/>
      <c r="AF277" s="797"/>
      <c r="AG277" s="797"/>
      <c r="AH277" s="797"/>
      <c r="AI277" s="797"/>
      <c r="AJ277" s="797"/>
      <c r="AK277" s="168"/>
      <c r="AL277" s="825"/>
      <c r="AM277" s="825"/>
      <c r="AN277" s="825"/>
      <c r="AO277" s="825"/>
      <c r="AP277" s="809"/>
      <c r="AQ277" s="809"/>
      <c r="AR277" s="809"/>
      <c r="AS277" s="809"/>
      <c r="AT277" s="809"/>
      <c r="AU277" s="809"/>
      <c r="AV277" s="169"/>
      <c r="AW277" s="776"/>
      <c r="AX277" s="776"/>
      <c r="AY277" s="776"/>
      <c r="AZ277" s="776"/>
      <c r="BA277" s="776"/>
      <c r="BB277" s="168"/>
      <c r="BC277" s="797"/>
      <c r="BD277" s="797"/>
      <c r="BE277" s="797"/>
      <c r="BF277" s="797"/>
      <c r="BG277" s="797"/>
      <c r="BH277" s="97"/>
      <c r="BI277" s="97"/>
      <c r="BJ277" s="97"/>
      <c r="BK277" s="97"/>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row>
    <row r="278" spans="5:198" s="1" customFormat="1" ht="12.75" customHeight="1">
      <c r="F278" s="97"/>
      <c r="G278" s="97"/>
      <c r="H278" s="97"/>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97"/>
      <c r="BJ278" s="97"/>
      <c r="BK278" s="97"/>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row>
    <row r="279" spans="5:198" s="1" customFormat="1" ht="12.75" customHeight="1">
      <c r="F279" s="97"/>
      <c r="G279" s="97"/>
      <c r="H279" s="97"/>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97"/>
      <c r="BJ279" s="97"/>
      <c r="BK279" s="97"/>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row>
    <row r="280" spans="5:198" s="1" customFormat="1" ht="12.75" customHeight="1">
      <c r="F280" s="97"/>
      <c r="G280" s="97"/>
      <c r="H280" s="97"/>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97"/>
      <c r="BJ280" s="97"/>
      <c r="BK280" s="97"/>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row>
    <row r="281" spans="5:198" s="1" customFormat="1" ht="12.75" customHeight="1">
      <c r="F281" s="97"/>
      <c r="G281" s="97"/>
      <c r="H281" s="97"/>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97"/>
      <c r="BJ281" s="97"/>
      <c r="BK281" s="97"/>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row>
    <row r="282" spans="5:198" s="1" customFormat="1" ht="12.75" customHeight="1">
      <c r="F282" s="97"/>
      <c r="G282" s="97"/>
      <c r="H282" s="97"/>
      <c r="I282" s="765"/>
      <c r="J282" s="765"/>
      <c r="K282" s="765"/>
      <c r="L282" s="765"/>
      <c r="M282" s="765"/>
      <c r="N282" s="765"/>
      <c r="O282" s="765"/>
      <c r="P282" s="765"/>
      <c r="Q282" s="765"/>
      <c r="R282" s="765"/>
      <c r="S282" s="765"/>
      <c r="T282" s="765"/>
      <c r="U282" s="765"/>
      <c r="V282" s="765"/>
      <c r="W282" s="765"/>
      <c r="X282" s="765"/>
      <c r="Y282" s="765"/>
      <c r="Z282" s="765"/>
      <c r="AA282" s="765"/>
      <c r="AB282" s="765"/>
      <c r="AC282" s="765"/>
      <c r="AD282" s="765"/>
      <c r="AE282" s="765"/>
      <c r="AF282" s="765"/>
      <c r="AG282" s="765"/>
      <c r="AH282" s="765"/>
      <c r="AI282" s="765"/>
      <c r="AJ282" s="765"/>
      <c r="AK282" s="765"/>
      <c r="AL282" s="765"/>
      <c r="AM282" s="765"/>
      <c r="AN282" s="765"/>
      <c r="AO282" s="765"/>
      <c r="AP282" s="765"/>
      <c r="AQ282" s="765"/>
      <c r="AR282" s="765"/>
      <c r="AS282" s="765"/>
      <c r="AT282" s="765"/>
      <c r="AU282" s="765"/>
      <c r="AV282" s="765"/>
      <c r="AW282" s="765"/>
      <c r="AX282" s="765"/>
      <c r="AY282" s="765"/>
      <c r="AZ282" s="765"/>
      <c r="BA282" s="765"/>
      <c r="BB282" s="765"/>
      <c r="BC282" s="765"/>
      <c r="BD282" s="765"/>
      <c r="BE282" s="765"/>
      <c r="BF282" s="765"/>
      <c r="BG282" s="765"/>
      <c r="BH282" s="765"/>
      <c r="BI282" s="97"/>
      <c r="BJ282" s="97"/>
      <c r="BK282" s="97"/>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row>
    <row r="283" spans="5:198" s="1" customFormat="1" ht="12.75" customHeight="1">
      <c r="F283" s="97"/>
      <c r="G283" s="97"/>
      <c r="H283" s="97"/>
      <c r="I283" s="765"/>
      <c r="J283" s="765"/>
      <c r="K283" s="765"/>
      <c r="L283" s="765"/>
      <c r="M283" s="765"/>
      <c r="N283" s="765"/>
      <c r="O283" s="765"/>
      <c r="P283" s="765"/>
      <c r="Q283" s="765"/>
      <c r="R283" s="765"/>
      <c r="S283" s="765"/>
      <c r="T283" s="765"/>
      <c r="U283" s="765"/>
      <c r="V283" s="765"/>
      <c r="W283" s="765"/>
      <c r="X283" s="765"/>
      <c r="Y283" s="765"/>
      <c r="Z283" s="765"/>
      <c r="AA283" s="765"/>
      <c r="AB283" s="765"/>
      <c r="AC283" s="765"/>
      <c r="AD283" s="765"/>
      <c r="AE283" s="765"/>
      <c r="AF283" s="765"/>
      <c r="AG283" s="765"/>
      <c r="AH283" s="765"/>
      <c r="AI283" s="765"/>
      <c r="AJ283" s="765"/>
      <c r="AK283" s="765"/>
      <c r="AL283" s="765"/>
      <c r="AM283" s="765"/>
      <c r="AN283" s="765"/>
      <c r="AO283" s="765"/>
      <c r="AP283" s="765"/>
      <c r="AQ283" s="765"/>
      <c r="AR283" s="765"/>
      <c r="AS283" s="765"/>
      <c r="AT283" s="765"/>
      <c r="AU283" s="765"/>
      <c r="AV283" s="765"/>
      <c r="AW283" s="765"/>
      <c r="AX283" s="765"/>
      <c r="AY283" s="765"/>
      <c r="AZ283" s="765"/>
      <c r="BA283" s="765"/>
      <c r="BB283" s="765"/>
      <c r="BC283" s="765"/>
      <c r="BD283" s="765"/>
      <c r="BE283" s="765"/>
      <c r="BF283" s="765"/>
      <c r="BG283" s="765"/>
      <c r="BH283" s="765"/>
      <c r="BI283" s="97"/>
      <c r="BJ283" s="97"/>
      <c r="BK283" s="97"/>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row>
    <row r="284" spans="5:198" s="1" customFormat="1" ht="12.75" customHeight="1">
      <c r="F284" s="97"/>
      <c r="G284" s="97"/>
      <c r="H284" s="97"/>
      <c r="I284" s="765"/>
      <c r="J284" s="765"/>
      <c r="K284" s="765"/>
      <c r="L284" s="765"/>
      <c r="M284" s="25"/>
      <c r="N284" s="744" t="s">
        <v>154</v>
      </c>
      <c r="O284" s="744"/>
      <c r="P284" s="744"/>
      <c r="Q284" s="744"/>
      <c r="R284" s="744"/>
      <c r="S284" s="744"/>
      <c r="T284" s="744"/>
      <c r="U284" s="744"/>
      <c r="V284" s="744"/>
      <c r="W284" s="97"/>
      <c r="X284" s="763"/>
      <c r="Y284" s="763"/>
      <c r="Z284" s="763"/>
      <c r="AA284" s="97"/>
      <c r="AB284" s="812"/>
      <c r="AC284" s="812"/>
      <c r="AD284" s="97"/>
      <c r="AE284" s="807">
        <f>SUM(AE266:AJ277)</f>
        <v>332853758.58505005</v>
      </c>
      <c r="AF284" s="807"/>
      <c r="AG284" s="807"/>
      <c r="AH284" s="807"/>
      <c r="AI284" s="807"/>
      <c r="AJ284" s="807"/>
      <c r="AK284" s="170"/>
      <c r="AL284" s="817"/>
      <c r="AM284" s="818"/>
      <c r="AN284" s="818"/>
      <c r="AO284" s="818"/>
      <c r="AP284" s="171"/>
      <c r="AQ284" s="807">
        <f>SUM(AP266:AU277)</f>
        <v>1404033.2100000002</v>
      </c>
      <c r="AR284" s="807"/>
      <c r="AS284" s="807"/>
      <c r="AT284" s="807"/>
      <c r="AU284" s="807"/>
      <c r="AV284" s="172"/>
      <c r="AW284" s="807">
        <f>SUM(AW266:BA277)</f>
        <v>0</v>
      </c>
      <c r="AX284" s="807"/>
      <c r="AY284" s="807"/>
      <c r="AZ284" s="807"/>
      <c r="BA284" s="807"/>
      <c r="BB284" s="173"/>
      <c r="BC284" s="807">
        <f>SUM(BC266:BG277)</f>
        <v>1404033.2100000002</v>
      </c>
      <c r="BD284" s="807"/>
      <c r="BE284" s="807"/>
      <c r="BF284" s="807"/>
      <c r="BG284" s="807"/>
      <c r="BH284" s="97"/>
      <c r="BI284" s="97"/>
      <c r="BJ284" s="97"/>
      <c r="BK284" s="97"/>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row>
    <row r="285" spans="5:198" s="1" customFormat="1" ht="12.75" customHeight="1">
      <c r="F285" s="97"/>
      <c r="G285" s="97"/>
      <c r="H285" s="97"/>
      <c r="I285" s="765"/>
      <c r="J285" s="765"/>
      <c r="K285" s="765"/>
      <c r="L285" s="765"/>
      <c r="M285" s="25"/>
      <c r="N285" s="744"/>
      <c r="O285" s="744"/>
      <c r="P285" s="744"/>
      <c r="Q285" s="744"/>
      <c r="R285" s="744"/>
      <c r="S285" s="744"/>
      <c r="T285" s="744"/>
      <c r="U285" s="744"/>
      <c r="V285" s="744"/>
      <c r="W285" s="97"/>
      <c r="X285" s="763"/>
      <c r="Y285" s="763"/>
      <c r="Z285" s="763"/>
      <c r="AA285" s="97"/>
      <c r="AB285" s="812"/>
      <c r="AC285" s="812"/>
      <c r="AD285" s="97"/>
      <c r="AE285" s="807"/>
      <c r="AF285" s="807"/>
      <c r="AG285" s="807"/>
      <c r="AH285" s="807"/>
      <c r="AI285" s="807"/>
      <c r="AJ285" s="807"/>
      <c r="AK285" s="171"/>
      <c r="AL285" s="818"/>
      <c r="AM285" s="818"/>
      <c r="AN285" s="818"/>
      <c r="AO285" s="818"/>
      <c r="AP285" s="171"/>
      <c r="AQ285" s="807"/>
      <c r="AR285" s="807"/>
      <c r="AS285" s="807"/>
      <c r="AT285" s="807"/>
      <c r="AU285" s="807"/>
      <c r="AV285" s="172"/>
      <c r="AW285" s="807"/>
      <c r="AX285" s="807"/>
      <c r="AY285" s="807"/>
      <c r="AZ285" s="807"/>
      <c r="BA285" s="807"/>
      <c r="BB285" s="173"/>
      <c r="BC285" s="807"/>
      <c r="BD285" s="807"/>
      <c r="BE285" s="807"/>
      <c r="BF285" s="807"/>
      <c r="BG285" s="807"/>
      <c r="BH285" s="97"/>
      <c r="BI285" s="97"/>
      <c r="BJ285" s="97"/>
      <c r="BK285" s="97"/>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row>
    <row r="286" spans="5:198" s="2" customFormat="1" ht="12.75" customHeight="1">
      <c r="E286" s="1"/>
      <c r="F286" s="97"/>
      <c r="G286" s="97"/>
      <c r="H286" s="97"/>
      <c r="I286" s="97"/>
      <c r="J286" s="115"/>
      <c r="K286" s="115"/>
      <c r="L286" s="115"/>
      <c r="M286" s="25"/>
      <c r="N286" s="766"/>
      <c r="O286" s="766"/>
      <c r="P286" s="766"/>
      <c r="Q286" s="766"/>
      <c r="R286" s="766"/>
      <c r="S286" s="766"/>
      <c r="T286" s="766"/>
      <c r="U286" s="766"/>
      <c r="V286" s="766"/>
      <c r="W286" s="97"/>
      <c r="X286" s="763"/>
      <c r="Y286" s="763"/>
      <c r="Z286" s="763"/>
      <c r="AA286" s="97"/>
      <c r="AB286" s="812"/>
      <c r="AC286" s="812"/>
      <c r="AD286" s="97"/>
      <c r="AE286" s="786"/>
      <c r="AF286" s="787"/>
      <c r="AG286" s="787"/>
      <c r="AH286" s="787"/>
      <c r="AI286" s="787"/>
      <c r="AJ286" s="787"/>
      <c r="AK286" s="4"/>
      <c r="AL286" s="814"/>
      <c r="AM286" s="815"/>
      <c r="AN286" s="815"/>
      <c r="AO286" s="816"/>
      <c r="AP286" s="97"/>
      <c r="AQ286" s="786"/>
      <c r="AR286" s="787"/>
      <c r="AS286" s="787"/>
      <c r="AT286" s="787"/>
      <c r="AU286" s="787"/>
      <c r="AV286" s="97"/>
      <c r="AW286" s="810"/>
      <c r="AX286" s="810"/>
      <c r="AY286" s="810"/>
      <c r="AZ286" s="810"/>
      <c r="BA286" s="810"/>
      <c r="BB286" s="97"/>
      <c r="BC286" s="786"/>
      <c r="BD286" s="787"/>
      <c r="BE286" s="787"/>
      <c r="BF286" s="787"/>
      <c r="BG286" s="787"/>
      <c r="BH286" s="97"/>
      <c r="BI286" s="97"/>
      <c r="BJ286" s="97"/>
      <c r="BK286" s="97"/>
    </row>
    <row r="287" spans="5:198" s="2" customFormat="1" ht="12.75" customHeight="1">
      <c r="E287" s="1"/>
      <c r="F287" s="97"/>
      <c r="G287" s="97"/>
      <c r="H287" s="97"/>
      <c r="I287" s="97"/>
      <c r="J287" s="115"/>
      <c r="K287" s="115"/>
      <c r="L287" s="115"/>
      <c r="M287" s="25"/>
      <c r="N287" s="766"/>
      <c r="O287" s="766"/>
      <c r="P287" s="766"/>
      <c r="Q287" s="766"/>
      <c r="R287" s="766"/>
      <c r="S287" s="766"/>
      <c r="T287" s="766"/>
      <c r="U287" s="766"/>
      <c r="V287" s="766"/>
      <c r="W287" s="97"/>
      <c r="X287" s="763"/>
      <c r="Y287" s="763"/>
      <c r="Z287" s="763"/>
      <c r="AA287" s="97"/>
      <c r="AB287" s="812"/>
      <c r="AC287" s="812"/>
      <c r="AD287" s="97"/>
      <c r="AE287" s="787"/>
      <c r="AF287" s="787"/>
      <c r="AG287" s="787"/>
      <c r="AH287" s="787"/>
      <c r="AI287" s="787"/>
      <c r="AJ287" s="787"/>
      <c r="AK287" s="97"/>
      <c r="AL287" s="816"/>
      <c r="AM287" s="816"/>
      <c r="AN287" s="816"/>
      <c r="AO287" s="816"/>
      <c r="AP287" s="97"/>
      <c r="AQ287" s="787"/>
      <c r="AR287" s="787"/>
      <c r="AS287" s="787"/>
      <c r="AT287" s="787"/>
      <c r="AU287" s="787"/>
      <c r="AV287" s="97"/>
      <c r="AW287" s="810"/>
      <c r="AX287" s="810"/>
      <c r="AY287" s="810"/>
      <c r="AZ287" s="810"/>
      <c r="BA287" s="810"/>
      <c r="BB287" s="97"/>
      <c r="BC287" s="787"/>
      <c r="BD287" s="787"/>
      <c r="BE287" s="787"/>
      <c r="BF287" s="787"/>
      <c r="BG287" s="787"/>
      <c r="BH287" s="97"/>
      <c r="BI287" s="97"/>
      <c r="BJ287" s="97"/>
      <c r="BK287" s="97"/>
    </row>
    <row r="288" spans="5:198" s="2" customFormat="1" ht="12.75" customHeight="1">
      <c r="E288" s="1"/>
      <c r="F288" s="97"/>
      <c r="G288" s="97"/>
      <c r="H288" s="97"/>
      <c r="I288" s="97"/>
      <c r="J288" s="115"/>
      <c r="K288" s="115"/>
      <c r="L288" s="115"/>
      <c r="M288" s="25"/>
      <c r="N288" s="766"/>
      <c r="O288" s="766"/>
      <c r="P288" s="766"/>
      <c r="Q288" s="766"/>
      <c r="R288" s="766"/>
      <c r="S288" s="766"/>
      <c r="T288" s="766"/>
      <c r="U288" s="766"/>
      <c r="V288" s="766"/>
      <c r="W288" s="97"/>
      <c r="X288" s="763"/>
      <c r="Y288" s="763"/>
      <c r="Z288" s="763"/>
      <c r="AA288" s="97"/>
      <c r="AB288" s="812"/>
      <c r="AC288" s="812"/>
      <c r="AD288" s="97"/>
      <c r="AE288" s="792"/>
      <c r="AF288" s="792"/>
      <c r="AG288" s="792"/>
      <c r="AH288" s="792"/>
      <c r="AI288" s="792"/>
      <c r="AJ288" s="792"/>
      <c r="AK288" s="4"/>
      <c r="AL288" s="814"/>
      <c r="AM288" s="815"/>
      <c r="AN288" s="815"/>
      <c r="AO288" s="816"/>
      <c r="AP288" s="97"/>
      <c r="AQ288" s="792"/>
      <c r="AR288" s="792"/>
      <c r="AS288" s="792"/>
      <c r="AT288" s="792"/>
      <c r="AU288" s="792"/>
      <c r="AV288" s="97"/>
      <c r="AW288" s="810"/>
      <c r="AX288" s="810"/>
      <c r="AY288" s="810"/>
      <c r="AZ288" s="810"/>
      <c r="BA288" s="810"/>
      <c r="BB288" s="97"/>
      <c r="BC288" s="792"/>
      <c r="BD288" s="792"/>
      <c r="BE288" s="792"/>
      <c r="BF288" s="792"/>
      <c r="BG288" s="792"/>
      <c r="BH288" s="97"/>
      <c r="BI288" s="97"/>
      <c r="BJ288" s="97"/>
      <c r="BK288" s="97"/>
    </row>
    <row r="289" spans="5:198" s="2" customFormat="1" ht="12.75" customHeight="1">
      <c r="E289" s="1"/>
      <c r="F289" s="97"/>
      <c r="G289" s="97"/>
      <c r="H289" s="97"/>
      <c r="I289" s="97"/>
      <c r="J289" s="115"/>
      <c r="K289" s="115"/>
      <c r="L289" s="115"/>
      <c r="M289" s="25"/>
      <c r="N289" s="766"/>
      <c r="O289" s="766"/>
      <c r="P289" s="766"/>
      <c r="Q289" s="766"/>
      <c r="R289" s="766"/>
      <c r="S289" s="766"/>
      <c r="T289" s="766"/>
      <c r="U289" s="766"/>
      <c r="V289" s="766"/>
      <c r="W289" s="97"/>
      <c r="X289" s="763"/>
      <c r="Y289" s="763"/>
      <c r="Z289" s="763"/>
      <c r="AA289" s="97"/>
      <c r="AB289" s="812"/>
      <c r="AC289" s="812"/>
      <c r="AD289" s="97"/>
      <c r="AE289" s="792"/>
      <c r="AF289" s="792"/>
      <c r="AG289" s="792"/>
      <c r="AH289" s="792"/>
      <c r="AI289" s="792"/>
      <c r="AJ289" s="792"/>
      <c r="AK289" s="97"/>
      <c r="AL289" s="816"/>
      <c r="AM289" s="816"/>
      <c r="AN289" s="816"/>
      <c r="AO289" s="816"/>
      <c r="AP289" s="97"/>
      <c r="AQ289" s="792"/>
      <c r="AR289" s="792"/>
      <c r="AS289" s="792"/>
      <c r="AT289" s="792"/>
      <c r="AU289" s="792"/>
      <c r="AV289" s="97"/>
      <c r="AW289" s="810"/>
      <c r="AX289" s="810"/>
      <c r="AY289" s="810"/>
      <c r="AZ289" s="810"/>
      <c r="BA289" s="810"/>
      <c r="BB289" s="97"/>
      <c r="BC289" s="792"/>
      <c r="BD289" s="792"/>
      <c r="BE289" s="792"/>
      <c r="BF289" s="792"/>
      <c r="BG289" s="792"/>
      <c r="BH289" s="97"/>
      <c r="BI289" s="97"/>
      <c r="BJ289" s="97"/>
      <c r="BK289" s="97"/>
    </row>
    <row r="290" spans="5:198" s="2" customFormat="1" ht="12.75" customHeight="1">
      <c r="E290" s="1"/>
      <c r="F290" s="97"/>
      <c r="G290" s="97"/>
      <c r="H290" s="97"/>
      <c r="I290" s="97"/>
      <c r="J290" s="115"/>
      <c r="K290" s="115"/>
      <c r="L290" s="115"/>
      <c r="M290" s="25"/>
      <c r="N290" s="811" t="s">
        <v>164</v>
      </c>
      <c r="O290" s="811"/>
      <c r="P290" s="811"/>
      <c r="Q290" s="811"/>
      <c r="R290" s="811"/>
      <c r="S290" s="811"/>
      <c r="T290" s="811"/>
      <c r="U290" s="811"/>
      <c r="V290" s="811"/>
      <c r="W290" s="97"/>
      <c r="X290" s="763"/>
      <c r="Y290" s="763"/>
      <c r="Z290" s="763"/>
      <c r="AA290" s="97"/>
      <c r="AB290" s="812"/>
      <c r="AC290" s="812"/>
      <c r="AD290" s="97"/>
      <c r="AE290" s="813">
        <f>'[2]Note Calcs'!G6</f>
        <v>8.4499999999999992E-3</v>
      </c>
      <c r="AF290" s="813"/>
      <c r="AG290" s="813"/>
      <c r="AH290" s="813"/>
      <c r="AI290" s="813"/>
      <c r="AJ290" s="813"/>
      <c r="AK290" s="4"/>
      <c r="AL290" s="814"/>
      <c r="AM290" s="815"/>
      <c r="AN290" s="815"/>
      <c r="AO290" s="816"/>
      <c r="AP290" s="97"/>
      <c r="AQ290" s="792"/>
      <c r="AR290" s="792"/>
      <c r="AS290" s="792"/>
      <c r="AT290" s="792"/>
      <c r="AU290" s="792"/>
      <c r="AV290" s="97"/>
      <c r="AW290" s="810"/>
      <c r="AX290" s="810"/>
      <c r="AY290" s="810"/>
      <c r="AZ290" s="810"/>
      <c r="BA290" s="810"/>
      <c r="BB290" s="97"/>
      <c r="BC290" s="792"/>
      <c r="BD290" s="792"/>
      <c r="BE290" s="792"/>
      <c r="BF290" s="792"/>
      <c r="BG290" s="792"/>
      <c r="BH290" s="97"/>
      <c r="BI290" s="97"/>
      <c r="BJ290" s="97"/>
      <c r="BK290" s="97"/>
    </row>
    <row r="291" spans="5:198" s="2" customFormat="1" ht="12.75" customHeight="1">
      <c r="E291" s="1"/>
      <c r="F291" s="97"/>
      <c r="G291" s="97"/>
      <c r="H291" s="97"/>
      <c r="I291" s="97"/>
      <c r="J291" s="115"/>
      <c r="K291" s="115"/>
      <c r="L291" s="115"/>
      <c r="M291" s="25"/>
      <c r="N291" s="811"/>
      <c r="O291" s="811"/>
      <c r="P291" s="811"/>
      <c r="Q291" s="811"/>
      <c r="R291" s="811"/>
      <c r="S291" s="811"/>
      <c r="T291" s="811"/>
      <c r="U291" s="811"/>
      <c r="V291" s="811"/>
      <c r="W291" s="97"/>
      <c r="X291" s="763"/>
      <c r="Y291" s="763"/>
      <c r="Z291" s="763"/>
      <c r="AA291" s="97"/>
      <c r="AB291" s="812"/>
      <c r="AC291" s="812"/>
      <c r="AD291" s="97"/>
      <c r="AE291" s="813"/>
      <c r="AF291" s="813"/>
      <c r="AG291" s="813"/>
      <c r="AH291" s="813"/>
      <c r="AI291" s="813"/>
      <c r="AJ291" s="813"/>
      <c r="AK291" s="97"/>
      <c r="AL291" s="816"/>
      <c r="AM291" s="816"/>
      <c r="AN291" s="816"/>
      <c r="AO291" s="816"/>
      <c r="AP291" s="97"/>
      <c r="AQ291" s="792"/>
      <c r="AR291" s="792"/>
      <c r="AS291" s="792"/>
      <c r="AT291" s="792"/>
      <c r="AU291" s="792"/>
      <c r="AV291" s="97"/>
      <c r="AW291" s="810"/>
      <c r="AX291" s="810"/>
      <c r="AY291" s="810"/>
      <c r="AZ291" s="810"/>
      <c r="BA291" s="810"/>
      <c r="BB291" s="97"/>
      <c r="BC291" s="792"/>
      <c r="BD291" s="792"/>
      <c r="BE291" s="792"/>
      <c r="BF291" s="792"/>
      <c r="BG291" s="792"/>
      <c r="BH291" s="97"/>
      <c r="BI291" s="97"/>
      <c r="BJ291" s="97"/>
      <c r="BK291" s="97"/>
    </row>
    <row r="292" spans="5:198" s="2" customFormat="1" ht="12.75" customHeight="1">
      <c r="E292" s="1"/>
      <c r="F292" s="97"/>
      <c r="G292" s="97"/>
      <c r="H292" s="97"/>
      <c r="I292" s="97"/>
      <c r="J292" s="115"/>
      <c r="K292" s="115"/>
      <c r="L292" s="115"/>
      <c r="M292" s="25"/>
      <c r="N292" s="84"/>
      <c r="O292" s="84"/>
      <c r="P292" s="84"/>
      <c r="Q292" s="84"/>
      <c r="R292" s="84"/>
      <c r="S292" s="84"/>
      <c r="T292" s="84"/>
      <c r="U292" s="84"/>
      <c r="V292" s="84"/>
      <c r="W292" s="97"/>
      <c r="X292" s="159"/>
      <c r="Y292" s="159"/>
      <c r="Z292" s="159"/>
      <c r="AA292" s="97"/>
      <c r="AB292" s="174"/>
      <c r="AC292" s="174"/>
      <c r="AD292" s="97"/>
      <c r="AE292" s="175"/>
      <c r="AF292" s="176"/>
      <c r="AG292" s="176"/>
      <c r="AH292" s="176"/>
      <c r="AI292" s="176"/>
      <c r="AJ292" s="176"/>
      <c r="AK292" s="4"/>
      <c r="AL292" s="177"/>
      <c r="AM292" s="178"/>
      <c r="AN292" s="178"/>
      <c r="AO292" s="18"/>
      <c r="AP292" s="97"/>
      <c r="AQ292" s="175"/>
      <c r="AR292" s="176"/>
      <c r="AS292" s="176"/>
      <c r="AT292" s="176"/>
      <c r="AU292" s="176"/>
      <c r="AV292" s="97"/>
      <c r="AW292" s="159"/>
      <c r="AX292" s="159"/>
      <c r="AY292" s="159"/>
      <c r="AZ292" s="159"/>
      <c r="BA292" s="159"/>
      <c r="BB292" s="97"/>
      <c r="BC292" s="175"/>
      <c r="BD292" s="176"/>
      <c r="BE292" s="176"/>
      <c r="BF292" s="176"/>
      <c r="BG292" s="176"/>
      <c r="BH292" s="97"/>
      <c r="BI292" s="97"/>
      <c r="BJ292" s="97"/>
      <c r="BK292" s="97"/>
    </row>
    <row r="293" spans="5:198" s="2" customFormat="1" ht="12.75" customHeight="1">
      <c r="E293" s="1"/>
      <c r="F293" s="97"/>
      <c r="G293" s="162"/>
      <c r="H293" s="179"/>
      <c r="I293" s="179"/>
      <c r="J293" s="115"/>
      <c r="K293" s="115"/>
      <c r="L293" s="115"/>
      <c r="M293" s="25"/>
      <c r="N293" s="84"/>
      <c r="O293" s="84"/>
      <c r="P293" s="84"/>
      <c r="Q293" s="84"/>
      <c r="R293" s="84"/>
      <c r="S293" s="84"/>
      <c r="T293" s="84"/>
      <c r="U293" s="84"/>
      <c r="V293" s="84"/>
      <c r="W293" s="97"/>
      <c r="X293" s="159"/>
      <c r="Y293" s="159"/>
      <c r="Z293" s="159"/>
      <c r="AA293" s="97"/>
      <c r="AB293" s="174"/>
      <c r="AC293" s="174"/>
      <c r="AD293" s="97"/>
      <c r="AE293" s="176"/>
      <c r="AF293" s="176"/>
      <c r="AG293" s="176"/>
      <c r="AH293" s="176"/>
      <c r="AI293" s="176"/>
      <c r="AJ293" s="176"/>
      <c r="AK293" s="97"/>
      <c r="AL293" s="18"/>
      <c r="AM293" s="18"/>
      <c r="AN293" s="18"/>
      <c r="AO293" s="18"/>
      <c r="AP293" s="97"/>
      <c r="AQ293" s="176"/>
      <c r="AR293" s="176"/>
      <c r="AS293" s="176"/>
      <c r="AT293" s="176"/>
      <c r="AU293" s="176"/>
      <c r="AV293" s="97"/>
      <c r="AW293" s="159"/>
      <c r="AX293" s="159"/>
      <c r="AY293" s="159"/>
      <c r="AZ293" s="159"/>
      <c r="BA293" s="159"/>
      <c r="BB293" s="97"/>
      <c r="BC293" s="176"/>
      <c r="BD293" s="176"/>
      <c r="BE293" s="176"/>
      <c r="BF293" s="176"/>
      <c r="BG293" s="176"/>
      <c r="BH293" s="179"/>
      <c r="BI293" s="179"/>
      <c r="BJ293" s="179"/>
      <c r="BK293" s="97"/>
    </row>
    <row r="294" spans="5:198" s="1" customFormat="1" ht="13.5" customHeight="1" thickBot="1">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4"/>
      <c r="BR294" s="2"/>
      <c r="BS294" s="32"/>
      <c r="BT294" s="32"/>
      <c r="BU294" s="32"/>
      <c r="BV294" s="32"/>
      <c r="BW294" s="32"/>
      <c r="BX294" s="32"/>
      <c r="BY294" s="32"/>
      <c r="BZ294" s="32"/>
      <c r="CA294" s="32"/>
      <c r="CB294" s="32"/>
      <c r="CC294" s="32"/>
      <c r="CD294" s="2"/>
      <c r="CE294" s="2"/>
      <c r="CF294" s="2"/>
      <c r="CG294" s="2"/>
      <c r="CH294" s="2"/>
      <c r="CI294" s="2"/>
      <c r="CJ294" s="2"/>
      <c r="CK294" s="2"/>
      <c r="CL294" s="2"/>
      <c r="CM294" s="32"/>
      <c r="CN294" s="32"/>
      <c r="CO294" s="32"/>
      <c r="CP294" s="32"/>
      <c r="CQ294" s="32"/>
      <c r="CR294" s="32"/>
      <c r="CS294" s="32"/>
      <c r="CT294" s="32"/>
      <c r="CU294" s="32"/>
      <c r="CV294" s="32"/>
      <c r="CW294" s="32"/>
      <c r="CX294" s="32"/>
      <c r="CY294" s="32"/>
      <c r="CZ294" s="32"/>
      <c r="DA294" s="32"/>
      <c r="DB294" s="32"/>
      <c r="DC294" s="32"/>
      <c r="DD294" s="2"/>
      <c r="DE294" s="2"/>
      <c r="DF294" s="2"/>
      <c r="DG294" s="2"/>
      <c r="DH294" s="2"/>
      <c r="DI294" s="2"/>
      <c r="DJ294" s="32"/>
      <c r="DK294" s="32"/>
      <c r="DL294" s="32"/>
      <c r="DM294" s="2"/>
      <c r="DN294" s="2"/>
      <c r="DO294" s="2"/>
      <c r="DP294" s="2"/>
      <c r="DQ294" s="2"/>
      <c r="DR294" s="2"/>
      <c r="DS294" s="32"/>
      <c r="DT294" s="32"/>
      <c r="DU294" s="32"/>
      <c r="DV294" s="32"/>
      <c r="DW294" s="32"/>
      <c r="DX294" s="2"/>
      <c r="DY294" s="2"/>
      <c r="DZ294" s="2"/>
      <c r="EA294" s="2"/>
      <c r="EB294" s="2"/>
      <c r="EC294" s="2"/>
      <c r="ED294" s="2"/>
      <c r="EE294" s="2"/>
      <c r="EF294" s="2"/>
      <c r="EG294" s="32"/>
      <c r="EH294" s="49"/>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32"/>
      <c r="GI294" s="32"/>
      <c r="GJ294" s="32"/>
      <c r="GK294" s="32"/>
      <c r="GL294" s="2"/>
      <c r="GM294" s="2"/>
      <c r="GN294" s="2"/>
      <c r="GO294" s="2"/>
      <c r="GP294" s="2"/>
    </row>
    <row r="295" spans="5:198" s="1" customFormat="1" ht="18" customHeight="1">
      <c r="F295" s="576" t="str">
        <f>[2]Setup!$B$5</f>
        <v>Precise Mortgage Funding 2018-2B plc</v>
      </c>
      <c r="G295" s="576"/>
      <c r="H295" s="576"/>
      <c r="I295" s="576"/>
      <c r="J295" s="576"/>
      <c r="K295" s="576"/>
      <c r="L295" s="576"/>
      <c r="M295" s="576"/>
      <c r="N295" s="576"/>
      <c r="O295" s="576"/>
      <c r="P295" s="576"/>
      <c r="Q295" s="576"/>
      <c r="R295" s="576"/>
      <c r="S295" s="576"/>
      <c r="T295" s="576"/>
      <c r="U295" s="576"/>
      <c r="V295" s="576"/>
      <c r="W295" s="576"/>
      <c r="X295" s="576"/>
      <c r="Y295" s="576"/>
      <c r="Z295" s="576"/>
      <c r="AA295" s="576"/>
      <c r="AB295" s="576"/>
      <c r="AC295" s="576"/>
      <c r="AD295" s="576"/>
      <c r="AE295" s="576"/>
      <c r="AF295" s="576"/>
      <c r="AG295" s="576"/>
      <c r="AH295" s="576"/>
      <c r="AI295" s="576"/>
      <c r="AJ295" s="576"/>
      <c r="AK295" s="576"/>
      <c r="AL295" s="576"/>
      <c r="AM295" s="576"/>
      <c r="AN295" s="576"/>
      <c r="AO295" s="576"/>
      <c r="AP295" s="576"/>
      <c r="AQ295" s="576"/>
      <c r="AR295" s="576"/>
      <c r="AS295" s="576"/>
      <c r="AT295" s="576"/>
      <c r="AU295" s="576"/>
      <c r="AV295" s="576"/>
      <c r="AW295" s="576"/>
      <c r="AX295" s="576"/>
      <c r="AY295" s="576"/>
      <c r="AZ295" s="576"/>
      <c r="BA295" s="576"/>
      <c r="BB295" s="576"/>
      <c r="BC295" s="576"/>
      <c r="BD295" s="576"/>
      <c r="BE295" s="576"/>
      <c r="BF295" s="576"/>
      <c r="BG295" s="576"/>
      <c r="BH295" s="576"/>
      <c r="BI295" s="576"/>
      <c r="BJ295" s="576"/>
      <c r="BK295" s="576"/>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row>
    <row r="296" spans="5:198" s="1" customFormat="1" ht="15" customHeight="1">
      <c r="F296" s="569" t="s">
        <v>1</v>
      </c>
      <c r="G296" s="569"/>
      <c r="H296" s="569"/>
      <c r="I296" s="569"/>
      <c r="J296" s="569"/>
      <c r="K296" s="569"/>
      <c r="L296" s="569"/>
      <c r="M296" s="569"/>
      <c r="N296" s="569"/>
      <c r="O296" s="569"/>
      <c r="P296" s="569"/>
      <c r="Q296" s="569"/>
      <c r="R296" s="569"/>
      <c r="S296" s="569"/>
      <c r="T296" s="569"/>
      <c r="U296" s="569"/>
      <c r="V296" s="569"/>
      <c r="W296" s="569"/>
      <c r="X296" s="569"/>
      <c r="Y296" s="569"/>
      <c r="Z296" s="569"/>
      <c r="AA296" s="569"/>
      <c r="AB296" s="569"/>
      <c r="AC296" s="569"/>
      <c r="AD296" s="569"/>
      <c r="AE296" s="569"/>
      <c r="AF296" s="569"/>
      <c r="AG296" s="569"/>
      <c r="AH296" s="569"/>
      <c r="AI296" s="569"/>
      <c r="AJ296" s="569"/>
      <c r="AK296" s="569"/>
      <c r="AL296" s="569"/>
      <c r="AM296" s="569"/>
      <c r="AN296" s="569"/>
      <c r="AO296" s="569"/>
      <c r="AP296" s="569"/>
      <c r="AQ296" s="569"/>
      <c r="AR296" s="569"/>
      <c r="AS296" s="569"/>
      <c r="AT296" s="569"/>
      <c r="AU296" s="569"/>
      <c r="AV296" s="569"/>
      <c r="AW296" s="569"/>
      <c r="AX296" s="569"/>
      <c r="AY296" s="569"/>
      <c r="AZ296" s="569"/>
      <c r="BA296" s="569"/>
      <c r="BB296" s="569"/>
      <c r="BC296" s="569"/>
      <c r="BD296" s="569"/>
      <c r="BE296" s="569"/>
      <c r="BF296" s="569"/>
      <c r="BG296" s="569"/>
      <c r="BH296" s="569"/>
      <c r="BI296" s="569"/>
      <c r="BJ296" s="569"/>
      <c r="BK296" s="569"/>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row>
    <row r="297" spans="5:198" s="1" customFormat="1" ht="15" customHeight="1">
      <c r="F297" s="569" t="s">
        <v>2</v>
      </c>
      <c r="G297" s="569"/>
      <c r="H297" s="569"/>
      <c r="I297" s="569"/>
      <c r="J297" s="569"/>
      <c r="K297" s="569"/>
      <c r="L297" s="569"/>
      <c r="M297" s="569"/>
      <c r="N297" s="569"/>
      <c r="O297" s="569"/>
      <c r="P297" s="569"/>
      <c r="Q297" s="569"/>
      <c r="R297" s="569"/>
      <c r="S297" s="569"/>
      <c r="T297" s="569"/>
      <c r="U297" s="569"/>
      <c r="V297" s="569"/>
      <c r="W297" s="569"/>
      <c r="X297" s="569"/>
      <c r="Y297" s="569"/>
      <c r="Z297" s="569"/>
      <c r="AA297" s="569"/>
      <c r="AB297" s="569"/>
      <c r="AC297" s="569"/>
      <c r="AD297" s="569"/>
      <c r="AE297" s="569"/>
      <c r="AF297" s="569"/>
      <c r="AG297" s="569"/>
      <c r="AH297" s="569"/>
      <c r="AI297" s="569"/>
      <c r="AJ297" s="569"/>
      <c r="AK297" s="569"/>
      <c r="AL297" s="569"/>
      <c r="AM297" s="569"/>
      <c r="AN297" s="569"/>
      <c r="AO297" s="569"/>
      <c r="AP297" s="569"/>
      <c r="AQ297" s="569"/>
      <c r="AR297" s="569"/>
      <c r="AS297" s="569"/>
      <c r="AT297" s="569"/>
      <c r="AU297" s="569"/>
      <c r="AV297" s="569"/>
      <c r="AW297" s="569"/>
      <c r="AX297" s="569"/>
      <c r="AY297" s="569"/>
      <c r="AZ297" s="569"/>
      <c r="BA297" s="569"/>
      <c r="BB297" s="569"/>
      <c r="BC297" s="569"/>
      <c r="BD297" s="569"/>
      <c r="BE297" s="569"/>
      <c r="BF297" s="569"/>
      <c r="BG297" s="569"/>
      <c r="BH297" s="569"/>
      <c r="BI297" s="569"/>
      <c r="BJ297" s="569"/>
      <c r="BK297" s="569"/>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row>
    <row r="298" spans="5:198" s="1" customFormat="1" ht="13.5" customHeight="1" thickBot="1">
      <c r="F298" s="570">
        <f>[1]Input!$C$112</f>
        <v>43633</v>
      </c>
      <c r="G298" s="570"/>
      <c r="H298" s="570"/>
      <c r="I298" s="570"/>
      <c r="J298" s="570"/>
      <c r="K298" s="570"/>
      <c r="L298" s="570"/>
      <c r="M298" s="570"/>
      <c r="N298" s="570"/>
      <c r="O298" s="570"/>
      <c r="P298" s="570"/>
      <c r="Q298" s="570"/>
      <c r="R298" s="570"/>
      <c r="S298" s="570"/>
      <c r="T298" s="570"/>
      <c r="U298" s="570"/>
      <c r="V298" s="570"/>
      <c r="W298" s="570"/>
      <c r="X298" s="570"/>
      <c r="Y298" s="570"/>
      <c r="Z298" s="570"/>
      <c r="AA298" s="570"/>
      <c r="AB298" s="570"/>
      <c r="AC298" s="570"/>
      <c r="AD298" s="570"/>
      <c r="AE298" s="570"/>
      <c r="AF298" s="570"/>
      <c r="AG298" s="570"/>
      <c r="AH298" s="570"/>
      <c r="AI298" s="570"/>
      <c r="AJ298" s="570"/>
      <c r="AK298" s="570"/>
      <c r="AL298" s="570"/>
      <c r="AM298" s="570"/>
      <c r="AN298" s="570"/>
      <c r="AO298" s="570"/>
      <c r="AP298" s="570"/>
      <c r="AQ298" s="570"/>
      <c r="AR298" s="570"/>
      <c r="AS298" s="570"/>
      <c r="AT298" s="570"/>
      <c r="AU298" s="570"/>
      <c r="AV298" s="570"/>
      <c r="AW298" s="570"/>
      <c r="AX298" s="570"/>
      <c r="AY298" s="570"/>
      <c r="AZ298" s="570"/>
      <c r="BA298" s="570"/>
      <c r="BB298" s="570"/>
      <c r="BC298" s="570"/>
      <c r="BD298" s="570"/>
      <c r="BE298" s="570"/>
      <c r="BF298" s="570"/>
      <c r="BG298" s="570"/>
      <c r="BH298" s="570"/>
      <c r="BI298" s="570"/>
      <c r="BJ298" s="570"/>
      <c r="BK298" s="570"/>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row>
    <row r="299" spans="5:198" s="1" customFormat="1" ht="12.75" customHeight="1">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row>
    <row r="300" spans="5:198" s="1" customFormat="1" ht="12.75" customHeight="1">
      <c r="F300" s="571" t="s">
        <v>23</v>
      </c>
      <c r="G300" s="571"/>
      <c r="H300" s="571"/>
      <c r="I300" s="571"/>
      <c r="J300" s="571"/>
      <c r="K300" s="571"/>
      <c r="L300" s="571"/>
      <c r="M300" s="571"/>
      <c r="N300" s="571"/>
      <c r="O300" s="571"/>
      <c r="P300" s="571"/>
      <c r="Q300" s="571"/>
      <c r="R300" s="571"/>
      <c r="S300" s="571"/>
      <c r="T300" s="571"/>
      <c r="U300" s="571"/>
      <c r="V300" s="571"/>
      <c r="W300" s="571"/>
      <c r="X300" s="571"/>
      <c r="Y300" s="571"/>
      <c r="Z300" s="571"/>
      <c r="AA300" s="571"/>
      <c r="AB300" s="571"/>
      <c r="AC300" s="571"/>
      <c r="AD300" s="571"/>
      <c r="AE300" s="571"/>
      <c r="AF300" s="571"/>
      <c r="AG300" s="571"/>
      <c r="AH300" s="571"/>
      <c r="AI300" s="571"/>
      <c r="AJ300" s="571"/>
      <c r="AK300" s="571"/>
      <c r="AL300" s="571"/>
      <c r="AM300" s="571"/>
      <c r="AN300" s="571"/>
      <c r="AO300" s="571"/>
      <c r="AP300" s="571"/>
      <c r="AQ300" s="571"/>
      <c r="AR300" s="571"/>
      <c r="AS300" s="571"/>
      <c r="AT300" s="571"/>
      <c r="AU300" s="571"/>
      <c r="AV300" s="571"/>
      <c r="AW300" s="571"/>
      <c r="AX300" s="571"/>
      <c r="AY300" s="571"/>
      <c r="AZ300" s="571"/>
      <c r="BA300" s="571"/>
      <c r="BB300" s="571"/>
      <c r="BC300" s="571"/>
      <c r="BD300" s="571"/>
      <c r="BE300" s="571"/>
      <c r="BF300" s="571"/>
      <c r="BG300" s="571"/>
      <c r="BH300" s="571"/>
      <c r="BI300" s="571"/>
      <c r="BJ300" s="571"/>
      <c r="BK300" s="571"/>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row>
    <row r="301" spans="5:198" s="1" customFormat="1" ht="12.75" customHeight="1">
      <c r="F301" s="97" t="str">
        <f>F262</f>
        <v xml:space="preserve">As at: </v>
      </c>
      <c r="G301" s="97"/>
      <c r="H301" s="679">
        <f>H262</f>
        <v>43628</v>
      </c>
      <c r="I301" s="679"/>
      <c r="J301" s="679"/>
      <c r="K301" s="97"/>
      <c r="L301" s="97"/>
      <c r="M301" s="97"/>
      <c r="N301" s="97"/>
      <c r="O301" s="97"/>
      <c r="P301" s="97"/>
      <c r="Q301" s="97"/>
      <c r="R301" s="97"/>
      <c r="S301" s="97"/>
      <c r="T301" s="97"/>
      <c r="U301" s="97"/>
      <c r="V301" s="97"/>
      <c r="W301" s="97"/>
      <c r="X301" s="97"/>
      <c r="Y301" s="97"/>
      <c r="Z301" s="97"/>
      <c r="AA301" s="126"/>
      <c r="AB301" s="126"/>
      <c r="AC301" s="126"/>
      <c r="AD301" s="126"/>
      <c r="AE301" s="126"/>
      <c r="AF301" s="126"/>
      <c r="AG301" s="782" t="s">
        <v>165</v>
      </c>
      <c r="AH301" s="782"/>
      <c r="AI301" s="782"/>
      <c r="AJ301" s="782"/>
      <c r="AK301" s="782"/>
      <c r="AL301" s="126"/>
      <c r="AM301" s="126"/>
      <c r="AN301" s="126"/>
      <c r="AO301" s="126"/>
      <c r="AP301" s="126"/>
      <c r="AQ301" s="126"/>
      <c r="AR301" s="126"/>
      <c r="AS301" s="126"/>
      <c r="AT301" s="126"/>
      <c r="AU301" s="126"/>
      <c r="AV301" s="126"/>
      <c r="AW301" s="126"/>
      <c r="AX301" s="126"/>
      <c r="AY301" s="126"/>
      <c r="AZ301" s="126"/>
      <c r="BA301" s="126"/>
      <c r="BB301" s="126"/>
      <c r="BC301" s="126"/>
      <c r="BD301" s="97"/>
      <c r="BE301" s="97"/>
      <c r="BF301" s="97"/>
      <c r="BG301" s="97"/>
      <c r="BH301" s="97"/>
      <c r="BI301" s="97"/>
      <c r="BJ301" s="97"/>
      <c r="BK301" s="97"/>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row>
    <row r="302" spans="5:198" s="1" customFormat="1" ht="12.75" customHeight="1">
      <c r="F302" s="12"/>
      <c r="G302" s="12"/>
      <c r="H302" s="12"/>
      <c r="I302" s="12"/>
      <c r="J302" s="12"/>
      <c r="K302" s="12"/>
      <c r="L302" s="782" t="s">
        <v>61</v>
      </c>
      <c r="M302" s="782"/>
      <c r="N302" s="782"/>
      <c r="O302" s="782"/>
      <c r="P302" s="160"/>
      <c r="Q302" s="782" t="s">
        <v>142</v>
      </c>
      <c r="R302" s="782"/>
      <c r="S302" s="782"/>
      <c r="T302" s="782"/>
      <c r="U302" s="782"/>
      <c r="V302" s="782"/>
      <c r="W302" s="782"/>
      <c r="X302" s="782"/>
      <c r="Y302" s="782"/>
      <c r="Z302" s="97"/>
      <c r="AA302" s="782" t="s">
        <v>166</v>
      </c>
      <c r="AB302" s="782"/>
      <c r="AC302" s="782"/>
      <c r="AD302" s="782"/>
      <c r="AE302" s="782"/>
      <c r="AF302" s="126"/>
      <c r="AG302" s="782"/>
      <c r="AH302" s="782"/>
      <c r="AI302" s="782"/>
      <c r="AJ302" s="782"/>
      <c r="AK302" s="782"/>
      <c r="AL302" s="126"/>
      <c r="AM302" s="782" t="s">
        <v>167</v>
      </c>
      <c r="AN302" s="782"/>
      <c r="AO302" s="782"/>
      <c r="AP302" s="782"/>
      <c r="AQ302" s="782"/>
      <c r="AR302" s="126"/>
      <c r="AS302" s="782" t="s">
        <v>168</v>
      </c>
      <c r="AT302" s="782"/>
      <c r="AU302" s="782"/>
      <c r="AV302" s="782"/>
      <c r="AW302" s="782"/>
      <c r="AX302" s="126"/>
      <c r="AY302" s="782" t="s">
        <v>169</v>
      </c>
      <c r="AZ302" s="782"/>
      <c r="BA302" s="782"/>
      <c r="BB302" s="782"/>
      <c r="BC302" s="782"/>
      <c r="BD302" s="97"/>
      <c r="BE302" s="97"/>
      <c r="BF302" s="97"/>
      <c r="BG302" s="97"/>
      <c r="BH302" s="97"/>
      <c r="BI302" s="97"/>
      <c r="BJ302" s="97"/>
      <c r="BK302" s="97"/>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row>
    <row r="303" spans="5:198" s="1" customFormat="1" ht="12.75" customHeight="1">
      <c r="F303" s="12"/>
      <c r="G303" s="12"/>
      <c r="H303" s="12"/>
      <c r="I303" s="12"/>
      <c r="J303" s="12"/>
      <c r="K303" s="12"/>
      <c r="L303" s="782"/>
      <c r="M303" s="782"/>
      <c r="N303" s="782"/>
      <c r="O303" s="782"/>
      <c r="P303" s="160"/>
      <c r="Q303" s="782"/>
      <c r="R303" s="782"/>
      <c r="S303" s="782"/>
      <c r="T303" s="782"/>
      <c r="U303" s="782"/>
      <c r="V303" s="782"/>
      <c r="W303" s="782"/>
      <c r="X303" s="782"/>
      <c r="Y303" s="782"/>
      <c r="Z303" s="97"/>
      <c r="AA303" s="782"/>
      <c r="AB303" s="782"/>
      <c r="AC303" s="782"/>
      <c r="AD303" s="782"/>
      <c r="AE303" s="782"/>
      <c r="AF303" s="126"/>
      <c r="AG303" s="782"/>
      <c r="AH303" s="782"/>
      <c r="AI303" s="782"/>
      <c r="AJ303" s="782"/>
      <c r="AK303" s="782"/>
      <c r="AL303" s="126"/>
      <c r="AM303" s="782"/>
      <c r="AN303" s="782"/>
      <c r="AO303" s="782"/>
      <c r="AP303" s="782"/>
      <c r="AQ303" s="782"/>
      <c r="AR303" s="126"/>
      <c r="AS303" s="782"/>
      <c r="AT303" s="782"/>
      <c r="AU303" s="782"/>
      <c r="AV303" s="782"/>
      <c r="AW303" s="782"/>
      <c r="AX303" s="126"/>
      <c r="AY303" s="782"/>
      <c r="AZ303" s="782"/>
      <c r="BA303" s="782"/>
      <c r="BB303" s="782"/>
      <c r="BC303" s="782"/>
      <c r="BD303" s="97"/>
      <c r="BE303" s="97"/>
      <c r="BF303" s="97"/>
      <c r="BG303" s="97"/>
      <c r="BH303" s="97"/>
      <c r="BI303" s="97"/>
      <c r="BJ303" s="97"/>
      <c r="BK303" s="97"/>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row>
    <row r="304" spans="5:198" s="1" customFormat="1" ht="12.75" customHeight="1">
      <c r="F304" s="12"/>
      <c r="G304" s="12"/>
      <c r="H304" s="12"/>
      <c r="I304" s="12"/>
      <c r="J304" s="12"/>
      <c r="K304" s="12"/>
      <c r="L304" s="782"/>
      <c r="M304" s="782"/>
      <c r="N304" s="782"/>
      <c r="O304" s="782"/>
      <c r="P304" s="160"/>
      <c r="Q304" s="782"/>
      <c r="R304" s="782"/>
      <c r="S304" s="782"/>
      <c r="T304" s="782"/>
      <c r="U304" s="782"/>
      <c r="V304" s="782"/>
      <c r="W304" s="782"/>
      <c r="X304" s="782"/>
      <c r="Y304" s="782"/>
      <c r="Z304" s="97"/>
      <c r="AA304" s="766"/>
      <c r="AB304" s="766"/>
      <c r="AC304" s="766"/>
      <c r="AD304" s="766"/>
      <c r="AE304" s="766"/>
      <c r="AF304" s="126"/>
      <c r="AG304" s="783"/>
      <c r="AH304" s="783"/>
      <c r="AI304" s="783"/>
      <c r="AJ304" s="783"/>
      <c r="AK304" s="783"/>
      <c r="AL304" s="126"/>
      <c r="AM304" s="782"/>
      <c r="AN304" s="782"/>
      <c r="AO304" s="782"/>
      <c r="AP304" s="782"/>
      <c r="AQ304" s="782"/>
      <c r="AR304" s="126"/>
      <c r="AS304" s="782"/>
      <c r="AT304" s="782"/>
      <c r="AU304" s="782"/>
      <c r="AV304" s="782"/>
      <c r="AW304" s="782"/>
      <c r="AX304" s="126"/>
      <c r="AY304" s="782"/>
      <c r="AZ304" s="782"/>
      <c r="BA304" s="782"/>
      <c r="BB304" s="782"/>
      <c r="BC304" s="782"/>
      <c r="BD304" s="97"/>
      <c r="BE304" s="97"/>
      <c r="BF304" s="97"/>
      <c r="BG304" s="97"/>
      <c r="BH304" s="97"/>
      <c r="BI304" s="97"/>
      <c r="BJ304" s="97"/>
      <c r="BK304" s="97"/>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row>
    <row r="305" spans="6:198" s="1" customFormat="1" ht="12.75" customHeight="1">
      <c r="F305" s="97"/>
      <c r="G305" s="97"/>
      <c r="H305" s="97"/>
      <c r="I305" s="97"/>
      <c r="J305" s="97"/>
      <c r="K305" s="97"/>
      <c r="L305" s="769" t="s">
        <v>112</v>
      </c>
      <c r="M305" s="769"/>
      <c r="N305" s="769"/>
      <c r="O305" s="769"/>
      <c r="P305" s="74"/>
      <c r="Q305" s="771" t="str">
        <f>N266</f>
        <v>XS1783215871 / 178321587</v>
      </c>
      <c r="R305" s="771"/>
      <c r="S305" s="771"/>
      <c r="T305" s="771"/>
      <c r="U305" s="771"/>
      <c r="V305" s="771"/>
      <c r="W305" s="771"/>
      <c r="X305" s="771"/>
      <c r="Y305" s="771"/>
      <c r="Z305" s="163"/>
      <c r="AA305" s="795">
        <v>0</v>
      </c>
      <c r="AB305" s="795"/>
      <c r="AC305" s="795"/>
      <c r="AD305" s="795"/>
      <c r="AE305" s="795"/>
      <c r="AF305" s="180"/>
      <c r="AG305" s="795">
        <v>0</v>
      </c>
      <c r="AH305" s="795"/>
      <c r="AI305" s="795"/>
      <c r="AJ305" s="795"/>
      <c r="AK305" s="795"/>
      <c r="AL305" s="180"/>
      <c r="AM305" s="795">
        <f>IF([1]Input!$C$123&lt;5,0,'[2]Note Calcs'!P19)</f>
        <v>0</v>
      </c>
      <c r="AN305" s="795"/>
      <c r="AO305" s="795"/>
      <c r="AP305" s="795"/>
      <c r="AQ305" s="795"/>
      <c r="AR305" s="164"/>
      <c r="AS305" s="795">
        <f>MAX(0,BC266-AP266)</f>
        <v>0</v>
      </c>
      <c r="AT305" s="795"/>
      <c r="AU305" s="795"/>
      <c r="AV305" s="795"/>
      <c r="AW305" s="795"/>
      <c r="AX305" s="181"/>
      <c r="AY305" s="795">
        <f>AM305</f>
        <v>0</v>
      </c>
      <c r="AZ305" s="795"/>
      <c r="BA305" s="795"/>
      <c r="BB305" s="795"/>
      <c r="BC305" s="795"/>
      <c r="BD305" s="97"/>
      <c r="BE305" s="97"/>
      <c r="BF305" s="97"/>
      <c r="BG305" s="97"/>
      <c r="BH305" s="97"/>
      <c r="BI305" s="97"/>
      <c r="BJ305" s="97"/>
      <c r="BK305" s="97"/>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row>
    <row r="306" spans="6:198" s="1" customFormat="1" ht="12.75" customHeight="1">
      <c r="F306" s="97"/>
      <c r="G306" s="97"/>
      <c r="H306" s="97"/>
      <c r="I306" s="97"/>
      <c r="J306" s="97"/>
      <c r="K306" s="97"/>
      <c r="L306" s="765"/>
      <c r="M306" s="765"/>
      <c r="N306" s="765"/>
      <c r="O306" s="765"/>
      <c r="P306" s="25"/>
      <c r="Q306" s="772"/>
      <c r="R306" s="772"/>
      <c r="S306" s="772"/>
      <c r="T306" s="772"/>
      <c r="U306" s="772"/>
      <c r="V306" s="772"/>
      <c r="W306" s="772"/>
      <c r="X306" s="772"/>
      <c r="Y306" s="772"/>
      <c r="Z306" s="126"/>
      <c r="AA306" s="807"/>
      <c r="AB306" s="807"/>
      <c r="AC306" s="807"/>
      <c r="AD306" s="807"/>
      <c r="AE306" s="807"/>
      <c r="AF306" s="182"/>
      <c r="AG306" s="807"/>
      <c r="AH306" s="807"/>
      <c r="AI306" s="807"/>
      <c r="AJ306" s="807"/>
      <c r="AK306" s="807"/>
      <c r="AL306" s="182"/>
      <c r="AM306" s="807"/>
      <c r="AN306" s="807"/>
      <c r="AO306" s="807"/>
      <c r="AP306" s="807"/>
      <c r="AQ306" s="807"/>
      <c r="AR306" s="183"/>
      <c r="AS306" s="807"/>
      <c r="AT306" s="807"/>
      <c r="AU306" s="807"/>
      <c r="AV306" s="807"/>
      <c r="AW306" s="807"/>
      <c r="AX306" s="184"/>
      <c r="AY306" s="807"/>
      <c r="AZ306" s="807"/>
      <c r="BA306" s="807"/>
      <c r="BB306" s="807"/>
      <c r="BC306" s="807"/>
      <c r="BD306" s="97"/>
      <c r="BE306" s="97"/>
      <c r="BF306" s="97"/>
      <c r="BG306" s="97"/>
      <c r="BH306" s="97"/>
      <c r="BI306" s="97"/>
      <c r="BJ306" s="97"/>
      <c r="BK306" s="97"/>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row>
    <row r="307" spans="6:198" s="1" customFormat="1" ht="12.75" customHeight="1">
      <c r="F307" s="97"/>
      <c r="G307" s="97"/>
      <c r="H307" s="97"/>
      <c r="I307" s="97"/>
      <c r="J307" s="97"/>
      <c r="K307" s="97"/>
      <c r="L307" s="769" t="s">
        <v>149</v>
      </c>
      <c r="M307" s="769"/>
      <c r="N307" s="769"/>
      <c r="O307" s="769"/>
      <c r="P307" s="74"/>
      <c r="Q307" s="771" t="str">
        <f>N268</f>
        <v>XS1783216093 / 178321609</v>
      </c>
      <c r="R307" s="771"/>
      <c r="S307" s="771"/>
      <c r="T307" s="771"/>
      <c r="U307" s="771"/>
      <c r="V307" s="771"/>
      <c r="W307" s="771"/>
      <c r="X307" s="771"/>
      <c r="Y307" s="771"/>
      <c r="Z307" s="163"/>
      <c r="AA307" s="795">
        <f>'[2]Note Calcs'!L20</f>
        <v>0</v>
      </c>
      <c r="AB307" s="795"/>
      <c r="AC307" s="795"/>
      <c r="AD307" s="795"/>
      <c r="AE307" s="795"/>
      <c r="AF307" s="180"/>
      <c r="AG307" s="795">
        <f>'[2]Note Calcs'!M20</f>
        <v>0</v>
      </c>
      <c r="AH307" s="795"/>
      <c r="AI307" s="795"/>
      <c r="AJ307" s="795"/>
      <c r="AK307" s="795"/>
      <c r="AL307" s="180"/>
      <c r="AM307" s="795">
        <f>IF([1]Input!$C$123&lt;5,0,'[2]Note Calcs'!P20)</f>
        <v>0</v>
      </c>
      <c r="AN307" s="795"/>
      <c r="AO307" s="795"/>
      <c r="AP307" s="795"/>
      <c r="AQ307" s="795"/>
      <c r="AR307" s="185"/>
      <c r="AS307" s="795">
        <f>MAX(0,BC268-AP268)</f>
        <v>0</v>
      </c>
      <c r="AT307" s="795"/>
      <c r="AU307" s="795"/>
      <c r="AV307" s="795"/>
      <c r="AW307" s="795"/>
      <c r="AX307" s="185"/>
      <c r="AY307" s="795">
        <f t="shared" ref="AY307" si="1">AM307</f>
        <v>0</v>
      </c>
      <c r="AZ307" s="795"/>
      <c r="BA307" s="795"/>
      <c r="BB307" s="795"/>
      <c r="BC307" s="795"/>
      <c r="BD307" s="97"/>
      <c r="BE307" s="97"/>
      <c r="BF307" s="97"/>
      <c r="BG307" s="97"/>
      <c r="BH307" s="97"/>
      <c r="BI307" s="97"/>
      <c r="BJ307" s="97"/>
      <c r="BK307" s="97"/>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row>
    <row r="308" spans="6:198" s="1" customFormat="1" ht="12.75" customHeight="1">
      <c r="F308" s="97"/>
      <c r="G308" s="97"/>
      <c r="H308" s="97"/>
      <c r="I308" s="97"/>
      <c r="J308" s="97"/>
      <c r="K308" s="97"/>
      <c r="L308" s="770"/>
      <c r="M308" s="770"/>
      <c r="N308" s="770"/>
      <c r="O308" s="770"/>
      <c r="P308" s="83"/>
      <c r="Q308" s="772"/>
      <c r="R308" s="772"/>
      <c r="S308" s="772"/>
      <c r="T308" s="772"/>
      <c r="U308" s="772"/>
      <c r="V308" s="772"/>
      <c r="W308" s="772"/>
      <c r="X308" s="772"/>
      <c r="Y308" s="772"/>
      <c r="Z308" s="167"/>
      <c r="AA308" s="807"/>
      <c r="AB308" s="807"/>
      <c r="AC308" s="807"/>
      <c r="AD308" s="807"/>
      <c r="AE308" s="807"/>
      <c r="AF308" s="186"/>
      <c r="AG308" s="807"/>
      <c r="AH308" s="807"/>
      <c r="AI308" s="807"/>
      <c r="AJ308" s="807"/>
      <c r="AK308" s="807"/>
      <c r="AL308" s="186"/>
      <c r="AM308" s="807"/>
      <c r="AN308" s="807"/>
      <c r="AO308" s="807"/>
      <c r="AP308" s="807"/>
      <c r="AQ308" s="807"/>
      <c r="AR308" s="187"/>
      <c r="AS308" s="807"/>
      <c r="AT308" s="807"/>
      <c r="AU308" s="807"/>
      <c r="AV308" s="807"/>
      <c r="AW308" s="807"/>
      <c r="AX308" s="187"/>
      <c r="AY308" s="807"/>
      <c r="AZ308" s="807"/>
      <c r="BA308" s="807"/>
      <c r="BB308" s="807"/>
      <c r="BC308" s="807"/>
      <c r="BD308" s="97"/>
      <c r="BE308" s="97"/>
      <c r="BF308" s="97"/>
      <c r="BG308" s="97"/>
      <c r="BH308" s="97"/>
      <c r="BI308" s="97"/>
      <c r="BJ308" s="97"/>
      <c r="BK308" s="97"/>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row>
    <row r="309" spans="6:198" s="1" customFormat="1" ht="12.75" customHeight="1">
      <c r="F309" s="97"/>
      <c r="G309" s="97"/>
      <c r="H309" s="97"/>
      <c r="I309" s="97"/>
      <c r="J309" s="97"/>
      <c r="K309" s="97"/>
      <c r="L309" s="769" t="s">
        <v>150</v>
      </c>
      <c r="M309" s="769"/>
      <c r="N309" s="769"/>
      <c r="O309" s="769"/>
      <c r="P309" s="74"/>
      <c r="Q309" s="771" t="str">
        <f>N270</f>
        <v>XS1783216176 / 178321617</v>
      </c>
      <c r="R309" s="771"/>
      <c r="S309" s="771"/>
      <c r="T309" s="771"/>
      <c r="U309" s="771"/>
      <c r="V309" s="771"/>
      <c r="W309" s="771"/>
      <c r="X309" s="771"/>
      <c r="Y309" s="771"/>
      <c r="Z309" s="163"/>
      <c r="AA309" s="795">
        <f>'[2]Note Calcs'!L21</f>
        <v>0</v>
      </c>
      <c r="AB309" s="795"/>
      <c r="AC309" s="795"/>
      <c r="AD309" s="795"/>
      <c r="AE309" s="795"/>
      <c r="AF309" s="180"/>
      <c r="AG309" s="795">
        <f>'[2]Note Calcs'!M21</f>
        <v>0</v>
      </c>
      <c r="AH309" s="795"/>
      <c r="AI309" s="795"/>
      <c r="AJ309" s="795"/>
      <c r="AK309" s="795"/>
      <c r="AL309" s="180"/>
      <c r="AM309" s="795">
        <f>IF([1]Input!$C$123&lt;5,0,'[2]Note Calcs'!P21)</f>
        <v>0</v>
      </c>
      <c r="AN309" s="795"/>
      <c r="AO309" s="795"/>
      <c r="AP309" s="795"/>
      <c r="AQ309" s="795"/>
      <c r="AR309" s="185"/>
      <c r="AS309" s="795">
        <f>MAX(0,BC270-AP270)</f>
        <v>0</v>
      </c>
      <c r="AT309" s="795"/>
      <c r="AU309" s="795"/>
      <c r="AV309" s="795"/>
      <c r="AW309" s="795"/>
      <c r="AX309" s="185"/>
      <c r="AY309" s="795">
        <f t="shared" ref="AY309" si="2">AM309</f>
        <v>0</v>
      </c>
      <c r="AZ309" s="795"/>
      <c r="BA309" s="795"/>
      <c r="BB309" s="795"/>
      <c r="BC309" s="795"/>
      <c r="BD309" s="97"/>
      <c r="BE309" s="97"/>
      <c r="BF309" s="97"/>
      <c r="BG309" s="97"/>
      <c r="BH309" s="97"/>
      <c r="BI309" s="97"/>
      <c r="BJ309" s="97"/>
      <c r="BK309" s="97"/>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row>
    <row r="310" spans="6:198" s="1" customFormat="1" ht="12.75" customHeight="1">
      <c r="F310" s="97"/>
      <c r="G310" s="97"/>
      <c r="H310" s="97"/>
      <c r="I310" s="97"/>
      <c r="J310" s="97"/>
      <c r="K310" s="97"/>
      <c r="L310" s="770"/>
      <c r="M310" s="770"/>
      <c r="N310" s="770"/>
      <c r="O310" s="770"/>
      <c r="P310" s="83"/>
      <c r="Q310" s="772"/>
      <c r="R310" s="772"/>
      <c r="S310" s="772"/>
      <c r="T310" s="772"/>
      <c r="U310" s="772"/>
      <c r="V310" s="772"/>
      <c r="W310" s="772"/>
      <c r="X310" s="772"/>
      <c r="Y310" s="772"/>
      <c r="Z310" s="167"/>
      <c r="AA310" s="807"/>
      <c r="AB310" s="807"/>
      <c r="AC310" s="807"/>
      <c r="AD310" s="807"/>
      <c r="AE310" s="807"/>
      <c r="AF310" s="186"/>
      <c r="AG310" s="807"/>
      <c r="AH310" s="807"/>
      <c r="AI310" s="807"/>
      <c r="AJ310" s="807"/>
      <c r="AK310" s="807"/>
      <c r="AL310" s="186"/>
      <c r="AM310" s="807"/>
      <c r="AN310" s="807"/>
      <c r="AO310" s="807"/>
      <c r="AP310" s="807"/>
      <c r="AQ310" s="807"/>
      <c r="AR310" s="187"/>
      <c r="AS310" s="807"/>
      <c r="AT310" s="807"/>
      <c r="AU310" s="807"/>
      <c r="AV310" s="807"/>
      <c r="AW310" s="807"/>
      <c r="AX310" s="187"/>
      <c r="AY310" s="807"/>
      <c r="AZ310" s="807"/>
      <c r="BA310" s="807"/>
      <c r="BB310" s="807"/>
      <c r="BC310" s="807"/>
      <c r="BD310" s="97"/>
      <c r="BE310" s="97"/>
      <c r="BF310" s="97"/>
      <c r="BG310" s="97"/>
      <c r="BH310" s="97"/>
      <c r="BI310" s="97"/>
      <c r="BJ310" s="97"/>
      <c r="BK310" s="97"/>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row>
    <row r="311" spans="6:198" s="1" customFormat="1" ht="12.75" customHeight="1">
      <c r="F311" s="97"/>
      <c r="G311" s="97"/>
      <c r="H311" s="97"/>
      <c r="I311" s="97"/>
      <c r="J311" s="97"/>
      <c r="K311" s="97"/>
      <c r="L311" s="769" t="s">
        <v>151</v>
      </c>
      <c r="M311" s="769"/>
      <c r="N311" s="769"/>
      <c r="O311" s="769"/>
      <c r="P311" s="74"/>
      <c r="Q311" s="771" t="str">
        <f>N272</f>
        <v>XS1783216333 / 178321633</v>
      </c>
      <c r="R311" s="771"/>
      <c r="S311" s="771"/>
      <c r="T311" s="771"/>
      <c r="U311" s="771"/>
      <c r="V311" s="771"/>
      <c r="W311" s="771"/>
      <c r="X311" s="771"/>
      <c r="Y311" s="771"/>
      <c r="Z311" s="163"/>
      <c r="AA311" s="795">
        <f>'[2]Note Calcs'!L22</f>
        <v>0</v>
      </c>
      <c r="AB311" s="795"/>
      <c r="AC311" s="795"/>
      <c r="AD311" s="795"/>
      <c r="AE311" s="795"/>
      <c r="AF311" s="180"/>
      <c r="AG311" s="795">
        <f>'[2]Note Calcs'!M22</f>
        <v>0</v>
      </c>
      <c r="AH311" s="795"/>
      <c r="AI311" s="795"/>
      <c r="AJ311" s="795"/>
      <c r="AK311" s="795"/>
      <c r="AL311" s="180"/>
      <c r="AM311" s="795">
        <f>IF([1]Input!$C$123&lt;5,0,'[2]Note Calcs'!P22)</f>
        <v>0</v>
      </c>
      <c r="AN311" s="795"/>
      <c r="AO311" s="795"/>
      <c r="AP311" s="795"/>
      <c r="AQ311" s="795"/>
      <c r="AR311" s="185"/>
      <c r="AS311" s="795">
        <f>MAX(0,BC272-AP272)</f>
        <v>0</v>
      </c>
      <c r="AT311" s="795"/>
      <c r="AU311" s="795"/>
      <c r="AV311" s="795"/>
      <c r="AW311" s="795"/>
      <c r="AX311" s="185"/>
      <c r="AY311" s="795">
        <f t="shared" ref="AY311" si="3">AM311</f>
        <v>0</v>
      </c>
      <c r="AZ311" s="795"/>
      <c r="BA311" s="795"/>
      <c r="BB311" s="795"/>
      <c r="BC311" s="795"/>
      <c r="BD311" s="188"/>
      <c r="BE311" s="97"/>
      <c r="BF311" s="97"/>
      <c r="BG311" s="97"/>
      <c r="BH311" s="97"/>
      <c r="BI311" s="97"/>
      <c r="BJ311" s="97"/>
      <c r="BK311" s="97"/>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row>
    <row r="312" spans="6:198" s="1" customFormat="1" ht="12.75" customHeight="1">
      <c r="F312" s="97"/>
      <c r="G312" s="97"/>
      <c r="H312" s="97"/>
      <c r="I312" s="97"/>
      <c r="J312" s="97"/>
      <c r="K312" s="97"/>
      <c r="L312" s="770"/>
      <c r="M312" s="770"/>
      <c r="N312" s="770"/>
      <c r="O312" s="770"/>
      <c r="P312" s="83"/>
      <c r="Q312" s="772"/>
      <c r="R312" s="772"/>
      <c r="S312" s="772"/>
      <c r="T312" s="772"/>
      <c r="U312" s="772"/>
      <c r="V312" s="772"/>
      <c r="W312" s="772"/>
      <c r="X312" s="772"/>
      <c r="Y312" s="772"/>
      <c r="Z312" s="167"/>
      <c r="AA312" s="807"/>
      <c r="AB312" s="807"/>
      <c r="AC312" s="807"/>
      <c r="AD312" s="807"/>
      <c r="AE312" s="807"/>
      <c r="AF312" s="186"/>
      <c r="AG312" s="807"/>
      <c r="AH312" s="807"/>
      <c r="AI312" s="807"/>
      <c r="AJ312" s="807"/>
      <c r="AK312" s="807"/>
      <c r="AL312" s="186"/>
      <c r="AM312" s="807"/>
      <c r="AN312" s="807"/>
      <c r="AO312" s="807"/>
      <c r="AP312" s="807"/>
      <c r="AQ312" s="807"/>
      <c r="AR312" s="187"/>
      <c r="AS312" s="807"/>
      <c r="AT312" s="807"/>
      <c r="AU312" s="807"/>
      <c r="AV312" s="807"/>
      <c r="AW312" s="807"/>
      <c r="AX312" s="187"/>
      <c r="AY312" s="807"/>
      <c r="AZ312" s="807"/>
      <c r="BA312" s="807"/>
      <c r="BB312" s="807"/>
      <c r="BC312" s="807"/>
      <c r="BD312" s="188"/>
      <c r="BE312" s="97"/>
      <c r="BF312" s="97"/>
      <c r="BG312" s="97"/>
      <c r="BH312" s="97"/>
      <c r="BI312" s="97"/>
      <c r="BJ312" s="97"/>
      <c r="BK312" s="97"/>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row>
    <row r="313" spans="6:198" s="1" customFormat="1" ht="12.75" customHeight="1">
      <c r="F313" s="97"/>
      <c r="G313" s="97"/>
      <c r="H313" s="97"/>
      <c r="I313" s="97"/>
      <c r="J313" s="97"/>
      <c r="K313" s="97"/>
      <c r="L313" s="769" t="s">
        <v>152</v>
      </c>
      <c r="M313" s="769"/>
      <c r="N313" s="769"/>
      <c r="O313" s="769"/>
      <c r="P313" s="74"/>
      <c r="Q313" s="771" t="str">
        <f>N274</f>
        <v>XS1783216507 / 178321650</v>
      </c>
      <c r="R313" s="771"/>
      <c r="S313" s="771"/>
      <c r="T313" s="771"/>
      <c r="U313" s="771"/>
      <c r="V313" s="771"/>
      <c r="W313" s="771"/>
      <c r="X313" s="771"/>
      <c r="Y313" s="771"/>
      <c r="Z313" s="163"/>
      <c r="AA313" s="795">
        <f>'[2]Note Calcs'!L23</f>
        <v>0</v>
      </c>
      <c r="AB313" s="795"/>
      <c r="AC313" s="795"/>
      <c r="AD313" s="795"/>
      <c r="AE313" s="795"/>
      <c r="AF313" s="180"/>
      <c r="AG313" s="795">
        <f>'[2]Note Calcs'!M23</f>
        <v>0</v>
      </c>
      <c r="AH313" s="795"/>
      <c r="AI313" s="795"/>
      <c r="AJ313" s="795"/>
      <c r="AK313" s="795"/>
      <c r="AL313" s="180"/>
      <c r="AM313" s="795">
        <f>IF([1]Input!$C$123&lt;5,0,'[2]Note Calcs'!P23)</f>
        <v>0</v>
      </c>
      <c r="AN313" s="795"/>
      <c r="AO313" s="795"/>
      <c r="AP313" s="795"/>
      <c r="AQ313" s="795"/>
      <c r="AR313" s="185"/>
      <c r="AS313" s="795">
        <f>MAX(0,BC274-AP274)</f>
        <v>0</v>
      </c>
      <c r="AT313" s="795"/>
      <c r="AU313" s="795"/>
      <c r="AV313" s="795"/>
      <c r="AW313" s="795"/>
      <c r="AX313" s="185"/>
      <c r="AY313" s="795">
        <f t="shared" ref="AY313" si="4">AM313</f>
        <v>0</v>
      </c>
      <c r="AZ313" s="795"/>
      <c r="BA313" s="795"/>
      <c r="BB313" s="795"/>
      <c r="BC313" s="795"/>
      <c r="BD313" s="188"/>
      <c r="BE313" s="97"/>
      <c r="BF313" s="97"/>
      <c r="BG313" s="97"/>
      <c r="BH313" s="97"/>
      <c r="BI313" s="97"/>
      <c r="BJ313" s="97"/>
      <c r="BK313" s="97"/>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row>
    <row r="314" spans="6:198" s="1" customFormat="1" ht="12.75" customHeight="1">
      <c r="F314" s="97"/>
      <c r="G314" s="97"/>
      <c r="H314" s="97"/>
      <c r="I314" s="97"/>
      <c r="J314" s="97"/>
      <c r="K314" s="97"/>
      <c r="L314" s="770"/>
      <c r="M314" s="770"/>
      <c r="N314" s="770"/>
      <c r="O314" s="770"/>
      <c r="P314" s="83"/>
      <c r="Q314" s="772"/>
      <c r="R314" s="772"/>
      <c r="S314" s="772"/>
      <c r="T314" s="772"/>
      <c r="U314" s="772"/>
      <c r="V314" s="772"/>
      <c r="W314" s="772"/>
      <c r="X314" s="772"/>
      <c r="Y314" s="772"/>
      <c r="Z314" s="167"/>
      <c r="AA314" s="807"/>
      <c r="AB314" s="807"/>
      <c r="AC314" s="807"/>
      <c r="AD314" s="807"/>
      <c r="AE314" s="807"/>
      <c r="AF314" s="186"/>
      <c r="AG314" s="807"/>
      <c r="AH314" s="807"/>
      <c r="AI314" s="807"/>
      <c r="AJ314" s="807"/>
      <c r="AK314" s="807"/>
      <c r="AL314" s="186"/>
      <c r="AM314" s="807"/>
      <c r="AN314" s="807"/>
      <c r="AO314" s="807"/>
      <c r="AP314" s="807"/>
      <c r="AQ314" s="807"/>
      <c r="AR314" s="187"/>
      <c r="AS314" s="807"/>
      <c r="AT314" s="807"/>
      <c r="AU314" s="807"/>
      <c r="AV314" s="807"/>
      <c r="AW314" s="807"/>
      <c r="AX314" s="187"/>
      <c r="AY314" s="807"/>
      <c r="AZ314" s="807"/>
      <c r="BA314" s="807"/>
      <c r="BB314" s="807"/>
      <c r="BC314" s="807"/>
      <c r="BD314" s="188"/>
      <c r="BE314" s="97"/>
      <c r="BF314" s="97"/>
      <c r="BG314" s="97"/>
      <c r="BH314" s="97"/>
      <c r="BI314" s="97"/>
      <c r="BJ314" s="97"/>
      <c r="BK314" s="97"/>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row>
    <row r="315" spans="6:198" s="1" customFormat="1" ht="12.75" customHeight="1">
      <c r="F315" s="97"/>
      <c r="G315" s="97"/>
      <c r="H315" s="97"/>
      <c r="I315" s="97"/>
      <c r="J315" s="97"/>
      <c r="K315" s="97"/>
      <c r="L315" s="769" t="s">
        <v>153</v>
      </c>
      <c r="M315" s="769"/>
      <c r="N315" s="769"/>
      <c r="O315" s="769"/>
      <c r="P315" s="74"/>
      <c r="Q315" s="771" t="str">
        <f>N276</f>
        <v>XS1783216689 / 178321668</v>
      </c>
      <c r="R315" s="771"/>
      <c r="S315" s="771"/>
      <c r="T315" s="771"/>
      <c r="U315" s="771"/>
      <c r="V315" s="771"/>
      <c r="W315" s="771"/>
      <c r="X315" s="771"/>
      <c r="Y315" s="771"/>
      <c r="Z315" s="163"/>
      <c r="AA315" s="795">
        <f>'[2]Note Calcs'!L24</f>
        <v>0</v>
      </c>
      <c r="AB315" s="795"/>
      <c r="AC315" s="795"/>
      <c r="AD315" s="795"/>
      <c r="AE315" s="795"/>
      <c r="AF315" s="180"/>
      <c r="AG315" s="795">
        <f>'[2]Note Calcs'!M24</f>
        <v>0</v>
      </c>
      <c r="AH315" s="795"/>
      <c r="AI315" s="795"/>
      <c r="AJ315" s="795"/>
      <c r="AK315" s="795"/>
      <c r="AL315" s="180"/>
      <c r="AM315" s="795">
        <f>IF([1]Input!$C$123&lt;5,0,'[2]Note Calcs'!P24)</f>
        <v>0</v>
      </c>
      <c r="AN315" s="795"/>
      <c r="AO315" s="795"/>
      <c r="AP315" s="795"/>
      <c r="AQ315" s="795"/>
      <c r="AR315" s="185"/>
      <c r="AS315" s="795">
        <f>MAX(0,BC276-AP276)</f>
        <v>0</v>
      </c>
      <c r="AT315" s="795"/>
      <c r="AU315" s="795"/>
      <c r="AV315" s="795"/>
      <c r="AW315" s="795"/>
      <c r="AX315" s="185"/>
      <c r="AY315" s="795">
        <f t="shared" ref="AY315" si="5">AM315</f>
        <v>0</v>
      </c>
      <c r="AZ315" s="795"/>
      <c r="BA315" s="795"/>
      <c r="BB315" s="795"/>
      <c r="BC315" s="795"/>
      <c r="BD315" s="97"/>
      <c r="BE315" s="97"/>
      <c r="BF315" s="97"/>
      <c r="BG315" s="97"/>
      <c r="BH315" s="97"/>
      <c r="BI315" s="97"/>
      <c r="BJ315" s="97"/>
      <c r="BK315" s="97"/>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row>
    <row r="316" spans="6:198" s="1" customFormat="1" ht="12.75" customHeight="1">
      <c r="F316" s="97"/>
      <c r="G316" s="97"/>
      <c r="H316" s="97"/>
      <c r="I316" s="97"/>
      <c r="J316" s="97"/>
      <c r="K316" s="97"/>
      <c r="L316" s="770"/>
      <c r="M316" s="770"/>
      <c r="N316" s="770"/>
      <c r="O316" s="770"/>
      <c r="P316" s="83"/>
      <c r="Q316" s="772"/>
      <c r="R316" s="772"/>
      <c r="S316" s="772"/>
      <c r="T316" s="772"/>
      <c r="U316" s="772"/>
      <c r="V316" s="772"/>
      <c r="W316" s="772"/>
      <c r="X316" s="772"/>
      <c r="Y316" s="772"/>
      <c r="Z316" s="167"/>
      <c r="AA316" s="809"/>
      <c r="AB316" s="809"/>
      <c r="AC316" s="809"/>
      <c r="AD316" s="809"/>
      <c r="AE316" s="809"/>
      <c r="AF316" s="186"/>
      <c r="AG316" s="809"/>
      <c r="AH316" s="809"/>
      <c r="AI316" s="809"/>
      <c r="AJ316" s="809"/>
      <c r="AK316" s="809"/>
      <c r="AL316" s="186"/>
      <c r="AM316" s="809"/>
      <c r="AN316" s="809"/>
      <c r="AO316" s="809"/>
      <c r="AP316" s="809"/>
      <c r="AQ316" s="809"/>
      <c r="AR316" s="187"/>
      <c r="AS316" s="809"/>
      <c r="AT316" s="809"/>
      <c r="AU316" s="809"/>
      <c r="AV316" s="809"/>
      <c r="AW316" s="809"/>
      <c r="AX316" s="187"/>
      <c r="AY316" s="809"/>
      <c r="AZ316" s="809"/>
      <c r="BA316" s="809"/>
      <c r="BB316" s="809"/>
      <c r="BC316" s="809"/>
      <c r="BD316" s="97"/>
      <c r="BE316" s="97"/>
      <c r="BF316" s="97"/>
      <c r="BG316" s="97"/>
      <c r="BH316" s="97"/>
      <c r="BI316" s="97"/>
      <c r="BJ316" s="97"/>
      <c r="BK316" s="97"/>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row>
    <row r="317" spans="6:198" s="1" customFormat="1" ht="12.75" customHeight="1">
      <c r="F317" s="97"/>
      <c r="G317" s="97"/>
      <c r="H317" s="97"/>
      <c r="I317" s="97"/>
      <c r="J317" s="97"/>
      <c r="K317" s="97"/>
      <c r="L317" s="115"/>
      <c r="M317" s="115"/>
      <c r="N317" s="115"/>
      <c r="O317" s="115"/>
      <c r="P317" s="25"/>
      <c r="Q317" s="82"/>
      <c r="R317" s="82"/>
      <c r="S317" s="82"/>
      <c r="T317" s="82"/>
      <c r="U317" s="82"/>
      <c r="V317" s="82"/>
      <c r="W317" s="82"/>
      <c r="X317" s="82"/>
      <c r="Y317" s="82"/>
      <c r="Z317" s="82"/>
      <c r="AA317" s="189"/>
      <c r="AB317" s="189"/>
      <c r="AC317" s="189"/>
      <c r="AD317" s="189"/>
      <c r="AE317" s="189"/>
      <c r="AF317" s="189"/>
      <c r="AG317" s="189"/>
      <c r="AH317" s="189"/>
      <c r="AI317" s="189"/>
      <c r="AJ317" s="189"/>
      <c r="AK317" s="189"/>
      <c r="AL317" s="189"/>
      <c r="AM317" s="189"/>
      <c r="AN317" s="189"/>
      <c r="AO317" s="189"/>
      <c r="AP317" s="189"/>
      <c r="AQ317" s="189"/>
      <c r="AR317" s="82"/>
      <c r="AS317" s="82"/>
      <c r="AT317" s="82"/>
      <c r="AU317" s="82"/>
      <c r="AV317" s="82"/>
      <c r="AW317" s="82"/>
      <c r="AX317" s="82"/>
      <c r="AY317" s="82"/>
      <c r="AZ317" s="82"/>
      <c r="BA317" s="82"/>
      <c r="BB317" s="82"/>
      <c r="BC317" s="82"/>
      <c r="BD317" s="97"/>
      <c r="BE317" s="97"/>
      <c r="BF317" s="97"/>
      <c r="BG317" s="97"/>
      <c r="BH317" s="97"/>
      <c r="BI317" s="97"/>
      <c r="BJ317" s="97"/>
      <c r="BK317" s="97"/>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row>
    <row r="318" spans="6:198" s="1" customFormat="1" ht="12.75" customHeight="1">
      <c r="F318" s="97"/>
      <c r="G318" s="97"/>
      <c r="H318" s="97"/>
      <c r="I318" s="97"/>
      <c r="J318" s="97"/>
      <c r="K318" s="97"/>
      <c r="L318" s="115"/>
      <c r="M318" s="115"/>
      <c r="N318" s="115"/>
      <c r="O318" s="115"/>
      <c r="P318" s="25"/>
      <c r="Q318" s="82"/>
      <c r="R318" s="82"/>
      <c r="S318" s="82"/>
      <c r="T318" s="82"/>
      <c r="U318" s="82"/>
      <c r="V318" s="82"/>
      <c r="W318" s="82"/>
      <c r="X318" s="82"/>
      <c r="Y318" s="82"/>
      <c r="Z318" s="159"/>
      <c r="AA318" s="189"/>
      <c r="AB318" s="189"/>
      <c r="AC318" s="189"/>
      <c r="AD318" s="189"/>
      <c r="AE318" s="189"/>
      <c r="AF318" s="189"/>
      <c r="AG318" s="189"/>
      <c r="AH318" s="189"/>
      <c r="AI318" s="189"/>
      <c r="AJ318" s="189"/>
      <c r="AK318" s="189"/>
      <c r="AL318" s="189"/>
      <c r="AM318" s="189"/>
      <c r="AN318" s="189"/>
      <c r="AO318" s="189"/>
      <c r="AP318" s="189"/>
      <c r="AQ318" s="189"/>
      <c r="AR318" s="190"/>
      <c r="AS318" s="190"/>
      <c r="AT318" s="190"/>
      <c r="AU318" s="190"/>
      <c r="AV318" s="190"/>
      <c r="AW318" s="190"/>
      <c r="AX318" s="190"/>
      <c r="AY318" s="190"/>
      <c r="AZ318" s="190"/>
      <c r="BA318" s="190"/>
      <c r="BB318" s="190"/>
      <c r="BC318" s="190"/>
      <c r="BD318" s="97"/>
      <c r="BE318" s="97"/>
      <c r="BF318" s="97"/>
      <c r="BG318" s="97"/>
      <c r="BH318" s="97"/>
      <c r="BI318" s="97"/>
      <c r="BJ318" s="97"/>
      <c r="BK318" s="97"/>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row>
    <row r="319" spans="6:198" s="1" customFormat="1" ht="12.75" customHeight="1">
      <c r="F319" s="97"/>
      <c r="G319" s="97"/>
      <c r="H319" s="97"/>
      <c r="I319" s="97"/>
      <c r="J319" s="97"/>
      <c r="K319" s="97"/>
      <c r="L319" s="765"/>
      <c r="M319" s="765"/>
      <c r="N319" s="765"/>
      <c r="O319" s="765"/>
      <c r="P319" s="25"/>
      <c r="Q319" s="82"/>
      <c r="R319" s="82"/>
      <c r="S319" s="82"/>
      <c r="T319" s="82"/>
      <c r="U319" s="82"/>
      <c r="V319" s="82"/>
      <c r="W319" s="82"/>
      <c r="X319" s="82"/>
      <c r="Y319" s="82"/>
      <c r="Z319" s="159"/>
      <c r="AA319" s="189"/>
      <c r="AB319" s="189"/>
      <c r="AC319" s="189"/>
      <c r="AD319" s="189"/>
      <c r="AE319" s="189"/>
      <c r="AF319" s="189"/>
      <c r="AG319" s="189"/>
      <c r="AH319" s="189"/>
      <c r="AI319" s="189"/>
      <c r="AJ319" s="189"/>
      <c r="AK319" s="189"/>
      <c r="AL319" s="189"/>
      <c r="AM319" s="189"/>
      <c r="AN319" s="189"/>
      <c r="AO319" s="189"/>
      <c r="AP319" s="189"/>
      <c r="AQ319" s="189"/>
      <c r="AR319" s="191"/>
      <c r="AS319" s="191"/>
      <c r="AT319" s="191"/>
      <c r="AU319" s="191"/>
      <c r="AV319" s="191"/>
      <c r="AW319" s="191"/>
      <c r="AX319" s="191"/>
      <c r="AY319" s="191"/>
      <c r="AZ319" s="191"/>
      <c r="BA319" s="191"/>
      <c r="BB319" s="191"/>
      <c r="BC319" s="191"/>
      <c r="BD319" s="97"/>
      <c r="BE319" s="97"/>
      <c r="BF319" s="97"/>
      <c r="BG319" s="97"/>
      <c r="BH319" s="97"/>
      <c r="BI319" s="97"/>
      <c r="BJ319" s="97"/>
      <c r="BK319" s="97"/>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row>
    <row r="320" spans="6:198" s="1" customFormat="1" ht="12.75" customHeight="1">
      <c r="F320" s="97"/>
      <c r="G320" s="97"/>
      <c r="H320" s="97"/>
      <c r="I320" s="97"/>
      <c r="J320" s="97"/>
      <c r="K320" s="97"/>
      <c r="L320" s="765"/>
      <c r="M320" s="765"/>
      <c r="N320" s="765"/>
      <c r="O320" s="765"/>
      <c r="P320" s="25"/>
      <c r="Q320" s="82"/>
      <c r="R320" s="82"/>
      <c r="S320" s="82"/>
      <c r="T320" s="82"/>
      <c r="U320" s="82"/>
      <c r="V320" s="82"/>
      <c r="W320" s="82"/>
      <c r="X320" s="82"/>
      <c r="Y320" s="82"/>
      <c r="Z320" s="159"/>
      <c r="AA320" s="189"/>
      <c r="AB320" s="189"/>
      <c r="AC320" s="189"/>
      <c r="AD320" s="189"/>
      <c r="AE320" s="189"/>
      <c r="AF320" s="189"/>
      <c r="AG320" s="189"/>
      <c r="AH320" s="189"/>
      <c r="AI320" s="189"/>
      <c r="AJ320" s="189"/>
      <c r="AK320" s="189"/>
      <c r="AL320" s="189"/>
      <c r="AM320" s="189"/>
      <c r="AN320" s="189"/>
      <c r="AO320" s="189"/>
      <c r="AP320" s="189"/>
      <c r="AQ320" s="189"/>
      <c r="AR320" s="191"/>
      <c r="AS320" s="191"/>
      <c r="AT320" s="191"/>
      <c r="AU320" s="191"/>
      <c r="AV320" s="191"/>
      <c r="AW320" s="191"/>
      <c r="AX320" s="191"/>
      <c r="AY320" s="191"/>
      <c r="AZ320" s="191"/>
      <c r="BA320" s="191"/>
      <c r="BB320" s="191"/>
      <c r="BC320" s="191"/>
      <c r="BD320" s="97"/>
      <c r="BE320" s="97"/>
      <c r="BF320" s="97"/>
      <c r="BG320" s="97"/>
      <c r="BH320" s="97"/>
      <c r="BI320" s="97"/>
      <c r="BJ320" s="97"/>
      <c r="BK320" s="97"/>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row>
    <row r="321" spans="6:198" s="1" customFormat="1" ht="12.75" customHeight="1">
      <c r="F321" s="97"/>
      <c r="G321" s="97"/>
      <c r="H321" s="97"/>
      <c r="I321" s="97"/>
      <c r="J321" s="97"/>
      <c r="K321" s="97"/>
      <c r="L321" s="765"/>
      <c r="M321" s="765"/>
      <c r="N321" s="765"/>
      <c r="O321" s="765"/>
      <c r="P321" s="25"/>
      <c r="Q321" s="82"/>
      <c r="R321" s="82"/>
      <c r="S321" s="82"/>
      <c r="T321" s="82"/>
      <c r="U321" s="82"/>
      <c r="V321" s="82"/>
      <c r="W321" s="82"/>
      <c r="X321" s="82"/>
      <c r="Y321" s="82"/>
      <c r="Z321" s="159"/>
      <c r="AA321" s="189"/>
      <c r="AB321" s="189"/>
      <c r="AC321" s="189"/>
      <c r="AD321" s="189"/>
      <c r="AE321" s="189"/>
      <c r="AF321" s="189"/>
      <c r="AG321" s="189"/>
      <c r="AH321" s="189"/>
      <c r="AI321" s="189"/>
      <c r="AJ321" s="189"/>
      <c r="AK321" s="189"/>
      <c r="AL321" s="189"/>
      <c r="AM321" s="189"/>
      <c r="AN321" s="189"/>
      <c r="AO321" s="189"/>
      <c r="AP321" s="189"/>
      <c r="AQ321" s="189"/>
      <c r="AR321" s="191"/>
      <c r="AS321" s="191"/>
      <c r="AT321" s="191"/>
      <c r="AU321" s="191"/>
      <c r="AV321" s="191"/>
      <c r="AW321" s="191"/>
      <c r="AX321" s="191"/>
      <c r="AY321" s="191"/>
      <c r="AZ321" s="191"/>
      <c r="BA321" s="191"/>
      <c r="BB321" s="191"/>
      <c r="BC321" s="191"/>
      <c r="BD321" s="97"/>
      <c r="BE321" s="97"/>
      <c r="BF321" s="97"/>
      <c r="BG321" s="97"/>
      <c r="BH321" s="97"/>
      <c r="BI321" s="97"/>
      <c r="BJ321" s="97"/>
      <c r="BK321" s="97"/>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row>
    <row r="322" spans="6:198" s="1" customFormat="1" ht="12.75" customHeight="1">
      <c r="F322" s="97"/>
      <c r="G322" s="97"/>
      <c r="H322" s="97"/>
      <c r="I322" s="97"/>
      <c r="J322" s="97"/>
      <c r="K322" s="97"/>
      <c r="L322" s="765"/>
      <c r="M322" s="765"/>
      <c r="N322" s="765"/>
      <c r="O322" s="765"/>
      <c r="P322" s="25"/>
      <c r="Q322" s="82"/>
      <c r="R322" s="82"/>
      <c r="S322" s="82"/>
      <c r="T322" s="82"/>
      <c r="U322" s="82"/>
      <c r="V322" s="82"/>
      <c r="W322" s="82"/>
      <c r="X322" s="82"/>
      <c r="Y322" s="82"/>
      <c r="Z322" s="159"/>
      <c r="AA322" s="189"/>
      <c r="AB322" s="189"/>
      <c r="AC322" s="189"/>
      <c r="AD322" s="189"/>
      <c r="AE322" s="189"/>
      <c r="AF322" s="189"/>
      <c r="AG322" s="189"/>
      <c r="AH322" s="189"/>
      <c r="AI322" s="189"/>
      <c r="AJ322" s="189"/>
      <c r="AK322" s="189"/>
      <c r="AL322" s="189"/>
      <c r="AM322" s="189"/>
      <c r="AN322" s="189"/>
      <c r="AO322" s="189"/>
      <c r="AP322" s="189"/>
      <c r="AQ322" s="189"/>
      <c r="AR322" s="191"/>
      <c r="AS322" s="191"/>
      <c r="AT322" s="191"/>
      <c r="AU322" s="191"/>
      <c r="AV322" s="191"/>
      <c r="AW322" s="191"/>
      <c r="AX322" s="191"/>
      <c r="AY322" s="191"/>
      <c r="AZ322" s="191"/>
      <c r="BA322" s="191"/>
      <c r="BB322" s="191"/>
      <c r="BC322" s="191"/>
      <c r="BD322" s="97"/>
      <c r="BE322" s="97"/>
      <c r="BF322" s="97"/>
      <c r="BG322" s="97"/>
      <c r="BH322" s="97"/>
      <c r="BI322" s="97"/>
      <c r="BJ322" s="97"/>
      <c r="BK322" s="97"/>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row>
    <row r="323" spans="6:198" s="1" customFormat="1" ht="12.75" customHeight="1">
      <c r="F323" s="97"/>
      <c r="G323" s="97"/>
      <c r="H323" s="97"/>
      <c r="I323" s="97"/>
      <c r="J323" s="97"/>
      <c r="K323" s="97"/>
      <c r="L323" s="765"/>
      <c r="M323" s="765"/>
      <c r="N323" s="765"/>
      <c r="O323" s="765"/>
      <c r="P323" s="25"/>
      <c r="Q323" s="82"/>
      <c r="R323" s="82"/>
      <c r="S323" s="82"/>
      <c r="T323" s="82"/>
      <c r="U323" s="82"/>
      <c r="V323" s="82"/>
      <c r="W323" s="82"/>
      <c r="X323" s="82"/>
      <c r="Y323" s="82"/>
      <c r="Z323" s="159"/>
      <c r="AA323" s="189"/>
      <c r="AB323" s="189"/>
      <c r="AC323" s="189"/>
      <c r="AD323" s="189"/>
      <c r="AE323" s="189"/>
      <c r="AF323" s="189"/>
      <c r="AG323" s="189"/>
      <c r="AH323" s="189"/>
      <c r="AI323" s="189"/>
      <c r="AJ323" s="189"/>
      <c r="AK323" s="189"/>
      <c r="AL323" s="189"/>
      <c r="AM323" s="189"/>
      <c r="AN323" s="189"/>
      <c r="AO323" s="189"/>
      <c r="AP323" s="189"/>
      <c r="AQ323" s="189"/>
      <c r="AR323" s="191"/>
      <c r="AS323" s="191"/>
      <c r="AT323" s="191"/>
      <c r="AU323" s="191"/>
      <c r="AV323" s="191"/>
      <c r="AW323" s="191"/>
      <c r="AX323" s="191"/>
      <c r="AY323" s="191"/>
      <c r="AZ323" s="191"/>
      <c r="BA323" s="191"/>
      <c r="BB323" s="191"/>
      <c r="BC323" s="191"/>
      <c r="BD323" s="97"/>
      <c r="BE323" s="97"/>
      <c r="BF323" s="97"/>
      <c r="BG323" s="97"/>
      <c r="BH323" s="97"/>
      <c r="BI323" s="97"/>
      <c r="BJ323" s="97"/>
      <c r="BK323" s="97"/>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row>
    <row r="324" spans="6:198" s="1" customFormat="1" ht="12.75" customHeight="1">
      <c r="F324" s="97"/>
      <c r="G324" s="97"/>
      <c r="H324" s="97"/>
      <c r="I324" s="97"/>
      <c r="J324" s="97"/>
      <c r="K324" s="97"/>
      <c r="L324" s="765"/>
      <c r="M324" s="765"/>
      <c r="N324" s="765"/>
      <c r="O324" s="765"/>
      <c r="P324" s="25"/>
      <c r="Q324" s="82"/>
      <c r="R324" s="82"/>
      <c r="S324" s="82"/>
      <c r="T324" s="82"/>
      <c r="U324" s="82"/>
      <c r="V324" s="82"/>
      <c r="W324" s="82"/>
      <c r="X324" s="82"/>
      <c r="Y324" s="82"/>
      <c r="Z324" s="159"/>
      <c r="AA324" s="189"/>
      <c r="AB324" s="189"/>
      <c r="AC324" s="189"/>
      <c r="AD324" s="189"/>
      <c r="AE324" s="189"/>
      <c r="AF324" s="189"/>
      <c r="AG324" s="189"/>
      <c r="AH324" s="189"/>
      <c r="AI324" s="189"/>
      <c r="AJ324" s="189"/>
      <c r="AK324" s="189"/>
      <c r="AL324" s="189"/>
      <c r="AM324" s="189"/>
      <c r="AN324" s="189"/>
      <c r="AO324" s="189"/>
      <c r="AP324" s="189"/>
      <c r="AQ324" s="189"/>
      <c r="AR324" s="191"/>
      <c r="AS324" s="191"/>
      <c r="AT324" s="191"/>
      <c r="AU324" s="191"/>
      <c r="AV324" s="191"/>
      <c r="AW324" s="191"/>
      <c r="AX324" s="191"/>
      <c r="AY324" s="191"/>
      <c r="AZ324" s="191"/>
      <c r="BA324" s="191"/>
      <c r="BB324" s="191"/>
      <c r="BC324" s="191"/>
      <c r="BD324" s="97"/>
      <c r="BE324" s="97"/>
      <c r="BF324" s="97"/>
      <c r="BG324" s="97"/>
      <c r="BH324" s="97"/>
      <c r="BI324" s="97"/>
      <c r="BJ324" s="97"/>
      <c r="BK324" s="97"/>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row>
    <row r="325" spans="6:198" s="1" customFormat="1" ht="12.75" customHeight="1">
      <c r="F325" s="97"/>
      <c r="G325" s="97"/>
      <c r="H325" s="97"/>
      <c r="I325" s="97"/>
      <c r="J325" s="97"/>
      <c r="K325" s="97"/>
      <c r="L325" s="765"/>
      <c r="M325" s="765"/>
      <c r="N325" s="765"/>
      <c r="O325" s="765"/>
      <c r="P325" s="25"/>
      <c r="Q325" s="808" t="s">
        <v>154</v>
      </c>
      <c r="R325" s="808"/>
      <c r="S325" s="808"/>
      <c r="T325" s="808"/>
      <c r="U325" s="808"/>
      <c r="V325" s="808"/>
      <c r="W325" s="808"/>
      <c r="X325" s="808"/>
      <c r="Y325" s="808"/>
      <c r="Z325" s="183"/>
      <c r="AA325" s="807">
        <f>SUM(AA305:AE316)</f>
        <v>0</v>
      </c>
      <c r="AB325" s="807"/>
      <c r="AC325" s="807"/>
      <c r="AD325" s="807"/>
      <c r="AE325" s="807"/>
      <c r="AF325" s="182"/>
      <c r="AG325" s="807">
        <f>SUM(AG305:AK316)</f>
        <v>0</v>
      </c>
      <c r="AH325" s="807"/>
      <c r="AI325" s="807"/>
      <c r="AJ325" s="807"/>
      <c r="AK325" s="807"/>
      <c r="AL325" s="182"/>
      <c r="AM325" s="807">
        <f>SUM(AM305:AQ316)</f>
        <v>0</v>
      </c>
      <c r="AN325" s="807"/>
      <c r="AO325" s="807"/>
      <c r="AP325" s="807"/>
      <c r="AQ325" s="807"/>
      <c r="AR325" s="173"/>
      <c r="AS325" s="807">
        <f>SUM(AS305:AW316)</f>
        <v>0</v>
      </c>
      <c r="AT325" s="807"/>
      <c r="AU325" s="807"/>
      <c r="AV325" s="807"/>
      <c r="AW325" s="807"/>
      <c r="AX325" s="182"/>
      <c r="AY325" s="807">
        <f>SUM(AY305:BC316)</f>
        <v>0</v>
      </c>
      <c r="AZ325" s="807"/>
      <c r="BA325" s="807"/>
      <c r="BB325" s="807"/>
      <c r="BC325" s="807"/>
      <c r="BD325" s="97"/>
      <c r="BE325" s="97"/>
      <c r="BF325" s="97"/>
      <c r="BG325" s="97"/>
      <c r="BH325" s="97"/>
      <c r="BI325" s="97"/>
      <c r="BJ325" s="97"/>
      <c r="BK325" s="97"/>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row>
    <row r="326" spans="6:198" s="1" customFormat="1" ht="12.75" customHeight="1">
      <c r="F326" s="97"/>
      <c r="G326" s="97"/>
      <c r="H326" s="97"/>
      <c r="I326" s="97"/>
      <c r="J326" s="97"/>
      <c r="K326" s="97"/>
      <c r="L326" s="765"/>
      <c r="M326" s="765"/>
      <c r="N326" s="765"/>
      <c r="O326" s="765"/>
      <c r="P326" s="25"/>
      <c r="Q326" s="808"/>
      <c r="R326" s="808"/>
      <c r="S326" s="808"/>
      <c r="T326" s="808"/>
      <c r="U326" s="808"/>
      <c r="V326" s="808"/>
      <c r="W326" s="808"/>
      <c r="X326" s="808"/>
      <c r="Y326" s="808"/>
      <c r="Z326" s="183"/>
      <c r="AA326" s="807"/>
      <c r="AB326" s="807"/>
      <c r="AC326" s="807"/>
      <c r="AD326" s="807"/>
      <c r="AE326" s="807"/>
      <c r="AF326" s="182"/>
      <c r="AG326" s="807"/>
      <c r="AH326" s="807"/>
      <c r="AI326" s="807"/>
      <c r="AJ326" s="807"/>
      <c r="AK326" s="807"/>
      <c r="AL326" s="182"/>
      <c r="AM326" s="807"/>
      <c r="AN326" s="807"/>
      <c r="AO326" s="807"/>
      <c r="AP326" s="807"/>
      <c r="AQ326" s="807"/>
      <c r="AR326" s="173"/>
      <c r="AS326" s="807"/>
      <c r="AT326" s="807"/>
      <c r="AU326" s="807"/>
      <c r="AV326" s="807"/>
      <c r="AW326" s="807"/>
      <c r="AX326" s="182"/>
      <c r="AY326" s="807"/>
      <c r="AZ326" s="807"/>
      <c r="BA326" s="807"/>
      <c r="BB326" s="807"/>
      <c r="BC326" s="807"/>
      <c r="BD326" s="97"/>
      <c r="BE326" s="97"/>
      <c r="BF326" s="97"/>
      <c r="BG326" s="97"/>
      <c r="BH326" s="97"/>
      <c r="BI326" s="97"/>
      <c r="BJ326" s="97"/>
      <c r="BK326" s="97"/>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row>
    <row r="327" spans="6:198" s="1" customFormat="1" ht="12.75" customHeight="1">
      <c r="F327" s="97"/>
      <c r="G327" s="97"/>
      <c r="H327" s="97"/>
      <c r="I327" s="97"/>
      <c r="J327" s="97"/>
      <c r="K327" s="97"/>
      <c r="L327" s="115"/>
      <c r="M327" s="115"/>
      <c r="N327" s="115"/>
      <c r="O327" s="115"/>
      <c r="P327" s="25"/>
      <c r="Q327" s="82"/>
      <c r="R327" s="82"/>
      <c r="S327" s="82"/>
      <c r="T327" s="82"/>
      <c r="U327" s="82"/>
      <c r="V327" s="82"/>
      <c r="W327" s="82"/>
      <c r="X327" s="82"/>
      <c r="Y327" s="82"/>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97"/>
      <c r="BF327" s="97"/>
      <c r="BG327" s="97"/>
      <c r="BH327" s="97"/>
      <c r="BI327" s="97"/>
      <c r="BJ327" s="97"/>
      <c r="BK327" s="97"/>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row>
    <row r="328" spans="6:198" s="1" customFormat="1" ht="12.75" customHeight="1">
      <c r="F328" s="97"/>
      <c r="G328" s="97"/>
      <c r="H328" s="97"/>
      <c r="I328" s="97"/>
      <c r="J328" s="97"/>
      <c r="K328" s="97"/>
      <c r="L328" s="115"/>
      <c r="M328" s="115"/>
      <c r="N328" s="115"/>
      <c r="O328" s="115"/>
      <c r="P328" s="25"/>
      <c r="Q328" s="82"/>
      <c r="R328" s="82"/>
      <c r="S328" s="82"/>
      <c r="T328" s="82"/>
      <c r="U328" s="82"/>
      <c r="V328" s="82"/>
      <c r="W328" s="82"/>
      <c r="X328" s="82"/>
      <c r="Y328" s="82"/>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97"/>
      <c r="BF328" s="97"/>
      <c r="BG328" s="97"/>
      <c r="BH328" s="97"/>
      <c r="BI328" s="97"/>
      <c r="BJ328" s="97"/>
      <c r="BK328" s="97"/>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row>
    <row r="329" spans="6:198" s="1" customFormat="1" ht="12.75" customHeight="1">
      <c r="F329" s="97"/>
      <c r="G329" s="97"/>
      <c r="H329" s="97"/>
      <c r="I329" s="97"/>
      <c r="J329" s="97"/>
      <c r="K329" s="97"/>
      <c r="L329" s="115"/>
      <c r="M329" s="115"/>
      <c r="N329" s="115"/>
      <c r="O329" s="115"/>
      <c r="P329" s="25"/>
      <c r="Q329" s="82"/>
      <c r="R329" s="82"/>
      <c r="S329" s="82"/>
      <c r="T329" s="82"/>
      <c r="U329" s="82"/>
      <c r="V329" s="82"/>
      <c r="W329" s="82"/>
      <c r="X329" s="82"/>
      <c r="Y329" s="82"/>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97"/>
      <c r="BF329" s="97"/>
      <c r="BG329" s="97"/>
      <c r="BH329" s="97"/>
      <c r="BI329" s="97"/>
      <c r="BJ329" s="97"/>
      <c r="BK329" s="97"/>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row>
    <row r="330" spans="6:198" s="1" customFormat="1" ht="12.75" customHeight="1">
      <c r="F330" s="97"/>
      <c r="G330" s="97"/>
      <c r="H330" s="97"/>
      <c r="I330" s="97"/>
      <c r="J330" s="97"/>
      <c r="K330" s="97"/>
      <c r="L330" s="115"/>
      <c r="M330" s="115"/>
      <c r="N330" s="115"/>
      <c r="O330" s="115"/>
      <c r="P330" s="25"/>
      <c r="Q330" s="82"/>
      <c r="R330" s="82"/>
      <c r="S330" s="82"/>
      <c r="T330" s="82"/>
      <c r="U330" s="82"/>
      <c r="V330" s="82"/>
      <c r="W330" s="82"/>
      <c r="X330" s="82"/>
      <c r="Y330" s="82"/>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97"/>
      <c r="BF330" s="97"/>
      <c r="BG330" s="97"/>
      <c r="BH330" s="97"/>
      <c r="BI330" s="97"/>
      <c r="BJ330" s="97"/>
      <c r="BK330" s="97"/>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row>
    <row r="331" spans="6:198" s="1" customFormat="1" ht="12.75" customHeight="1">
      <c r="F331" s="97"/>
      <c r="G331" s="97"/>
      <c r="H331" s="97"/>
      <c r="I331" s="97"/>
      <c r="J331" s="97"/>
      <c r="K331" s="97"/>
      <c r="L331" s="115"/>
      <c r="M331" s="115"/>
      <c r="N331" s="115"/>
      <c r="O331" s="115"/>
      <c r="P331" s="25"/>
      <c r="Q331" s="82"/>
      <c r="R331" s="82"/>
      <c r="S331" s="82"/>
      <c r="T331" s="82"/>
      <c r="U331" s="82"/>
      <c r="V331" s="82"/>
      <c r="W331" s="82"/>
      <c r="X331" s="82"/>
      <c r="Y331" s="82"/>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97"/>
      <c r="BF331" s="97"/>
      <c r="BG331" s="97"/>
      <c r="BH331" s="97"/>
      <c r="BI331" s="97"/>
      <c r="BJ331" s="97"/>
      <c r="BK331" s="97"/>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row>
    <row r="332" spans="6:198" s="1" customFormat="1" ht="12.75" customHeight="1">
      <c r="F332" s="97"/>
      <c r="G332" s="97"/>
      <c r="H332" s="97"/>
      <c r="I332" s="97"/>
      <c r="J332" s="97"/>
      <c r="K332" s="97"/>
      <c r="L332" s="115"/>
      <c r="M332" s="115"/>
      <c r="N332" s="115"/>
      <c r="O332" s="115"/>
      <c r="P332" s="25"/>
      <c r="Q332" s="84"/>
      <c r="R332" s="84"/>
      <c r="S332" s="84"/>
      <c r="T332" s="84"/>
      <c r="U332" s="84"/>
      <c r="V332" s="84"/>
      <c r="W332" s="84"/>
      <c r="X332" s="84"/>
      <c r="Y332" s="84"/>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97"/>
      <c r="BF332" s="97"/>
      <c r="BG332" s="97"/>
      <c r="BH332" s="97"/>
      <c r="BI332" s="97"/>
      <c r="BJ332" s="97"/>
      <c r="BK332" s="97"/>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row>
    <row r="333" spans="6:198" s="1" customFormat="1" ht="12.75" customHeight="1">
      <c r="F333" s="97"/>
      <c r="G333" s="97"/>
      <c r="H333" s="97"/>
      <c r="I333" s="97"/>
      <c r="J333" s="97"/>
      <c r="K333" s="97"/>
      <c r="L333" s="115"/>
      <c r="M333" s="115"/>
      <c r="N333" s="115"/>
      <c r="O333" s="115"/>
      <c r="P333" s="25"/>
      <c r="Q333" s="84"/>
      <c r="R333" s="84"/>
      <c r="S333" s="84"/>
      <c r="T333" s="84"/>
      <c r="U333" s="84"/>
      <c r="V333" s="84"/>
      <c r="W333" s="84"/>
      <c r="X333" s="84"/>
      <c r="Y333" s="84"/>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97"/>
      <c r="BF333" s="97"/>
      <c r="BG333" s="97"/>
      <c r="BH333" s="97"/>
      <c r="BI333" s="97"/>
      <c r="BJ333" s="97"/>
      <c r="BK333" s="97"/>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row>
    <row r="334" spans="6:198" s="1" customFormat="1" ht="12.75" customHeight="1">
      <c r="F334" s="97"/>
      <c r="G334" s="97"/>
      <c r="H334" s="97"/>
      <c r="I334" s="97"/>
      <c r="J334" s="97"/>
      <c r="K334" s="97"/>
      <c r="L334" s="115"/>
      <c r="M334" s="115"/>
      <c r="N334" s="115"/>
      <c r="O334" s="115"/>
      <c r="P334" s="25"/>
      <c r="Q334" s="84"/>
      <c r="R334" s="84"/>
      <c r="S334" s="84"/>
      <c r="T334" s="84"/>
      <c r="U334" s="84"/>
      <c r="V334" s="84"/>
      <c r="W334" s="84"/>
      <c r="X334" s="84"/>
      <c r="Y334" s="84"/>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97"/>
      <c r="BF334" s="97"/>
      <c r="BG334" s="97"/>
      <c r="BH334" s="97"/>
      <c r="BI334" s="97"/>
      <c r="BJ334" s="97"/>
      <c r="BK334" s="97"/>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row>
    <row r="335" spans="6:198" s="1" customFormat="1" ht="13.5" customHeight="1" thickBot="1">
      <c r="F335" s="192"/>
      <c r="G335" s="193"/>
      <c r="H335" s="193"/>
      <c r="I335" s="193"/>
      <c r="J335" s="193"/>
      <c r="K335" s="193"/>
      <c r="L335" s="193"/>
      <c r="M335" s="193"/>
      <c r="N335" s="193"/>
      <c r="O335" s="193"/>
      <c r="P335" s="193"/>
      <c r="Q335" s="193"/>
      <c r="R335" s="193"/>
      <c r="S335" s="193"/>
      <c r="T335" s="193"/>
      <c r="U335" s="193"/>
      <c r="V335" s="193"/>
      <c r="W335" s="193"/>
      <c r="X335" s="193"/>
      <c r="Y335" s="193"/>
      <c r="Z335" s="193"/>
      <c r="AA335" s="193"/>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row>
    <row r="336" spans="6:198" s="1" customFormat="1" ht="18" customHeight="1">
      <c r="F336" s="576" t="str">
        <f>[2]Setup!$B$5</f>
        <v>Precise Mortgage Funding 2018-2B plc</v>
      </c>
      <c r="G336" s="576"/>
      <c r="H336" s="576"/>
      <c r="I336" s="576"/>
      <c r="J336" s="576"/>
      <c r="K336" s="576"/>
      <c r="L336" s="576"/>
      <c r="M336" s="576"/>
      <c r="N336" s="576"/>
      <c r="O336" s="576"/>
      <c r="P336" s="576"/>
      <c r="Q336" s="576"/>
      <c r="R336" s="576"/>
      <c r="S336" s="576"/>
      <c r="T336" s="576"/>
      <c r="U336" s="576"/>
      <c r="V336" s="576"/>
      <c r="W336" s="576"/>
      <c r="X336" s="576"/>
      <c r="Y336" s="576"/>
      <c r="Z336" s="576"/>
      <c r="AA336" s="576"/>
      <c r="AB336" s="576"/>
      <c r="AC336" s="576"/>
      <c r="AD336" s="576"/>
      <c r="AE336" s="576"/>
      <c r="AF336" s="576"/>
      <c r="AG336" s="576"/>
      <c r="AH336" s="576"/>
      <c r="AI336" s="576"/>
      <c r="AJ336" s="576"/>
      <c r="AK336" s="576"/>
      <c r="AL336" s="576"/>
      <c r="AM336" s="576"/>
      <c r="AN336" s="576"/>
      <c r="AO336" s="576"/>
      <c r="AP336" s="576"/>
      <c r="AQ336" s="576"/>
      <c r="AR336" s="576"/>
      <c r="AS336" s="576"/>
      <c r="AT336" s="576"/>
      <c r="AU336" s="576"/>
      <c r="AV336" s="576"/>
      <c r="AW336" s="576"/>
      <c r="AX336" s="576"/>
      <c r="AY336" s="576"/>
      <c r="AZ336" s="576"/>
      <c r="BA336" s="576"/>
      <c r="BB336" s="576"/>
      <c r="BC336" s="576"/>
      <c r="BD336" s="576"/>
      <c r="BE336" s="576"/>
      <c r="BF336" s="576"/>
      <c r="BG336" s="576"/>
      <c r="BH336" s="576"/>
      <c r="BI336" s="576"/>
      <c r="BJ336" s="576"/>
      <c r="BK336" s="576"/>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row>
    <row r="337" spans="6:198" s="1" customFormat="1" ht="15" customHeight="1">
      <c r="F337" s="569" t="s">
        <v>1</v>
      </c>
      <c r="G337" s="569"/>
      <c r="H337" s="569"/>
      <c r="I337" s="569"/>
      <c r="J337" s="569"/>
      <c r="K337" s="569"/>
      <c r="L337" s="569"/>
      <c r="M337" s="569"/>
      <c r="N337" s="569"/>
      <c r="O337" s="569"/>
      <c r="P337" s="569"/>
      <c r="Q337" s="569"/>
      <c r="R337" s="569"/>
      <c r="S337" s="569"/>
      <c r="T337" s="569"/>
      <c r="U337" s="569"/>
      <c r="V337" s="569"/>
      <c r="W337" s="569"/>
      <c r="X337" s="569"/>
      <c r="Y337" s="569"/>
      <c r="Z337" s="569"/>
      <c r="AA337" s="569"/>
      <c r="AB337" s="569"/>
      <c r="AC337" s="569"/>
      <c r="AD337" s="569"/>
      <c r="AE337" s="569"/>
      <c r="AF337" s="569"/>
      <c r="AG337" s="569"/>
      <c r="AH337" s="569"/>
      <c r="AI337" s="569"/>
      <c r="AJ337" s="569"/>
      <c r="AK337" s="569"/>
      <c r="AL337" s="569"/>
      <c r="AM337" s="569"/>
      <c r="AN337" s="569"/>
      <c r="AO337" s="569"/>
      <c r="AP337" s="569"/>
      <c r="AQ337" s="569"/>
      <c r="AR337" s="569"/>
      <c r="AS337" s="569"/>
      <c r="AT337" s="569"/>
      <c r="AU337" s="569"/>
      <c r="AV337" s="569"/>
      <c r="AW337" s="569"/>
      <c r="AX337" s="569"/>
      <c r="AY337" s="569"/>
      <c r="AZ337" s="569"/>
      <c r="BA337" s="569"/>
      <c r="BB337" s="569"/>
      <c r="BC337" s="569"/>
      <c r="BD337" s="569"/>
      <c r="BE337" s="569"/>
      <c r="BF337" s="569"/>
      <c r="BG337" s="569"/>
      <c r="BH337" s="569"/>
      <c r="BI337" s="569"/>
      <c r="BJ337" s="569"/>
      <c r="BK337" s="569"/>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row>
    <row r="338" spans="6:198" s="1" customFormat="1" ht="15" customHeight="1">
      <c r="F338" s="569" t="s">
        <v>2</v>
      </c>
      <c r="G338" s="569"/>
      <c r="H338" s="569"/>
      <c r="I338" s="569"/>
      <c r="J338" s="569"/>
      <c r="K338" s="569"/>
      <c r="L338" s="569"/>
      <c r="M338" s="569"/>
      <c r="N338" s="569"/>
      <c r="O338" s="569"/>
      <c r="P338" s="569"/>
      <c r="Q338" s="569"/>
      <c r="R338" s="569"/>
      <c r="S338" s="569"/>
      <c r="T338" s="569"/>
      <c r="U338" s="569"/>
      <c r="V338" s="569"/>
      <c r="W338" s="569"/>
      <c r="X338" s="569"/>
      <c r="Y338" s="569"/>
      <c r="Z338" s="569"/>
      <c r="AA338" s="569"/>
      <c r="AB338" s="569"/>
      <c r="AC338" s="569"/>
      <c r="AD338" s="569"/>
      <c r="AE338" s="569"/>
      <c r="AF338" s="569"/>
      <c r="AG338" s="569"/>
      <c r="AH338" s="569"/>
      <c r="AI338" s="569"/>
      <c r="AJ338" s="569"/>
      <c r="AK338" s="569"/>
      <c r="AL338" s="569"/>
      <c r="AM338" s="569"/>
      <c r="AN338" s="569"/>
      <c r="AO338" s="569"/>
      <c r="AP338" s="569"/>
      <c r="AQ338" s="569"/>
      <c r="AR338" s="569"/>
      <c r="AS338" s="569"/>
      <c r="AT338" s="569"/>
      <c r="AU338" s="569"/>
      <c r="AV338" s="569"/>
      <c r="AW338" s="569"/>
      <c r="AX338" s="569"/>
      <c r="AY338" s="569"/>
      <c r="AZ338" s="569"/>
      <c r="BA338" s="569"/>
      <c r="BB338" s="569"/>
      <c r="BC338" s="569"/>
      <c r="BD338" s="569"/>
      <c r="BE338" s="569"/>
      <c r="BF338" s="569"/>
      <c r="BG338" s="569"/>
      <c r="BH338" s="569"/>
      <c r="BI338" s="569"/>
      <c r="BJ338" s="569"/>
      <c r="BK338" s="569"/>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row>
    <row r="339" spans="6:198" s="1" customFormat="1" ht="13.5" customHeight="1" thickBot="1">
      <c r="F339" s="570">
        <f>[1]Input!$C$112</f>
        <v>43633</v>
      </c>
      <c r="G339" s="570"/>
      <c r="H339" s="570"/>
      <c r="I339" s="570"/>
      <c r="J339" s="570"/>
      <c r="K339" s="570"/>
      <c r="L339" s="570"/>
      <c r="M339" s="570"/>
      <c r="N339" s="570"/>
      <c r="O339" s="570"/>
      <c r="P339" s="570"/>
      <c r="Q339" s="570"/>
      <c r="R339" s="570"/>
      <c r="S339" s="570"/>
      <c r="T339" s="570"/>
      <c r="U339" s="570"/>
      <c r="V339" s="570"/>
      <c r="W339" s="570"/>
      <c r="X339" s="570"/>
      <c r="Y339" s="570"/>
      <c r="Z339" s="570"/>
      <c r="AA339" s="570"/>
      <c r="AB339" s="570"/>
      <c r="AC339" s="570"/>
      <c r="AD339" s="570"/>
      <c r="AE339" s="570"/>
      <c r="AF339" s="570"/>
      <c r="AG339" s="570"/>
      <c r="AH339" s="570"/>
      <c r="AI339" s="570"/>
      <c r="AJ339" s="570"/>
      <c r="AK339" s="570"/>
      <c r="AL339" s="570"/>
      <c r="AM339" s="570"/>
      <c r="AN339" s="570"/>
      <c r="AO339" s="570"/>
      <c r="AP339" s="570"/>
      <c r="AQ339" s="570"/>
      <c r="AR339" s="570"/>
      <c r="AS339" s="570"/>
      <c r="AT339" s="570"/>
      <c r="AU339" s="570"/>
      <c r="AV339" s="570"/>
      <c r="AW339" s="570"/>
      <c r="AX339" s="570"/>
      <c r="AY339" s="570"/>
      <c r="AZ339" s="570"/>
      <c r="BA339" s="570"/>
      <c r="BB339" s="570"/>
      <c r="BC339" s="570"/>
      <c r="BD339" s="570"/>
      <c r="BE339" s="570"/>
      <c r="BF339" s="570"/>
      <c r="BG339" s="570"/>
      <c r="BH339" s="570"/>
      <c r="BI339" s="570"/>
      <c r="BJ339" s="570"/>
      <c r="BK339" s="570"/>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row>
    <row r="340" spans="6:198" s="1" customFormat="1" ht="12.75" customHeight="1">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row>
    <row r="341" spans="6:198" s="1" customFormat="1" ht="12.75" customHeight="1">
      <c r="F341" s="571" t="s">
        <v>24</v>
      </c>
      <c r="G341" s="571"/>
      <c r="H341" s="571"/>
      <c r="I341" s="571"/>
      <c r="J341" s="571"/>
      <c r="K341" s="571"/>
      <c r="L341" s="571"/>
      <c r="M341" s="571"/>
      <c r="N341" s="571"/>
      <c r="O341" s="571"/>
      <c r="P341" s="571"/>
      <c r="Q341" s="571"/>
      <c r="R341" s="571"/>
      <c r="S341" s="571"/>
      <c r="T341" s="571"/>
      <c r="U341" s="571"/>
      <c r="V341" s="571"/>
      <c r="W341" s="571"/>
      <c r="X341" s="571"/>
      <c r="Y341" s="571"/>
      <c r="Z341" s="571"/>
      <c r="AA341" s="571"/>
      <c r="AB341" s="571"/>
      <c r="AC341" s="571"/>
      <c r="AD341" s="571"/>
      <c r="AE341" s="571"/>
      <c r="AF341" s="571"/>
      <c r="AG341" s="571"/>
      <c r="AH341" s="571"/>
      <c r="AI341" s="571"/>
      <c r="AJ341" s="571"/>
      <c r="AK341" s="571"/>
      <c r="AL341" s="571"/>
      <c r="AM341" s="571"/>
      <c r="AN341" s="571"/>
      <c r="AO341" s="571"/>
      <c r="AP341" s="571"/>
      <c r="AQ341" s="571"/>
      <c r="AR341" s="571"/>
      <c r="AS341" s="571"/>
      <c r="AT341" s="571"/>
      <c r="AU341" s="571"/>
      <c r="AV341" s="571"/>
      <c r="AW341" s="571"/>
      <c r="AX341" s="571"/>
      <c r="AY341" s="571"/>
      <c r="AZ341" s="571"/>
      <c r="BA341" s="571"/>
      <c r="BB341" s="571"/>
      <c r="BC341" s="571"/>
      <c r="BD341" s="571"/>
      <c r="BE341" s="571"/>
      <c r="BF341" s="571"/>
      <c r="BG341" s="571"/>
      <c r="BH341" s="571"/>
      <c r="BI341" s="571"/>
      <c r="BJ341" s="571"/>
      <c r="BK341" s="571"/>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row>
    <row r="342" spans="6:198" s="1" customFormat="1" ht="12.75" customHeight="1">
      <c r="F342" s="97" t="str">
        <f>F301</f>
        <v xml:space="preserve">As at: </v>
      </c>
      <c r="G342" s="97"/>
      <c r="H342" s="679">
        <f>H301</f>
        <v>43628</v>
      </c>
      <c r="I342" s="679"/>
      <c r="J342" s="679"/>
      <c r="K342" s="97"/>
      <c r="L342" s="97"/>
      <c r="M342" s="97"/>
      <c r="N342" s="97"/>
      <c r="O342" s="97"/>
      <c r="P342" s="97"/>
      <c r="Q342" s="97"/>
      <c r="R342" s="97"/>
      <c r="S342" s="97"/>
      <c r="T342" s="97"/>
      <c r="U342" s="97"/>
      <c r="V342" s="97"/>
      <c r="W342" s="97"/>
      <c r="X342" s="97"/>
      <c r="Y342" s="97"/>
      <c r="Z342" s="97"/>
      <c r="AA342" s="97"/>
      <c r="AB342" s="97"/>
      <c r="AC342" s="97"/>
      <c r="AD342" s="97"/>
      <c r="AE342" s="97"/>
      <c r="AF342" s="97"/>
      <c r="AG342" s="97"/>
      <c r="AH342" s="97"/>
      <c r="AI342" s="97"/>
      <c r="AJ342" s="97"/>
      <c r="AK342" s="97"/>
      <c r="AL342" s="97"/>
      <c r="AM342" s="97"/>
      <c r="AN342" s="97"/>
      <c r="AO342" s="97"/>
      <c r="AP342" s="97"/>
      <c r="AQ342" s="97"/>
      <c r="AR342" s="97"/>
      <c r="AS342" s="97"/>
      <c r="AT342" s="97"/>
      <c r="AU342" s="97"/>
      <c r="AV342" s="97"/>
      <c r="AW342" s="97"/>
      <c r="AX342" s="97"/>
      <c r="AY342" s="97"/>
      <c r="AZ342" s="97"/>
      <c r="BA342" s="97"/>
      <c r="BB342" s="97"/>
      <c r="BC342" s="97"/>
      <c r="BD342" s="97"/>
      <c r="BE342" s="97"/>
      <c r="BF342" s="97"/>
      <c r="BG342" s="97"/>
      <c r="BH342" s="97"/>
      <c r="BI342" s="97"/>
      <c r="BJ342" s="97"/>
      <c r="BK342" s="97"/>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row>
    <row r="343" spans="6:198" s="1" customFormat="1" ht="12.75" customHeight="1">
      <c r="F343" s="12"/>
      <c r="G343" s="782" t="s">
        <v>61</v>
      </c>
      <c r="H343" s="782"/>
      <c r="I343" s="782"/>
      <c r="J343" s="160"/>
      <c r="K343" s="12"/>
      <c r="L343" s="194"/>
      <c r="M343" s="12"/>
      <c r="N343" s="194"/>
      <c r="O343" s="782" t="s">
        <v>161</v>
      </c>
      <c r="P343" s="804"/>
      <c r="Q343" s="804"/>
      <c r="R343" s="804"/>
      <c r="S343" s="804"/>
      <c r="T343" s="804"/>
      <c r="U343" s="194"/>
      <c r="V343" s="194"/>
      <c r="W343" s="194"/>
      <c r="X343" s="126"/>
      <c r="Y343" s="194"/>
      <c r="Z343" s="195"/>
      <c r="AA343" s="195"/>
      <c r="AB343" s="195"/>
      <c r="AC343" s="195"/>
      <c r="AD343" s="782" t="s">
        <v>170</v>
      </c>
      <c r="AE343" s="805"/>
      <c r="AF343" s="805"/>
      <c r="AG343" s="805"/>
      <c r="AH343" s="805"/>
      <c r="AI343" s="805"/>
      <c r="AJ343" s="196"/>
      <c r="AK343" s="196"/>
      <c r="AL343" s="196"/>
      <c r="AM343" s="196"/>
      <c r="AN343" s="194"/>
      <c r="AO343" s="194"/>
      <c r="AP343" s="194"/>
      <c r="AQ343" s="782" t="s">
        <v>147</v>
      </c>
      <c r="AR343" s="805"/>
      <c r="AS343" s="805"/>
      <c r="AT343" s="805"/>
      <c r="AU343" s="805"/>
      <c r="AV343" s="805"/>
      <c r="AW343" s="196"/>
      <c r="AX343" s="196"/>
      <c r="AY343" s="196"/>
      <c r="AZ343" s="197"/>
      <c r="BA343" s="806" t="s">
        <v>171</v>
      </c>
      <c r="BB343" s="550"/>
      <c r="BC343" s="550"/>
      <c r="BD343" s="550"/>
      <c r="BE343" s="550"/>
      <c r="BF343" s="550"/>
      <c r="BG343" s="550"/>
      <c r="BH343" s="550"/>
      <c r="BI343" s="550"/>
      <c r="BJ343" s="550"/>
      <c r="BK343" s="97"/>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row>
    <row r="344" spans="6:198" s="1" customFormat="1" ht="12.75" customHeight="1">
      <c r="F344" s="12"/>
      <c r="G344" s="782"/>
      <c r="H344" s="782"/>
      <c r="I344" s="782"/>
      <c r="J344" s="160"/>
      <c r="K344" s="12"/>
      <c r="L344" s="194"/>
      <c r="M344" s="198"/>
      <c r="N344" s="198"/>
      <c r="O344" s="804"/>
      <c r="P344" s="804"/>
      <c r="Q344" s="804"/>
      <c r="R344" s="804"/>
      <c r="S344" s="804"/>
      <c r="T344" s="804"/>
      <c r="U344" s="194"/>
      <c r="V344" s="195"/>
      <c r="W344" s="195"/>
      <c r="X344" s="195"/>
      <c r="Y344" s="195"/>
      <c r="Z344" s="195"/>
      <c r="AA344" s="195"/>
      <c r="AB344" s="195"/>
      <c r="AC344" s="195"/>
      <c r="AD344" s="805"/>
      <c r="AE344" s="805"/>
      <c r="AF344" s="805"/>
      <c r="AG344" s="805"/>
      <c r="AH344" s="805"/>
      <c r="AI344" s="805"/>
      <c r="AJ344" s="196"/>
      <c r="AK344" s="196"/>
      <c r="AL344" s="196"/>
      <c r="AM344" s="196"/>
      <c r="AN344" s="194"/>
      <c r="AO344" s="194"/>
      <c r="AP344" s="194"/>
      <c r="AQ344" s="805"/>
      <c r="AR344" s="805"/>
      <c r="AS344" s="805"/>
      <c r="AT344" s="805"/>
      <c r="AU344" s="805"/>
      <c r="AV344" s="805"/>
      <c r="AW344" s="196"/>
      <c r="AX344" s="196"/>
      <c r="AY344" s="196"/>
      <c r="AZ344" s="197"/>
      <c r="BA344" s="197"/>
      <c r="BB344" s="197"/>
      <c r="BC344" s="197"/>
      <c r="BD344" s="197"/>
      <c r="BE344" s="197"/>
      <c r="BF344" s="197"/>
      <c r="BG344" s="197"/>
      <c r="BH344" s="197"/>
      <c r="BI344" s="197"/>
      <c r="BJ344" s="197"/>
      <c r="BK344" s="97"/>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row>
    <row r="345" spans="6:198" s="1" customFormat="1" ht="12.75" customHeight="1">
      <c r="F345" s="12"/>
      <c r="G345" s="782"/>
      <c r="H345" s="782"/>
      <c r="I345" s="782"/>
      <c r="J345" s="160"/>
      <c r="K345" s="12"/>
      <c r="L345" s="194"/>
      <c r="M345" s="12"/>
      <c r="N345" s="194"/>
      <c r="O345" s="804"/>
      <c r="P345" s="804"/>
      <c r="Q345" s="804"/>
      <c r="R345" s="804"/>
      <c r="S345" s="804"/>
      <c r="T345" s="804"/>
      <c r="U345" s="194"/>
      <c r="V345" s="194"/>
      <c r="W345" s="194"/>
      <c r="X345" s="126"/>
      <c r="Y345" s="199"/>
      <c r="Z345" s="199"/>
      <c r="AA345" s="199"/>
      <c r="AB345" s="199"/>
      <c r="AC345" s="199"/>
      <c r="AD345" s="805"/>
      <c r="AE345" s="805"/>
      <c r="AF345" s="805"/>
      <c r="AG345" s="805"/>
      <c r="AH345" s="805"/>
      <c r="AI345" s="805"/>
      <c r="AJ345" s="200"/>
      <c r="AK345" s="200"/>
      <c r="AL345" s="200"/>
      <c r="AM345" s="200"/>
      <c r="AN345" s="194"/>
      <c r="AO345" s="194"/>
      <c r="AP345" s="194"/>
      <c r="AQ345" s="805"/>
      <c r="AR345" s="805"/>
      <c r="AS345" s="805"/>
      <c r="AT345" s="805"/>
      <c r="AU345" s="805"/>
      <c r="AV345" s="805"/>
      <c r="AW345" s="196"/>
      <c r="AX345" s="196"/>
      <c r="AY345" s="196"/>
      <c r="AZ345" s="197"/>
      <c r="BA345" s="763" t="s">
        <v>172</v>
      </c>
      <c r="BB345" s="763"/>
      <c r="BC345" s="763"/>
      <c r="BD345" s="763"/>
      <c r="BE345" s="126"/>
      <c r="BF345" s="763" t="s">
        <v>173</v>
      </c>
      <c r="BG345" s="763"/>
      <c r="BH345" s="763"/>
      <c r="BI345" s="763"/>
      <c r="BJ345" s="763"/>
      <c r="BK345" s="97"/>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row>
    <row r="346" spans="6:198" s="1" customFormat="1" ht="12.75" customHeight="1">
      <c r="F346" s="97"/>
      <c r="G346" s="769" t="s">
        <v>112</v>
      </c>
      <c r="H346" s="769"/>
      <c r="I346" s="769"/>
      <c r="J346" s="201"/>
      <c r="K346" s="202"/>
      <c r="L346" s="203"/>
      <c r="M346" s="203"/>
      <c r="N346" s="203"/>
      <c r="O346" s="795">
        <f>AE266</f>
        <v>290710172.40000004</v>
      </c>
      <c r="P346" s="796"/>
      <c r="Q346" s="796"/>
      <c r="R346" s="796"/>
      <c r="S346" s="796"/>
      <c r="T346" s="796"/>
      <c r="U346" s="165"/>
      <c r="V346" s="165"/>
      <c r="W346" s="165"/>
      <c r="X346" s="164"/>
      <c r="Y346" s="204"/>
      <c r="Z346" s="205"/>
      <c r="AA346" s="205"/>
      <c r="AB346" s="205"/>
      <c r="AC346" s="205"/>
      <c r="AD346" s="795">
        <f>AM224</f>
        <v>20240333.079999998</v>
      </c>
      <c r="AE346" s="796"/>
      <c r="AF346" s="796"/>
      <c r="AG346" s="796"/>
      <c r="AH346" s="796"/>
      <c r="AI346" s="796"/>
      <c r="AJ346" s="206"/>
      <c r="AK346" s="206"/>
      <c r="AL346" s="206"/>
      <c r="AM346" s="206"/>
      <c r="AN346" s="207"/>
      <c r="AO346" s="207"/>
      <c r="AP346" s="207"/>
      <c r="AQ346" s="795">
        <f>O346-AD346</f>
        <v>270469839.32000005</v>
      </c>
      <c r="AR346" s="796"/>
      <c r="AS346" s="796"/>
      <c r="AT346" s="796"/>
      <c r="AU346" s="796"/>
      <c r="AV346" s="796"/>
      <c r="AW346" s="208"/>
      <c r="AX346" s="208"/>
      <c r="AY346" s="208"/>
      <c r="AZ346" s="164"/>
      <c r="BA346" s="798">
        <f>U56</f>
        <v>0.12559987615460033</v>
      </c>
      <c r="BB346" s="799"/>
      <c r="BC346" s="799"/>
      <c r="BD346" s="799"/>
      <c r="BE346" s="209"/>
      <c r="BF346" s="801">
        <f>AQ56</f>
        <v>0.130074180984667</v>
      </c>
      <c r="BG346" s="802"/>
      <c r="BH346" s="802"/>
      <c r="BI346" s="802"/>
      <c r="BJ346" s="802"/>
      <c r="BK346" s="97"/>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row>
    <row r="347" spans="6:198" s="1" customFormat="1" ht="12.75" customHeight="1">
      <c r="F347" s="97"/>
      <c r="G347" s="770"/>
      <c r="H347" s="770"/>
      <c r="I347" s="770"/>
      <c r="J347" s="210"/>
      <c r="K347" s="211"/>
      <c r="L347" s="211"/>
      <c r="M347" s="211"/>
      <c r="N347" s="211"/>
      <c r="O347" s="797"/>
      <c r="P347" s="797"/>
      <c r="Q347" s="797"/>
      <c r="R347" s="797"/>
      <c r="S347" s="797"/>
      <c r="T347" s="797"/>
      <c r="U347" s="212"/>
      <c r="V347" s="212"/>
      <c r="W347" s="212"/>
      <c r="X347" s="168"/>
      <c r="Y347" s="213"/>
      <c r="Z347" s="213"/>
      <c r="AA347" s="213"/>
      <c r="AB347" s="213"/>
      <c r="AC347" s="213"/>
      <c r="AD347" s="797"/>
      <c r="AE347" s="797"/>
      <c r="AF347" s="797"/>
      <c r="AG347" s="797"/>
      <c r="AH347" s="797"/>
      <c r="AI347" s="797"/>
      <c r="AJ347" s="214"/>
      <c r="AK347" s="214"/>
      <c r="AL347" s="214"/>
      <c r="AM347" s="214"/>
      <c r="AN347" s="215"/>
      <c r="AO347" s="215"/>
      <c r="AP347" s="215"/>
      <c r="AQ347" s="797"/>
      <c r="AR347" s="797"/>
      <c r="AS347" s="797"/>
      <c r="AT347" s="797"/>
      <c r="AU347" s="797"/>
      <c r="AV347" s="797"/>
      <c r="AW347" s="216"/>
      <c r="AX347" s="216"/>
      <c r="AY347" s="216"/>
      <c r="AZ347" s="212"/>
      <c r="BA347" s="800"/>
      <c r="BB347" s="800"/>
      <c r="BC347" s="800"/>
      <c r="BD347" s="800"/>
      <c r="BE347" s="217"/>
      <c r="BF347" s="803"/>
      <c r="BG347" s="803"/>
      <c r="BH347" s="803"/>
      <c r="BI347" s="803"/>
      <c r="BJ347" s="803"/>
      <c r="BK347" s="97"/>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row>
    <row r="348" spans="6:198" s="1" customFormat="1" ht="12.75" customHeight="1">
      <c r="F348" s="97"/>
      <c r="G348" s="769" t="s">
        <v>149</v>
      </c>
      <c r="H348" s="769"/>
      <c r="I348" s="769"/>
      <c r="J348" s="201"/>
      <c r="K348" s="202"/>
      <c r="L348" s="203"/>
      <c r="M348" s="203"/>
      <c r="N348" s="203"/>
      <c r="O348" s="795">
        <f>AE268</f>
        <v>11230000</v>
      </c>
      <c r="P348" s="796"/>
      <c r="Q348" s="796"/>
      <c r="R348" s="796"/>
      <c r="S348" s="796"/>
      <c r="T348" s="796"/>
      <c r="U348" s="165"/>
      <c r="V348" s="165"/>
      <c r="W348" s="165"/>
      <c r="X348" s="164"/>
      <c r="Y348" s="185"/>
      <c r="Z348" s="185"/>
      <c r="AA348" s="185"/>
      <c r="AB348" s="185"/>
      <c r="AC348" s="185"/>
      <c r="AD348" s="795">
        <f>AM226</f>
        <v>0</v>
      </c>
      <c r="AE348" s="796"/>
      <c r="AF348" s="796"/>
      <c r="AG348" s="796"/>
      <c r="AH348" s="796"/>
      <c r="AI348" s="796"/>
      <c r="AJ348" s="180"/>
      <c r="AK348" s="180"/>
      <c r="AL348" s="180"/>
      <c r="AM348" s="180"/>
      <c r="AN348" s="207"/>
      <c r="AO348" s="207"/>
      <c r="AP348" s="207"/>
      <c r="AQ348" s="795">
        <f t="shared" ref="AQ348" si="6">O348-AD348</f>
        <v>11230000</v>
      </c>
      <c r="AR348" s="796"/>
      <c r="AS348" s="796"/>
      <c r="AT348" s="796"/>
      <c r="AU348" s="796"/>
      <c r="AV348" s="796"/>
      <c r="AW348" s="208"/>
      <c r="AX348" s="208"/>
      <c r="AY348" s="208"/>
      <c r="AZ348" s="164"/>
      <c r="BA348" s="798">
        <f>U57</f>
        <v>9.6625212859280663E-2</v>
      </c>
      <c r="BB348" s="799"/>
      <c r="BC348" s="799"/>
      <c r="BD348" s="799"/>
      <c r="BE348" s="209"/>
      <c r="BF348" s="801">
        <f>AQ57</f>
        <v>9.3954564201873314E-2</v>
      </c>
      <c r="BG348" s="802"/>
      <c r="BH348" s="802"/>
      <c r="BI348" s="802"/>
      <c r="BJ348" s="802"/>
      <c r="BK348" s="97"/>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row>
    <row r="349" spans="6:198" s="1" customFormat="1" ht="12.75" customHeight="1">
      <c r="F349" s="97"/>
      <c r="G349" s="770"/>
      <c r="H349" s="770"/>
      <c r="I349" s="770"/>
      <c r="J349" s="210"/>
      <c r="K349" s="211"/>
      <c r="L349" s="211"/>
      <c r="M349" s="211"/>
      <c r="N349" s="211"/>
      <c r="O349" s="797"/>
      <c r="P349" s="797"/>
      <c r="Q349" s="797"/>
      <c r="R349" s="797"/>
      <c r="S349" s="797"/>
      <c r="T349" s="797"/>
      <c r="U349" s="212"/>
      <c r="V349" s="212"/>
      <c r="W349" s="212"/>
      <c r="X349" s="168"/>
      <c r="Y349" s="187"/>
      <c r="Z349" s="187"/>
      <c r="AA349" s="187"/>
      <c r="AB349" s="187"/>
      <c r="AC349" s="187"/>
      <c r="AD349" s="797"/>
      <c r="AE349" s="797"/>
      <c r="AF349" s="797"/>
      <c r="AG349" s="797"/>
      <c r="AH349" s="797"/>
      <c r="AI349" s="797"/>
      <c r="AJ349" s="186"/>
      <c r="AK349" s="186"/>
      <c r="AL349" s="186"/>
      <c r="AM349" s="186"/>
      <c r="AN349" s="215"/>
      <c r="AO349" s="215"/>
      <c r="AP349" s="215"/>
      <c r="AQ349" s="797"/>
      <c r="AR349" s="797"/>
      <c r="AS349" s="797"/>
      <c r="AT349" s="797"/>
      <c r="AU349" s="797"/>
      <c r="AV349" s="797"/>
      <c r="AW349" s="216"/>
      <c r="AX349" s="216"/>
      <c r="AY349" s="216"/>
      <c r="AZ349" s="212"/>
      <c r="BA349" s="800"/>
      <c r="BB349" s="800"/>
      <c r="BC349" s="800"/>
      <c r="BD349" s="800"/>
      <c r="BE349" s="217"/>
      <c r="BF349" s="803"/>
      <c r="BG349" s="803"/>
      <c r="BH349" s="803"/>
      <c r="BI349" s="803"/>
      <c r="BJ349" s="803"/>
      <c r="BK349" s="97"/>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row>
    <row r="350" spans="6:198" s="1" customFormat="1" ht="12.75" customHeight="1">
      <c r="F350" s="97"/>
      <c r="G350" s="769" t="s">
        <v>150</v>
      </c>
      <c r="H350" s="769"/>
      <c r="I350" s="769"/>
      <c r="J350" s="201"/>
      <c r="K350" s="202"/>
      <c r="L350" s="203"/>
      <c r="M350" s="203"/>
      <c r="N350" s="203"/>
      <c r="O350" s="795">
        <f>AE270</f>
        <v>11230000</v>
      </c>
      <c r="P350" s="796"/>
      <c r="Q350" s="796"/>
      <c r="R350" s="796"/>
      <c r="S350" s="796"/>
      <c r="T350" s="796"/>
      <c r="U350" s="165"/>
      <c r="V350" s="165"/>
      <c r="W350" s="165"/>
      <c r="X350" s="164"/>
      <c r="Y350" s="185"/>
      <c r="Z350" s="185"/>
      <c r="AA350" s="185"/>
      <c r="AB350" s="185"/>
      <c r="AC350" s="185"/>
      <c r="AD350" s="795">
        <f>AM228</f>
        <v>0</v>
      </c>
      <c r="AE350" s="796"/>
      <c r="AF350" s="796"/>
      <c r="AG350" s="796"/>
      <c r="AH350" s="796"/>
      <c r="AI350" s="796"/>
      <c r="AJ350" s="180"/>
      <c r="AK350" s="180"/>
      <c r="AL350" s="180"/>
      <c r="AM350" s="180"/>
      <c r="AN350" s="207"/>
      <c r="AO350" s="207"/>
      <c r="AP350" s="207"/>
      <c r="AQ350" s="795">
        <f t="shared" ref="AQ350" si="7">O350-AD350</f>
        <v>11230000</v>
      </c>
      <c r="AR350" s="796"/>
      <c r="AS350" s="796"/>
      <c r="AT350" s="796"/>
      <c r="AU350" s="796"/>
      <c r="AV350" s="796"/>
      <c r="AW350" s="208"/>
      <c r="AX350" s="208"/>
      <c r="AY350" s="208"/>
      <c r="AZ350" s="164"/>
      <c r="BA350" s="798">
        <f>U58</f>
        <v>6.7650549563960993E-2</v>
      </c>
      <c r="BB350" s="799"/>
      <c r="BC350" s="799"/>
      <c r="BD350" s="799"/>
      <c r="BE350" s="209"/>
      <c r="BF350" s="801">
        <f>AQ58</f>
        <v>5.7834947419079623E-2</v>
      </c>
      <c r="BG350" s="802"/>
      <c r="BH350" s="802"/>
      <c r="BI350" s="802"/>
      <c r="BJ350" s="802"/>
      <c r="BK350" s="97"/>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row>
    <row r="351" spans="6:198" s="1" customFormat="1" ht="12.75" customHeight="1">
      <c r="F351" s="97"/>
      <c r="G351" s="770"/>
      <c r="H351" s="770"/>
      <c r="I351" s="770"/>
      <c r="J351" s="210"/>
      <c r="K351" s="211"/>
      <c r="L351" s="211"/>
      <c r="M351" s="211"/>
      <c r="N351" s="211"/>
      <c r="O351" s="797"/>
      <c r="P351" s="797"/>
      <c r="Q351" s="797"/>
      <c r="R351" s="797"/>
      <c r="S351" s="797"/>
      <c r="T351" s="797"/>
      <c r="U351" s="212"/>
      <c r="V351" s="212"/>
      <c r="W351" s="212"/>
      <c r="X351" s="168"/>
      <c r="Y351" s="187"/>
      <c r="Z351" s="187"/>
      <c r="AA351" s="187"/>
      <c r="AB351" s="187"/>
      <c r="AC351" s="187"/>
      <c r="AD351" s="797"/>
      <c r="AE351" s="797"/>
      <c r="AF351" s="797"/>
      <c r="AG351" s="797"/>
      <c r="AH351" s="797"/>
      <c r="AI351" s="797"/>
      <c r="AJ351" s="186"/>
      <c r="AK351" s="186"/>
      <c r="AL351" s="186"/>
      <c r="AM351" s="186"/>
      <c r="AN351" s="215"/>
      <c r="AO351" s="215"/>
      <c r="AP351" s="215"/>
      <c r="AQ351" s="797"/>
      <c r="AR351" s="797"/>
      <c r="AS351" s="797"/>
      <c r="AT351" s="797"/>
      <c r="AU351" s="797"/>
      <c r="AV351" s="797"/>
      <c r="AW351" s="216"/>
      <c r="AX351" s="216"/>
      <c r="AY351" s="216"/>
      <c r="AZ351" s="212"/>
      <c r="BA351" s="800"/>
      <c r="BB351" s="800"/>
      <c r="BC351" s="800"/>
      <c r="BD351" s="800"/>
      <c r="BE351" s="217"/>
      <c r="BF351" s="803"/>
      <c r="BG351" s="803"/>
      <c r="BH351" s="803"/>
      <c r="BI351" s="803"/>
      <c r="BJ351" s="803"/>
      <c r="BK351" s="97"/>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row>
    <row r="352" spans="6:198" s="1" customFormat="1" ht="12.75" customHeight="1">
      <c r="F352" s="97"/>
      <c r="G352" s="769" t="s">
        <v>151</v>
      </c>
      <c r="H352" s="769"/>
      <c r="I352" s="769"/>
      <c r="J352" s="201"/>
      <c r="K352" s="202"/>
      <c r="L352" s="203"/>
      <c r="M352" s="203"/>
      <c r="N352" s="203"/>
      <c r="O352" s="795">
        <f>AE272</f>
        <v>7490000</v>
      </c>
      <c r="P352" s="796"/>
      <c r="Q352" s="796"/>
      <c r="R352" s="796"/>
      <c r="S352" s="796"/>
      <c r="T352" s="796"/>
      <c r="U352" s="165"/>
      <c r="V352" s="165"/>
      <c r="W352" s="165"/>
      <c r="X352" s="164"/>
      <c r="Y352" s="185"/>
      <c r="Z352" s="185"/>
      <c r="AA352" s="185"/>
      <c r="AB352" s="185"/>
      <c r="AC352" s="185"/>
      <c r="AD352" s="795">
        <f>AM230</f>
        <v>0</v>
      </c>
      <c r="AE352" s="796"/>
      <c r="AF352" s="796"/>
      <c r="AG352" s="796"/>
      <c r="AH352" s="796"/>
      <c r="AI352" s="796"/>
      <c r="AJ352" s="180"/>
      <c r="AK352" s="180"/>
      <c r="AL352" s="180"/>
      <c r="AM352" s="180"/>
      <c r="AN352" s="207"/>
      <c r="AO352" s="207"/>
      <c r="AP352" s="207"/>
      <c r="AQ352" s="795">
        <f t="shared" ref="AQ352" si="8">O352-AD352</f>
        <v>7490000</v>
      </c>
      <c r="AR352" s="796"/>
      <c r="AS352" s="796"/>
      <c r="AT352" s="796"/>
      <c r="AU352" s="796"/>
      <c r="AV352" s="796"/>
      <c r="AW352" s="208"/>
      <c r="AX352" s="208"/>
      <c r="AY352" s="208"/>
      <c r="AZ352" s="164"/>
      <c r="BA352" s="798">
        <f>U59</f>
        <v>4.8325506992104854E-2</v>
      </c>
      <c r="BB352" s="799"/>
      <c r="BC352" s="799"/>
      <c r="BD352" s="799"/>
      <c r="BE352" s="209"/>
      <c r="BF352" s="801">
        <f>AQ59</f>
        <v>3.3744481728685605E-2</v>
      </c>
      <c r="BG352" s="802"/>
      <c r="BH352" s="802"/>
      <c r="BI352" s="802"/>
      <c r="BJ352" s="802"/>
      <c r="BK352" s="97"/>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row>
    <row r="353" spans="6:198" s="1" customFormat="1" ht="12.75" customHeight="1">
      <c r="F353" s="97"/>
      <c r="G353" s="770"/>
      <c r="H353" s="770"/>
      <c r="I353" s="770"/>
      <c r="J353" s="210"/>
      <c r="K353" s="211"/>
      <c r="L353" s="211"/>
      <c r="M353" s="211"/>
      <c r="N353" s="211"/>
      <c r="O353" s="797"/>
      <c r="P353" s="797"/>
      <c r="Q353" s="797"/>
      <c r="R353" s="797"/>
      <c r="S353" s="797"/>
      <c r="T353" s="797"/>
      <c r="U353" s="212"/>
      <c r="V353" s="212"/>
      <c r="W353" s="212"/>
      <c r="X353" s="168"/>
      <c r="Y353" s="187"/>
      <c r="Z353" s="187"/>
      <c r="AA353" s="187"/>
      <c r="AB353" s="187"/>
      <c r="AC353" s="187"/>
      <c r="AD353" s="797"/>
      <c r="AE353" s="797"/>
      <c r="AF353" s="797"/>
      <c r="AG353" s="797"/>
      <c r="AH353" s="797"/>
      <c r="AI353" s="797"/>
      <c r="AJ353" s="186"/>
      <c r="AK353" s="186"/>
      <c r="AL353" s="186"/>
      <c r="AM353" s="186"/>
      <c r="AN353" s="215"/>
      <c r="AO353" s="215"/>
      <c r="AP353" s="215"/>
      <c r="AQ353" s="797"/>
      <c r="AR353" s="797"/>
      <c r="AS353" s="797"/>
      <c r="AT353" s="797"/>
      <c r="AU353" s="797"/>
      <c r="AV353" s="797"/>
      <c r="AW353" s="216"/>
      <c r="AX353" s="216"/>
      <c r="AY353" s="216"/>
      <c r="AZ353" s="212"/>
      <c r="BA353" s="800"/>
      <c r="BB353" s="800"/>
      <c r="BC353" s="800"/>
      <c r="BD353" s="800"/>
      <c r="BE353" s="217"/>
      <c r="BF353" s="803"/>
      <c r="BG353" s="803"/>
      <c r="BH353" s="803"/>
      <c r="BI353" s="803"/>
      <c r="BJ353" s="803"/>
      <c r="BK353" s="97"/>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row>
    <row r="354" spans="6:198" s="1" customFormat="1" ht="12.75" customHeight="1">
      <c r="F354" s="97"/>
      <c r="G354" s="769" t="s">
        <v>152</v>
      </c>
      <c r="H354" s="769"/>
      <c r="I354" s="769"/>
      <c r="J354" s="201"/>
      <c r="K354" s="202"/>
      <c r="L354" s="203"/>
      <c r="M354" s="203"/>
      <c r="N354" s="203"/>
      <c r="O354" s="795">
        <f>AE274</f>
        <v>5620000</v>
      </c>
      <c r="P354" s="796"/>
      <c r="Q354" s="796"/>
      <c r="R354" s="796"/>
      <c r="S354" s="796"/>
      <c r="T354" s="796"/>
      <c r="U354" s="165"/>
      <c r="V354" s="165"/>
      <c r="W354" s="165"/>
      <c r="X354" s="164"/>
      <c r="Y354" s="185"/>
      <c r="Z354" s="185"/>
      <c r="AA354" s="185"/>
      <c r="AB354" s="185"/>
      <c r="AC354" s="185"/>
      <c r="AD354" s="795">
        <f>AM232</f>
        <v>0</v>
      </c>
      <c r="AE354" s="796"/>
      <c r="AF354" s="796"/>
      <c r="AG354" s="796"/>
      <c r="AH354" s="796"/>
      <c r="AI354" s="796"/>
      <c r="AJ354" s="180"/>
      <c r="AK354" s="180"/>
      <c r="AL354" s="180"/>
      <c r="AM354" s="180"/>
      <c r="AN354" s="207"/>
      <c r="AO354" s="207"/>
      <c r="AP354" s="207"/>
      <c r="AQ354" s="795">
        <f t="shared" ref="AQ354" si="9">O354-AD354</f>
        <v>5620000</v>
      </c>
      <c r="AR354" s="796"/>
      <c r="AS354" s="796"/>
      <c r="AT354" s="796"/>
      <c r="AU354" s="796"/>
      <c r="AV354" s="796"/>
      <c r="AW354" s="208"/>
      <c r="AX354" s="208"/>
      <c r="AY354" s="208"/>
      <c r="AZ354" s="164"/>
      <c r="BA354" s="798">
        <f>U60</f>
        <v>3.3825274781980497E-2</v>
      </c>
      <c r="BB354" s="799"/>
      <c r="BC354" s="799"/>
      <c r="BD354" s="799"/>
      <c r="BE354" s="209"/>
      <c r="BF354" s="801">
        <f>AQ60</f>
        <v>1.566859158449143E-2</v>
      </c>
      <c r="BG354" s="802"/>
      <c r="BH354" s="802"/>
      <c r="BI354" s="802"/>
      <c r="BJ354" s="802"/>
      <c r="BK354" s="97"/>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row>
    <row r="355" spans="6:198" s="1" customFormat="1" ht="12.75" customHeight="1">
      <c r="F355" s="97"/>
      <c r="G355" s="770"/>
      <c r="H355" s="770"/>
      <c r="I355" s="770"/>
      <c r="J355" s="210"/>
      <c r="K355" s="211"/>
      <c r="L355" s="211"/>
      <c r="M355" s="211"/>
      <c r="N355" s="211"/>
      <c r="O355" s="797"/>
      <c r="P355" s="797"/>
      <c r="Q355" s="797"/>
      <c r="R355" s="797"/>
      <c r="S355" s="797"/>
      <c r="T355" s="797"/>
      <c r="U355" s="212"/>
      <c r="V355" s="212"/>
      <c r="W355" s="212"/>
      <c r="X355" s="168"/>
      <c r="Y355" s="187"/>
      <c r="Z355" s="187"/>
      <c r="AA355" s="187"/>
      <c r="AB355" s="187"/>
      <c r="AC355" s="187"/>
      <c r="AD355" s="797"/>
      <c r="AE355" s="797"/>
      <c r="AF355" s="797"/>
      <c r="AG355" s="797"/>
      <c r="AH355" s="797"/>
      <c r="AI355" s="797"/>
      <c r="AJ355" s="186"/>
      <c r="AK355" s="186"/>
      <c r="AL355" s="186"/>
      <c r="AM355" s="186"/>
      <c r="AN355" s="215"/>
      <c r="AO355" s="215"/>
      <c r="AP355" s="215"/>
      <c r="AQ355" s="797"/>
      <c r="AR355" s="797"/>
      <c r="AS355" s="797"/>
      <c r="AT355" s="797"/>
      <c r="AU355" s="797"/>
      <c r="AV355" s="797"/>
      <c r="AW355" s="216"/>
      <c r="AX355" s="216"/>
      <c r="AY355" s="216"/>
      <c r="AZ355" s="212"/>
      <c r="BA355" s="800"/>
      <c r="BB355" s="800"/>
      <c r="BC355" s="800"/>
      <c r="BD355" s="800"/>
      <c r="BE355" s="217"/>
      <c r="BF355" s="803"/>
      <c r="BG355" s="803"/>
      <c r="BH355" s="803"/>
      <c r="BI355" s="803"/>
      <c r="BJ355" s="803"/>
      <c r="BK355" s="97"/>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row>
    <row r="356" spans="6:198" s="1" customFormat="1" ht="12.75" customHeight="1">
      <c r="F356" s="97"/>
      <c r="G356" s="769" t="s">
        <v>153</v>
      </c>
      <c r="H356" s="769"/>
      <c r="I356" s="769"/>
      <c r="J356" s="201"/>
      <c r="K356" s="202"/>
      <c r="L356" s="203"/>
      <c r="M356" s="203"/>
      <c r="N356" s="203"/>
      <c r="O356" s="795">
        <f>AE276</f>
        <v>6573586.1850499995</v>
      </c>
      <c r="P356" s="796"/>
      <c r="Q356" s="796"/>
      <c r="R356" s="796"/>
      <c r="S356" s="796"/>
      <c r="T356" s="796"/>
      <c r="U356" s="165"/>
      <c r="V356" s="165"/>
      <c r="W356" s="165"/>
      <c r="X356" s="164"/>
      <c r="Y356" s="185"/>
      <c r="Z356" s="185"/>
      <c r="AA356" s="185"/>
      <c r="AB356" s="185"/>
      <c r="AC356" s="185"/>
      <c r="AD356" s="795">
        <f>AM234</f>
        <v>1702042.7090499999</v>
      </c>
      <c r="AE356" s="796"/>
      <c r="AF356" s="796"/>
      <c r="AG356" s="796"/>
      <c r="AH356" s="796"/>
      <c r="AI356" s="796"/>
      <c r="AJ356" s="180"/>
      <c r="AK356" s="180"/>
      <c r="AL356" s="180"/>
      <c r="AM356" s="180"/>
      <c r="AN356" s="207"/>
      <c r="AO356" s="207"/>
      <c r="AP356" s="207"/>
      <c r="AQ356" s="795">
        <f t="shared" ref="AQ356" si="10">O356-AD356</f>
        <v>4871543.4759999998</v>
      </c>
      <c r="AR356" s="796"/>
      <c r="AS356" s="796"/>
      <c r="AT356" s="796"/>
      <c r="AU356" s="796"/>
      <c r="AV356" s="796"/>
      <c r="AW356" s="208"/>
      <c r="AX356" s="208"/>
      <c r="AY356" s="208"/>
      <c r="AZ356" s="164"/>
      <c r="BA356" s="798">
        <f>U61</f>
        <v>0</v>
      </c>
      <c r="BB356" s="799"/>
      <c r="BC356" s="799"/>
      <c r="BD356" s="799"/>
      <c r="BE356" s="209"/>
      <c r="BF356" s="801">
        <v>0</v>
      </c>
      <c r="BG356" s="802"/>
      <c r="BH356" s="802"/>
      <c r="BI356" s="802"/>
      <c r="BJ356" s="802"/>
      <c r="BK356" s="97"/>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row>
    <row r="357" spans="6:198" s="1" customFormat="1" ht="12.75" customHeight="1">
      <c r="F357" s="97"/>
      <c r="G357" s="770"/>
      <c r="H357" s="770"/>
      <c r="I357" s="770"/>
      <c r="J357" s="210"/>
      <c r="K357" s="211"/>
      <c r="L357" s="211"/>
      <c r="M357" s="211"/>
      <c r="N357" s="211"/>
      <c r="O357" s="797"/>
      <c r="P357" s="797"/>
      <c r="Q357" s="797"/>
      <c r="R357" s="797"/>
      <c r="S357" s="797"/>
      <c r="T357" s="797"/>
      <c r="U357" s="212"/>
      <c r="V357" s="212"/>
      <c r="W357" s="212"/>
      <c r="X357" s="168"/>
      <c r="Y357" s="187"/>
      <c r="Z357" s="187"/>
      <c r="AA357" s="187"/>
      <c r="AB357" s="187"/>
      <c r="AC357" s="187"/>
      <c r="AD357" s="797"/>
      <c r="AE357" s="797"/>
      <c r="AF357" s="797"/>
      <c r="AG357" s="797"/>
      <c r="AH357" s="797"/>
      <c r="AI357" s="797"/>
      <c r="AJ357" s="186"/>
      <c r="AK357" s="186"/>
      <c r="AL357" s="186"/>
      <c r="AM357" s="186"/>
      <c r="AN357" s="215"/>
      <c r="AO357" s="215"/>
      <c r="AP357" s="215"/>
      <c r="AQ357" s="797"/>
      <c r="AR357" s="797"/>
      <c r="AS357" s="797"/>
      <c r="AT357" s="797"/>
      <c r="AU357" s="797"/>
      <c r="AV357" s="797"/>
      <c r="AW357" s="216"/>
      <c r="AX357" s="216"/>
      <c r="AY357" s="216"/>
      <c r="AZ357" s="212"/>
      <c r="BA357" s="800"/>
      <c r="BB357" s="800"/>
      <c r="BC357" s="800"/>
      <c r="BD357" s="800"/>
      <c r="BE357" s="217"/>
      <c r="BF357" s="803"/>
      <c r="BG357" s="803"/>
      <c r="BH357" s="803"/>
      <c r="BI357" s="803"/>
      <c r="BJ357" s="803"/>
      <c r="BK357" s="97"/>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row>
    <row r="358" spans="6:198" s="1" customFormat="1" ht="12.75" customHeight="1">
      <c r="F358" s="97"/>
      <c r="G358" s="115"/>
      <c r="H358" s="115"/>
      <c r="I358" s="115"/>
      <c r="J358" s="97"/>
      <c r="K358" s="159"/>
      <c r="L358" s="18"/>
      <c r="M358" s="18"/>
      <c r="N358" s="18"/>
      <c r="O358" s="175"/>
      <c r="P358" s="176"/>
      <c r="Q358" s="176"/>
      <c r="R358" s="176"/>
      <c r="S358" s="176"/>
      <c r="T358" s="176"/>
      <c r="U358" s="18"/>
      <c r="V358" s="18"/>
      <c r="W358" s="18"/>
      <c r="X358" s="97"/>
      <c r="Y358" s="175"/>
      <c r="Z358" s="176"/>
      <c r="AA358" s="176"/>
      <c r="AB358" s="176"/>
      <c r="AC358" s="176"/>
      <c r="AD358" s="175"/>
      <c r="AE358" s="176"/>
      <c r="AF358" s="176"/>
      <c r="AG358" s="176"/>
      <c r="AH358" s="176"/>
      <c r="AI358" s="176"/>
      <c r="AJ358" s="176"/>
      <c r="AK358" s="176"/>
      <c r="AL358" s="176"/>
      <c r="AM358" s="176"/>
      <c r="AN358" s="179"/>
      <c r="AO358" s="179"/>
      <c r="AP358" s="179"/>
      <c r="AQ358" s="175"/>
      <c r="AR358" s="176"/>
      <c r="AS358" s="176"/>
      <c r="AT358" s="176"/>
      <c r="AU358" s="176"/>
      <c r="AV358" s="176"/>
      <c r="AW358" s="218"/>
      <c r="AX358" s="218"/>
      <c r="AY358" s="218"/>
      <c r="AZ358" s="97"/>
      <c r="BA358" s="219"/>
      <c r="BB358" s="220"/>
      <c r="BC358" s="220"/>
      <c r="BD358" s="220"/>
      <c r="BE358" s="221"/>
      <c r="BF358" s="219"/>
      <c r="BG358" s="220"/>
      <c r="BH358" s="220"/>
      <c r="BI358" s="220"/>
      <c r="BJ358" s="220"/>
      <c r="BK358" s="97"/>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row>
    <row r="359" spans="6:198" s="1" customFormat="1" ht="12.75" customHeight="1">
      <c r="F359" s="97"/>
      <c r="G359" s="115"/>
      <c r="H359" s="115"/>
      <c r="I359" s="115"/>
      <c r="J359" s="97"/>
      <c r="K359" s="159"/>
      <c r="L359" s="18"/>
      <c r="M359" s="18"/>
      <c r="N359" s="18"/>
      <c r="O359" s="175"/>
      <c r="P359" s="176"/>
      <c r="Q359" s="176"/>
      <c r="R359" s="176"/>
      <c r="S359" s="176"/>
      <c r="T359" s="176"/>
      <c r="U359" s="18"/>
      <c r="V359" s="18"/>
      <c r="W359" s="18"/>
      <c r="X359" s="97"/>
      <c r="Y359" s="175"/>
      <c r="Z359" s="176"/>
      <c r="AA359" s="176"/>
      <c r="AB359" s="176"/>
      <c r="AC359" s="176"/>
      <c r="AD359" s="175"/>
      <c r="AE359" s="176"/>
      <c r="AF359" s="176"/>
      <c r="AG359" s="176"/>
      <c r="AH359" s="176"/>
      <c r="AI359" s="176"/>
      <c r="AJ359" s="176"/>
      <c r="AK359" s="176"/>
      <c r="AL359" s="176"/>
      <c r="AM359" s="176"/>
      <c r="AN359" s="179"/>
      <c r="AO359" s="179"/>
      <c r="AP359" s="179"/>
      <c r="AQ359" s="175"/>
      <c r="AR359" s="176"/>
      <c r="AS359" s="176"/>
      <c r="AT359" s="176"/>
      <c r="AU359" s="176"/>
      <c r="AV359" s="176"/>
      <c r="AW359" s="218"/>
      <c r="AX359" s="218"/>
      <c r="AY359" s="218"/>
      <c r="AZ359" s="97"/>
      <c r="BA359" s="219"/>
      <c r="BB359" s="220"/>
      <c r="BC359" s="220"/>
      <c r="BD359" s="220"/>
      <c r="BE359" s="221"/>
      <c r="BF359" s="219"/>
      <c r="BG359" s="220"/>
      <c r="BH359" s="220"/>
      <c r="BI359" s="220"/>
      <c r="BJ359" s="220"/>
      <c r="BK359" s="97"/>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row>
    <row r="360" spans="6:198" s="1" customFormat="1" ht="12.75" customHeight="1">
      <c r="F360" s="97"/>
      <c r="G360" s="115"/>
      <c r="H360" s="115"/>
      <c r="I360" s="115"/>
      <c r="J360" s="97"/>
      <c r="K360" s="159"/>
      <c r="L360" s="18"/>
      <c r="M360" s="18"/>
      <c r="N360" s="18"/>
      <c r="O360" s="175"/>
      <c r="P360" s="176"/>
      <c r="Q360" s="176"/>
      <c r="R360" s="176"/>
      <c r="S360" s="176"/>
      <c r="T360" s="176"/>
      <c r="U360" s="18"/>
      <c r="V360" s="18"/>
      <c r="W360" s="18"/>
      <c r="X360" s="97"/>
      <c r="Y360" s="175"/>
      <c r="Z360" s="176"/>
      <c r="AA360" s="176"/>
      <c r="AB360" s="176"/>
      <c r="AC360" s="176"/>
      <c r="AD360" s="175"/>
      <c r="AE360" s="176"/>
      <c r="AF360" s="176"/>
      <c r="AG360" s="176"/>
      <c r="AH360" s="176"/>
      <c r="AI360" s="176"/>
      <c r="AJ360" s="176"/>
      <c r="AK360" s="176"/>
      <c r="AL360" s="176"/>
      <c r="AM360" s="176"/>
      <c r="AN360" s="179"/>
      <c r="AO360" s="179"/>
      <c r="AP360" s="179"/>
      <c r="AQ360" s="175"/>
      <c r="AR360" s="176"/>
      <c r="AS360" s="176"/>
      <c r="AT360" s="176"/>
      <c r="AU360" s="176"/>
      <c r="AV360" s="176"/>
      <c r="AW360" s="218"/>
      <c r="AX360" s="218"/>
      <c r="AY360" s="218"/>
      <c r="AZ360" s="97"/>
      <c r="BA360" s="219"/>
      <c r="BB360" s="220"/>
      <c r="BC360" s="220"/>
      <c r="BD360" s="220"/>
      <c r="BE360" s="221"/>
      <c r="BF360" s="219"/>
      <c r="BG360" s="220"/>
      <c r="BH360" s="220"/>
      <c r="BI360" s="220"/>
      <c r="BJ360" s="220"/>
      <c r="BK360" s="97"/>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row>
    <row r="361" spans="6:198" s="1" customFormat="1" ht="12.75" customHeight="1">
      <c r="F361" s="97"/>
      <c r="G361" s="115"/>
      <c r="H361" s="115"/>
      <c r="I361" s="115"/>
      <c r="J361" s="97"/>
      <c r="K361" s="18"/>
      <c r="L361" s="18"/>
      <c r="M361" s="18"/>
      <c r="N361" s="18"/>
      <c r="O361" s="176"/>
      <c r="P361" s="176"/>
      <c r="Q361" s="176"/>
      <c r="R361" s="176"/>
      <c r="S361" s="176"/>
      <c r="T361" s="176"/>
      <c r="U361" s="18"/>
      <c r="V361" s="18"/>
      <c r="W361" s="18"/>
      <c r="X361" s="97"/>
      <c r="Y361" s="176"/>
      <c r="Z361" s="176"/>
      <c r="AA361" s="176"/>
      <c r="AB361" s="176"/>
      <c r="AC361" s="176"/>
      <c r="AD361" s="176"/>
      <c r="AE361" s="176"/>
      <c r="AF361" s="176"/>
      <c r="AG361" s="176"/>
      <c r="AH361" s="176"/>
      <c r="AI361" s="176"/>
      <c r="AJ361" s="176"/>
      <c r="AK361" s="176"/>
      <c r="AL361" s="176"/>
      <c r="AM361" s="176"/>
      <c r="AN361" s="179"/>
      <c r="AO361" s="179"/>
      <c r="AP361" s="179"/>
      <c r="AQ361" s="176"/>
      <c r="AR361" s="176"/>
      <c r="AS361" s="176"/>
      <c r="AT361" s="176"/>
      <c r="AU361" s="176"/>
      <c r="AV361" s="176"/>
      <c r="AW361" s="218"/>
      <c r="AX361" s="218"/>
      <c r="AY361" s="218"/>
      <c r="AZ361" s="4"/>
      <c r="BA361" s="220"/>
      <c r="BB361" s="220"/>
      <c r="BC361" s="220"/>
      <c r="BD361" s="220"/>
      <c r="BE361" s="222"/>
      <c r="BF361" s="220"/>
      <c r="BG361" s="220"/>
      <c r="BH361" s="220"/>
      <c r="BI361" s="220"/>
      <c r="BJ361" s="220"/>
      <c r="BK361" s="97"/>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row>
    <row r="362" spans="6:198" s="1" customFormat="1" ht="12.75" customHeight="1">
      <c r="F362" s="97"/>
      <c r="G362" s="765"/>
      <c r="H362" s="765"/>
      <c r="I362" s="765"/>
      <c r="J362" s="97"/>
      <c r="K362" s="159"/>
      <c r="L362" s="18"/>
      <c r="M362" s="18"/>
      <c r="N362" s="18"/>
      <c r="O362" s="792"/>
      <c r="P362" s="792"/>
      <c r="Q362" s="792"/>
      <c r="R362" s="792"/>
      <c r="S362" s="792"/>
      <c r="T362" s="792"/>
      <c r="U362" s="18"/>
      <c r="V362" s="18"/>
      <c r="W362" s="18"/>
      <c r="X362" s="97"/>
      <c r="Y362" s="191"/>
      <c r="Z362" s="191"/>
      <c r="AA362" s="191"/>
      <c r="AB362" s="191"/>
      <c r="AC362" s="191"/>
      <c r="AD362" s="792"/>
      <c r="AE362" s="793"/>
      <c r="AF362" s="793"/>
      <c r="AG362" s="793"/>
      <c r="AH362" s="793"/>
      <c r="AI362" s="793"/>
      <c r="AJ362" s="191"/>
      <c r="AK362" s="191"/>
      <c r="AL362" s="191"/>
      <c r="AM362" s="191"/>
      <c r="AN362" s="179"/>
      <c r="AO362" s="179"/>
      <c r="AP362" s="179"/>
      <c r="AQ362" s="792"/>
      <c r="AR362" s="792"/>
      <c r="AS362" s="792"/>
      <c r="AT362" s="792"/>
      <c r="AU362" s="792"/>
      <c r="AV362" s="792"/>
      <c r="AW362" s="218"/>
      <c r="AX362" s="218"/>
      <c r="AY362" s="218"/>
      <c r="AZ362" s="97"/>
      <c r="BA362" s="788"/>
      <c r="BB362" s="789"/>
      <c r="BC362" s="789"/>
      <c r="BD362" s="789"/>
      <c r="BE362" s="221"/>
      <c r="BF362" s="790"/>
      <c r="BG362" s="791"/>
      <c r="BH362" s="791"/>
      <c r="BI362" s="791"/>
      <c r="BJ362" s="791"/>
      <c r="BK362" s="97"/>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row>
    <row r="363" spans="6:198" s="1" customFormat="1" ht="12.75" customHeight="1">
      <c r="F363" s="97"/>
      <c r="G363" s="765"/>
      <c r="H363" s="765"/>
      <c r="I363" s="765"/>
      <c r="J363" s="97"/>
      <c r="K363" s="18"/>
      <c r="L363" s="18"/>
      <c r="M363" s="18"/>
      <c r="N363" s="18"/>
      <c r="O363" s="792"/>
      <c r="P363" s="792"/>
      <c r="Q363" s="792"/>
      <c r="R363" s="792"/>
      <c r="S363" s="792"/>
      <c r="T363" s="792"/>
      <c r="U363" s="18"/>
      <c r="V363" s="18"/>
      <c r="W363" s="18"/>
      <c r="X363" s="97"/>
      <c r="Y363" s="191"/>
      <c r="Z363" s="191"/>
      <c r="AA363" s="191"/>
      <c r="AB363" s="191"/>
      <c r="AC363" s="191"/>
      <c r="AD363" s="793"/>
      <c r="AE363" s="793"/>
      <c r="AF363" s="793"/>
      <c r="AG363" s="793"/>
      <c r="AH363" s="793"/>
      <c r="AI363" s="793"/>
      <c r="AJ363" s="191"/>
      <c r="AK363" s="191"/>
      <c r="AL363" s="191"/>
      <c r="AM363" s="191"/>
      <c r="AN363" s="179"/>
      <c r="AO363" s="179"/>
      <c r="AP363" s="179"/>
      <c r="AQ363" s="792"/>
      <c r="AR363" s="792"/>
      <c r="AS363" s="792"/>
      <c r="AT363" s="792"/>
      <c r="AU363" s="792"/>
      <c r="AV363" s="792"/>
      <c r="AW363" s="218"/>
      <c r="AX363" s="218"/>
      <c r="AY363" s="218"/>
      <c r="AZ363" s="4"/>
      <c r="BA363" s="789"/>
      <c r="BB363" s="789"/>
      <c r="BC363" s="789"/>
      <c r="BD363" s="789"/>
      <c r="BE363" s="222"/>
      <c r="BF363" s="791"/>
      <c r="BG363" s="791"/>
      <c r="BH363" s="791"/>
      <c r="BI363" s="791"/>
      <c r="BJ363" s="791"/>
      <c r="BK363" s="97"/>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row>
    <row r="364" spans="6:198" s="1" customFormat="1" ht="12.75" customHeight="1">
      <c r="F364" s="97"/>
      <c r="G364" s="765"/>
      <c r="H364" s="765"/>
      <c r="I364" s="765"/>
      <c r="J364" s="97"/>
      <c r="K364" s="223"/>
      <c r="L364" s="223"/>
      <c r="M364" s="18"/>
      <c r="N364" s="18"/>
      <c r="O364" s="224"/>
      <c r="P364" s="225"/>
      <c r="Q364" s="225"/>
      <c r="R364" s="225"/>
      <c r="S364" s="225"/>
      <c r="T364" s="225"/>
      <c r="U364" s="226"/>
      <c r="V364" s="226"/>
      <c r="W364" s="226"/>
      <c r="X364" s="149"/>
      <c r="Y364" s="227"/>
      <c r="Z364" s="228"/>
      <c r="AA364" s="228"/>
      <c r="AB364" s="228"/>
      <c r="AC364" s="228"/>
      <c r="AD364" s="702">
        <f>SUM(AD346:AI357)</f>
        <v>21942375.789049998</v>
      </c>
      <c r="AE364" s="794"/>
      <c r="AF364" s="794"/>
      <c r="AG364" s="794"/>
      <c r="AH364" s="794"/>
      <c r="AI364" s="794"/>
      <c r="AJ364" s="229"/>
      <c r="AK364" s="229"/>
      <c r="AL364" s="229"/>
      <c r="AM364" s="229"/>
      <c r="AN364" s="230"/>
      <c r="AO364" s="230"/>
      <c r="AP364" s="230"/>
      <c r="AQ364" s="702">
        <f>SUM(AQ346:AV357)</f>
        <v>310911382.79600006</v>
      </c>
      <c r="AR364" s="794"/>
      <c r="AS364" s="794"/>
      <c r="AT364" s="794"/>
      <c r="AU364" s="794"/>
      <c r="AV364" s="794"/>
      <c r="AW364" s="218"/>
      <c r="AX364" s="218"/>
      <c r="AY364" s="218"/>
      <c r="AZ364" s="97"/>
      <c r="BA364" s="788"/>
      <c r="BB364" s="789"/>
      <c r="BC364" s="789"/>
      <c r="BD364" s="789"/>
      <c r="BE364" s="221"/>
      <c r="BF364" s="790"/>
      <c r="BG364" s="791"/>
      <c r="BH364" s="791"/>
      <c r="BI364" s="791"/>
      <c r="BJ364" s="791"/>
      <c r="BK364" s="97"/>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row>
    <row r="365" spans="6:198" s="1" customFormat="1" ht="12.75" customHeight="1">
      <c r="F365" s="97"/>
      <c r="G365" s="765"/>
      <c r="H365" s="765"/>
      <c r="I365" s="765"/>
      <c r="J365" s="97"/>
      <c r="K365" s="223" t="s">
        <v>154</v>
      </c>
      <c r="L365" s="18"/>
      <c r="M365" s="18"/>
      <c r="N365" s="18"/>
      <c r="O365" s="702">
        <f>SUM(O346:T357)</f>
        <v>332853758.58505005</v>
      </c>
      <c r="P365" s="702"/>
      <c r="Q365" s="702"/>
      <c r="R365" s="702"/>
      <c r="S365" s="702"/>
      <c r="T365" s="702"/>
      <c r="U365" s="226"/>
      <c r="V365" s="226"/>
      <c r="W365" s="226"/>
      <c r="X365" s="149"/>
      <c r="Y365" s="228"/>
      <c r="Z365" s="228"/>
      <c r="AA365" s="228"/>
      <c r="AB365" s="228"/>
      <c r="AC365" s="228"/>
      <c r="AD365" s="794"/>
      <c r="AE365" s="794"/>
      <c r="AF365" s="794"/>
      <c r="AG365" s="794"/>
      <c r="AH365" s="794"/>
      <c r="AI365" s="794"/>
      <c r="AJ365" s="229"/>
      <c r="AK365" s="229"/>
      <c r="AL365" s="229"/>
      <c r="AM365" s="229"/>
      <c r="AN365" s="230"/>
      <c r="AO365" s="230"/>
      <c r="AP365" s="230"/>
      <c r="AQ365" s="794"/>
      <c r="AR365" s="794"/>
      <c r="AS365" s="794"/>
      <c r="AT365" s="794"/>
      <c r="AU365" s="794"/>
      <c r="AV365" s="794"/>
      <c r="AW365" s="218"/>
      <c r="AX365" s="218"/>
      <c r="AY365" s="218"/>
      <c r="AZ365" s="4"/>
      <c r="BA365" s="789"/>
      <c r="BB365" s="789"/>
      <c r="BC365" s="789"/>
      <c r="BD365" s="789"/>
      <c r="BE365" s="222"/>
      <c r="BF365" s="791"/>
      <c r="BG365" s="791"/>
      <c r="BH365" s="791"/>
      <c r="BI365" s="791"/>
      <c r="BJ365" s="791"/>
      <c r="BK365" s="97"/>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row>
    <row r="366" spans="6:198" s="1" customFormat="1" ht="12.75" customHeight="1">
      <c r="F366" s="97"/>
      <c r="G366" s="765"/>
      <c r="H366" s="765"/>
      <c r="I366" s="765"/>
      <c r="J366" s="97"/>
      <c r="K366" s="159"/>
      <c r="L366" s="18"/>
      <c r="M366" s="18"/>
      <c r="N366" s="18"/>
      <c r="O366" s="792"/>
      <c r="P366" s="792"/>
      <c r="Q366" s="792"/>
      <c r="R366" s="792"/>
      <c r="S366" s="792"/>
      <c r="T366" s="792"/>
      <c r="U366" s="18"/>
      <c r="V366" s="18"/>
      <c r="W366" s="18"/>
      <c r="X366" s="97"/>
      <c r="Y366" s="191"/>
      <c r="Z366" s="191"/>
      <c r="AA366" s="191"/>
      <c r="AB366" s="191"/>
      <c r="AC366" s="191"/>
      <c r="AD366" s="792"/>
      <c r="AE366" s="793"/>
      <c r="AF366" s="793"/>
      <c r="AG366" s="793"/>
      <c r="AH366" s="793"/>
      <c r="AI366" s="793"/>
      <c r="AJ366" s="191"/>
      <c r="AK366" s="191"/>
      <c r="AL366" s="191"/>
      <c r="AM366" s="191"/>
      <c r="AN366" s="179"/>
      <c r="AO366" s="179"/>
      <c r="AP366" s="179"/>
      <c r="AQ366" s="792"/>
      <c r="AR366" s="792"/>
      <c r="AS366" s="792"/>
      <c r="AT366" s="792"/>
      <c r="AU366" s="792"/>
      <c r="AV366" s="792"/>
      <c r="AW366" s="218"/>
      <c r="AX366" s="218"/>
      <c r="AY366" s="218"/>
      <c r="AZ366" s="97"/>
      <c r="BA366" s="788"/>
      <c r="BB366" s="789"/>
      <c r="BC366" s="789"/>
      <c r="BD366" s="789"/>
      <c r="BE366" s="221"/>
      <c r="BF366" s="790"/>
      <c r="BG366" s="791"/>
      <c r="BH366" s="791"/>
      <c r="BI366" s="791"/>
      <c r="BJ366" s="791"/>
      <c r="BK366" s="97"/>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row>
    <row r="367" spans="6:198" s="1" customFormat="1" ht="12.75" customHeight="1">
      <c r="F367" s="97"/>
      <c r="G367" s="765"/>
      <c r="H367" s="765"/>
      <c r="I367" s="765"/>
      <c r="J367" s="97"/>
      <c r="K367" s="18"/>
      <c r="L367" s="18"/>
      <c r="M367" s="18"/>
      <c r="N367" s="18"/>
      <c r="O367" s="792"/>
      <c r="P367" s="792"/>
      <c r="Q367" s="792"/>
      <c r="R367" s="792"/>
      <c r="S367" s="792"/>
      <c r="T367" s="792"/>
      <c r="U367" s="18"/>
      <c r="V367" s="18"/>
      <c r="W367" s="18"/>
      <c r="X367" s="97"/>
      <c r="Y367" s="191"/>
      <c r="Z367" s="191"/>
      <c r="AA367" s="191"/>
      <c r="AB367" s="191"/>
      <c r="AC367" s="191"/>
      <c r="AD367" s="793"/>
      <c r="AE367" s="793"/>
      <c r="AF367" s="793"/>
      <c r="AG367" s="793"/>
      <c r="AH367" s="793"/>
      <c r="AI367" s="793"/>
      <c r="AJ367" s="191"/>
      <c r="AK367" s="191"/>
      <c r="AL367" s="191"/>
      <c r="AM367" s="191"/>
      <c r="AN367" s="179"/>
      <c r="AO367" s="179"/>
      <c r="AP367" s="179"/>
      <c r="AQ367" s="792"/>
      <c r="AR367" s="792"/>
      <c r="AS367" s="792"/>
      <c r="AT367" s="792"/>
      <c r="AU367" s="792"/>
      <c r="AV367" s="792"/>
      <c r="AW367" s="218"/>
      <c r="AX367" s="218"/>
      <c r="AY367" s="218"/>
      <c r="AZ367" s="4"/>
      <c r="BA367" s="789"/>
      <c r="BB367" s="789"/>
      <c r="BC367" s="789"/>
      <c r="BD367" s="789"/>
      <c r="BE367" s="222"/>
      <c r="BF367" s="791"/>
      <c r="BG367" s="791"/>
      <c r="BH367" s="791"/>
      <c r="BI367" s="791"/>
      <c r="BJ367" s="791"/>
      <c r="BK367" s="97"/>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row>
    <row r="368" spans="6:198" s="1" customFormat="1" ht="12.75" customHeight="1">
      <c r="F368" s="97"/>
      <c r="G368" s="765"/>
      <c r="H368" s="765"/>
      <c r="I368" s="765"/>
      <c r="J368" s="97"/>
      <c r="K368" s="159"/>
      <c r="L368" s="18"/>
      <c r="M368" s="18"/>
      <c r="N368" s="18"/>
      <c r="O368" s="786"/>
      <c r="P368" s="787"/>
      <c r="Q368" s="787"/>
      <c r="R368" s="787"/>
      <c r="S368" s="787"/>
      <c r="T368" s="787"/>
      <c r="U368" s="18"/>
      <c r="V368" s="18"/>
      <c r="W368" s="18"/>
      <c r="X368" s="97"/>
      <c r="Y368" s="175"/>
      <c r="Z368" s="176"/>
      <c r="AA368" s="176"/>
      <c r="AB368" s="176"/>
      <c r="AC368" s="176"/>
      <c r="AD368" s="786"/>
      <c r="AE368" s="787"/>
      <c r="AF368" s="787"/>
      <c r="AG368" s="787"/>
      <c r="AH368" s="787"/>
      <c r="AI368" s="787"/>
      <c r="AJ368" s="176"/>
      <c r="AK368" s="176"/>
      <c r="AL368" s="176"/>
      <c r="AM368" s="176"/>
      <c r="AN368" s="179"/>
      <c r="AO368" s="179"/>
      <c r="AP368" s="179"/>
      <c r="AQ368" s="786"/>
      <c r="AR368" s="787"/>
      <c r="AS368" s="787"/>
      <c r="AT368" s="787"/>
      <c r="AU368" s="787"/>
      <c r="AV368" s="787"/>
      <c r="AW368" s="218"/>
      <c r="AX368" s="218"/>
      <c r="AY368" s="218"/>
      <c r="AZ368" s="97"/>
      <c r="BA368" s="788"/>
      <c r="BB368" s="789"/>
      <c r="BC368" s="789"/>
      <c r="BD368" s="789"/>
      <c r="BE368" s="221"/>
      <c r="BF368" s="790"/>
      <c r="BG368" s="791"/>
      <c r="BH368" s="791"/>
      <c r="BI368" s="791"/>
      <c r="BJ368" s="791"/>
      <c r="BK368" s="97"/>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row>
    <row r="369" spans="6:198" s="1" customFormat="1" ht="12.75" customHeight="1">
      <c r="F369" s="97"/>
      <c r="G369" s="765"/>
      <c r="H369" s="765"/>
      <c r="I369" s="765"/>
      <c r="J369" s="97"/>
      <c r="K369" s="18"/>
      <c r="L369" s="18"/>
      <c r="M369" s="18"/>
      <c r="N369" s="18"/>
      <c r="O369" s="787"/>
      <c r="P369" s="787"/>
      <c r="Q369" s="787"/>
      <c r="R369" s="787"/>
      <c r="S369" s="787"/>
      <c r="T369" s="787"/>
      <c r="U369" s="18"/>
      <c r="V369" s="18"/>
      <c r="W369" s="18"/>
      <c r="X369" s="97"/>
      <c r="Y369" s="176"/>
      <c r="Z369" s="176"/>
      <c r="AA369" s="176"/>
      <c r="AB369" s="176"/>
      <c r="AC369" s="176"/>
      <c r="AD369" s="787"/>
      <c r="AE369" s="787"/>
      <c r="AF369" s="787"/>
      <c r="AG369" s="787"/>
      <c r="AH369" s="787"/>
      <c r="AI369" s="787"/>
      <c r="AJ369" s="176"/>
      <c r="AK369" s="176"/>
      <c r="AL369" s="176"/>
      <c r="AM369" s="176"/>
      <c r="AN369" s="179"/>
      <c r="AO369" s="179"/>
      <c r="AP369" s="179"/>
      <c r="AQ369" s="787"/>
      <c r="AR369" s="787"/>
      <c r="AS369" s="787"/>
      <c r="AT369" s="787"/>
      <c r="AU369" s="787"/>
      <c r="AV369" s="787"/>
      <c r="AW369" s="218"/>
      <c r="AX369" s="218"/>
      <c r="AY369" s="218"/>
      <c r="AZ369" s="4"/>
      <c r="BA369" s="789"/>
      <c r="BB369" s="789"/>
      <c r="BC369" s="789"/>
      <c r="BD369" s="789"/>
      <c r="BE369" s="222"/>
      <c r="BF369" s="791"/>
      <c r="BG369" s="791"/>
      <c r="BH369" s="791"/>
      <c r="BI369" s="791"/>
      <c r="BJ369" s="791"/>
      <c r="BK369" s="97"/>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row>
    <row r="370" spans="6:198" s="1" customFormat="1" ht="12.75" customHeight="1">
      <c r="F370" s="97"/>
      <c r="G370" s="765"/>
      <c r="H370" s="765"/>
      <c r="I370" s="765"/>
      <c r="J370" s="97"/>
      <c r="K370" s="159"/>
      <c r="L370" s="18"/>
      <c r="M370" s="18"/>
      <c r="N370" s="18"/>
      <c r="O370" s="786"/>
      <c r="P370" s="787"/>
      <c r="Q370" s="787"/>
      <c r="R370" s="787"/>
      <c r="S370" s="787"/>
      <c r="T370" s="787"/>
      <c r="U370" s="18"/>
      <c r="V370" s="18"/>
      <c r="W370" s="18"/>
      <c r="X370" s="97"/>
      <c r="Y370" s="175"/>
      <c r="Z370" s="176"/>
      <c r="AA370" s="176"/>
      <c r="AB370" s="176"/>
      <c r="AC370" s="176"/>
      <c r="AD370" s="786"/>
      <c r="AE370" s="787"/>
      <c r="AF370" s="787"/>
      <c r="AG370" s="787"/>
      <c r="AH370" s="787"/>
      <c r="AI370" s="787"/>
      <c r="AJ370" s="176"/>
      <c r="AK370" s="176"/>
      <c r="AL370" s="176"/>
      <c r="AM370" s="176"/>
      <c r="AN370" s="179"/>
      <c r="AO370" s="179"/>
      <c r="AP370" s="179"/>
      <c r="AQ370" s="786"/>
      <c r="AR370" s="787"/>
      <c r="AS370" s="787"/>
      <c r="AT370" s="787"/>
      <c r="AU370" s="787"/>
      <c r="AV370" s="787"/>
      <c r="AW370" s="218"/>
      <c r="AX370" s="218"/>
      <c r="AY370" s="218"/>
      <c r="AZ370" s="97"/>
      <c r="BA370" s="788"/>
      <c r="BB370" s="789"/>
      <c r="BC370" s="789"/>
      <c r="BD370" s="789"/>
      <c r="BE370" s="221"/>
      <c r="BF370" s="790"/>
      <c r="BG370" s="791"/>
      <c r="BH370" s="791"/>
      <c r="BI370" s="791"/>
      <c r="BJ370" s="791"/>
      <c r="BK370" s="97"/>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row>
    <row r="371" spans="6:198" s="1" customFormat="1" ht="12.75" customHeight="1">
      <c r="F371" s="97"/>
      <c r="G371" s="765"/>
      <c r="H371" s="765"/>
      <c r="I371" s="765"/>
      <c r="J371" s="97"/>
      <c r="K371" s="18"/>
      <c r="L371" s="18"/>
      <c r="M371" s="18"/>
      <c r="N371" s="18"/>
      <c r="O371" s="787"/>
      <c r="P371" s="787"/>
      <c r="Q371" s="787"/>
      <c r="R371" s="787"/>
      <c r="S371" s="787"/>
      <c r="T371" s="787"/>
      <c r="U371" s="18"/>
      <c r="V371" s="18"/>
      <c r="W371" s="18"/>
      <c r="X371" s="97"/>
      <c r="Y371" s="176"/>
      <c r="Z371" s="176"/>
      <c r="AA371" s="176"/>
      <c r="AB371" s="176"/>
      <c r="AC371" s="176"/>
      <c r="AD371" s="787"/>
      <c r="AE371" s="787"/>
      <c r="AF371" s="787"/>
      <c r="AG371" s="787"/>
      <c r="AH371" s="787"/>
      <c r="AI371" s="787"/>
      <c r="AJ371" s="176"/>
      <c r="AK371" s="176"/>
      <c r="AL371" s="176"/>
      <c r="AM371" s="176"/>
      <c r="AN371" s="179"/>
      <c r="AO371" s="179"/>
      <c r="AP371" s="179"/>
      <c r="AQ371" s="787"/>
      <c r="AR371" s="787"/>
      <c r="AS371" s="787"/>
      <c r="AT371" s="787"/>
      <c r="AU371" s="787"/>
      <c r="AV371" s="787"/>
      <c r="AW371" s="218"/>
      <c r="AX371" s="218"/>
      <c r="AY371" s="218"/>
      <c r="AZ371" s="4"/>
      <c r="BA371" s="789"/>
      <c r="BB371" s="789"/>
      <c r="BC371" s="789"/>
      <c r="BD371" s="789"/>
      <c r="BE371" s="222"/>
      <c r="BF371" s="791"/>
      <c r="BG371" s="791"/>
      <c r="BH371" s="791"/>
      <c r="BI371" s="791"/>
      <c r="BJ371" s="791"/>
      <c r="BK371" s="97"/>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row>
    <row r="372" spans="6:198" s="1" customFormat="1" ht="12.75" customHeight="1">
      <c r="F372" s="97"/>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97"/>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row>
    <row r="373" spans="6:198" s="1" customFormat="1" ht="12.75" customHeight="1">
      <c r="F373" s="97"/>
      <c r="G373" s="740" t="s">
        <v>174</v>
      </c>
      <c r="H373" s="785"/>
      <c r="I373" s="785"/>
      <c r="J373" s="785"/>
      <c r="K373" s="785"/>
      <c r="L373" s="785"/>
      <c r="M373" s="785"/>
      <c r="N373" s="785"/>
      <c r="O373" s="785"/>
      <c r="P373" s="785"/>
      <c r="Q373" s="785"/>
      <c r="R373" s="785"/>
      <c r="S373" s="785"/>
      <c r="T373" s="785"/>
      <c r="U373" s="785"/>
      <c r="V373" s="785"/>
      <c r="W373" s="785"/>
      <c r="X373" s="785"/>
      <c r="Y373" s="785"/>
      <c r="Z373" s="785"/>
      <c r="AA373" s="785"/>
      <c r="AB373" s="785"/>
      <c r="AC373" s="785"/>
      <c r="AD373" s="785"/>
      <c r="AE373" s="785"/>
      <c r="AF373" s="785"/>
      <c r="AG373" s="785"/>
      <c r="AH373" s="785"/>
      <c r="AI373" s="785"/>
      <c r="AJ373" s="785"/>
      <c r="AK373" s="785"/>
      <c r="AL373" s="785"/>
      <c r="AM373" s="785"/>
      <c r="AN373" s="785"/>
      <c r="AO373" s="785"/>
      <c r="AP373" s="785"/>
      <c r="AQ373" s="785"/>
      <c r="AR373" s="785"/>
      <c r="AS373" s="785"/>
      <c r="AT373" s="785"/>
      <c r="AU373" s="785"/>
      <c r="AV373" s="785"/>
      <c r="AW373" s="785"/>
      <c r="AX373" s="785"/>
      <c r="AY373" s="785"/>
      <c r="AZ373" s="785"/>
      <c r="BA373" s="785"/>
      <c r="BB373" s="785"/>
      <c r="BC373" s="785"/>
      <c r="BD373" s="785"/>
      <c r="BE373" s="785"/>
      <c r="BF373" s="785"/>
      <c r="BG373" s="785"/>
      <c r="BH373" s="785"/>
      <c r="BI373" s="785"/>
      <c r="BJ373" s="785"/>
      <c r="BK373" s="97"/>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row>
    <row r="374" spans="6:198" s="1" customFormat="1" ht="12.75" customHeight="1" thickBot="1">
      <c r="F374" s="97"/>
      <c r="G374" s="785"/>
      <c r="H374" s="785"/>
      <c r="I374" s="785"/>
      <c r="J374" s="785"/>
      <c r="K374" s="785"/>
      <c r="L374" s="785"/>
      <c r="M374" s="785"/>
      <c r="N374" s="785"/>
      <c r="O374" s="785"/>
      <c r="P374" s="785"/>
      <c r="Q374" s="785"/>
      <c r="R374" s="785"/>
      <c r="S374" s="785"/>
      <c r="T374" s="785"/>
      <c r="U374" s="785"/>
      <c r="V374" s="785"/>
      <c r="W374" s="785"/>
      <c r="X374" s="785"/>
      <c r="Y374" s="785"/>
      <c r="Z374" s="785"/>
      <c r="AA374" s="785"/>
      <c r="AB374" s="785"/>
      <c r="AC374" s="785"/>
      <c r="AD374" s="785"/>
      <c r="AE374" s="785"/>
      <c r="AF374" s="785"/>
      <c r="AG374" s="785"/>
      <c r="AH374" s="785"/>
      <c r="AI374" s="785"/>
      <c r="AJ374" s="785"/>
      <c r="AK374" s="785"/>
      <c r="AL374" s="785"/>
      <c r="AM374" s="785"/>
      <c r="AN374" s="785"/>
      <c r="AO374" s="785"/>
      <c r="AP374" s="785"/>
      <c r="AQ374" s="785"/>
      <c r="AR374" s="785"/>
      <c r="AS374" s="785"/>
      <c r="AT374" s="785"/>
      <c r="AU374" s="785"/>
      <c r="AV374" s="785"/>
      <c r="AW374" s="785"/>
      <c r="AX374" s="785"/>
      <c r="AY374" s="785"/>
      <c r="AZ374" s="785"/>
      <c r="BA374" s="785"/>
      <c r="BB374" s="785"/>
      <c r="BC374" s="785"/>
      <c r="BD374" s="785"/>
      <c r="BE374" s="785"/>
      <c r="BF374" s="785"/>
      <c r="BG374" s="785"/>
      <c r="BH374" s="785"/>
      <c r="BI374" s="785"/>
      <c r="BJ374" s="785"/>
      <c r="BK374" s="19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row>
    <row r="375" spans="6:198" s="1" customFormat="1" ht="12.75" customHeight="1">
      <c r="F375" s="97"/>
      <c r="G375" s="162"/>
      <c r="H375" s="179"/>
      <c r="I375" s="179"/>
      <c r="J375" s="179"/>
      <c r="K375" s="179"/>
      <c r="L375" s="179"/>
      <c r="M375" s="179"/>
      <c r="N375" s="179"/>
      <c r="O375" s="179"/>
      <c r="P375" s="179"/>
      <c r="Q375" s="179"/>
      <c r="R375" s="179"/>
      <c r="S375" s="179"/>
      <c r="T375" s="179"/>
      <c r="U375" s="179"/>
      <c r="V375" s="179"/>
      <c r="W375" s="179"/>
      <c r="X375" s="179"/>
      <c r="Y375" s="179"/>
      <c r="Z375" s="179"/>
      <c r="AA375" s="179"/>
      <c r="AB375" s="179"/>
      <c r="AC375" s="179"/>
      <c r="AD375" s="179"/>
      <c r="AE375" s="179"/>
      <c r="AF375" s="179"/>
      <c r="AG375" s="179"/>
      <c r="AH375" s="179"/>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97"/>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row>
    <row r="376" spans="6:198" s="1" customFormat="1" ht="13.5" customHeight="1" thickBot="1">
      <c r="F376" s="192"/>
      <c r="G376" s="193"/>
      <c r="H376" s="193"/>
      <c r="I376" s="193"/>
      <c r="J376" s="193"/>
      <c r="K376" s="193"/>
      <c r="L376" s="193"/>
      <c r="M376" s="193"/>
      <c r="N376" s="193"/>
      <c r="O376" s="193"/>
      <c r="P376" s="193"/>
      <c r="Q376" s="193"/>
      <c r="R376" s="193"/>
      <c r="S376" s="193"/>
      <c r="T376" s="193"/>
      <c r="U376" s="193"/>
      <c r="V376" s="193"/>
      <c r="W376" s="193"/>
      <c r="X376" s="193"/>
      <c r="Y376" s="193"/>
      <c r="Z376" s="193"/>
      <c r="AA376" s="193"/>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row>
    <row r="377" spans="6:198" s="1" customFormat="1" ht="18" customHeight="1">
      <c r="F377" s="576" t="str">
        <f>[2]Setup!$B$5</f>
        <v>Precise Mortgage Funding 2018-2B plc</v>
      </c>
      <c r="G377" s="576"/>
      <c r="H377" s="576"/>
      <c r="I377" s="576"/>
      <c r="J377" s="576"/>
      <c r="K377" s="576"/>
      <c r="L377" s="576"/>
      <c r="M377" s="576"/>
      <c r="N377" s="576"/>
      <c r="O377" s="576"/>
      <c r="P377" s="576"/>
      <c r="Q377" s="576"/>
      <c r="R377" s="576"/>
      <c r="S377" s="576"/>
      <c r="T377" s="576"/>
      <c r="U377" s="576"/>
      <c r="V377" s="576"/>
      <c r="W377" s="576"/>
      <c r="X377" s="576"/>
      <c r="Y377" s="576"/>
      <c r="Z377" s="576"/>
      <c r="AA377" s="576"/>
      <c r="AB377" s="576"/>
      <c r="AC377" s="576"/>
      <c r="AD377" s="576"/>
      <c r="AE377" s="576"/>
      <c r="AF377" s="576"/>
      <c r="AG377" s="576"/>
      <c r="AH377" s="576"/>
      <c r="AI377" s="576"/>
      <c r="AJ377" s="576"/>
      <c r="AK377" s="576"/>
      <c r="AL377" s="576"/>
      <c r="AM377" s="576"/>
      <c r="AN377" s="576"/>
      <c r="AO377" s="576"/>
      <c r="AP377" s="576"/>
      <c r="AQ377" s="576"/>
      <c r="AR377" s="576"/>
      <c r="AS377" s="576"/>
      <c r="AT377" s="576"/>
      <c r="AU377" s="576"/>
      <c r="AV377" s="576"/>
      <c r="AW377" s="576"/>
      <c r="AX377" s="576"/>
      <c r="AY377" s="576"/>
      <c r="AZ377" s="576"/>
      <c r="BA377" s="576"/>
      <c r="BB377" s="576"/>
      <c r="BC377" s="576"/>
      <c r="BD377" s="576"/>
      <c r="BE377" s="576"/>
      <c r="BF377" s="576"/>
      <c r="BG377" s="576"/>
      <c r="BH377" s="576"/>
      <c r="BI377" s="576"/>
      <c r="BJ377" s="576"/>
      <c r="BK377" s="576"/>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row>
    <row r="378" spans="6:198" s="1" customFormat="1" ht="15" customHeight="1">
      <c r="F378" s="569" t="s">
        <v>1</v>
      </c>
      <c r="G378" s="569"/>
      <c r="H378" s="569"/>
      <c r="I378" s="569"/>
      <c r="J378" s="569"/>
      <c r="K378" s="569"/>
      <c r="L378" s="569"/>
      <c r="M378" s="569"/>
      <c r="N378" s="569"/>
      <c r="O378" s="569"/>
      <c r="P378" s="569"/>
      <c r="Q378" s="569"/>
      <c r="R378" s="569"/>
      <c r="S378" s="569"/>
      <c r="T378" s="569"/>
      <c r="U378" s="569"/>
      <c r="V378" s="569"/>
      <c r="W378" s="569"/>
      <c r="X378" s="569"/>
      <c r="Y378" s="569"/>
      <c r="Z378" s="569"/>
      <c r="AA378" s="569"/>
      <c r="AB378" s="569"/>
      <c r="AC378" s="569"/>
      <c r="AD378" s="569"/>
      <c r="AE378" s="569"/>
      <c r="AF378" s="569"/>
      <c r="AG378" s="569"/>
      <c r="AH378" s="569"/>
      <c r="AI378" s="569"/>
      <c r="AJ378" s="569"/>
      <c r="AK378" s="569"/>
      <c r="AL378" s="569"/>
      <c r="AM378" s="569"/>
      <c r="AN378" s="569"/>
      <c r="AO378" s="569"/>
      <c r="AP378" s="569"/>
      <c r="AQ378" s="569"/>
      <c r="AR378" s="569"/>
      <c r="AS378" s="569"/>
      <c r="AT378" s="569"/>
      <c r="AU378" s="569"/>
      <c r="AV378" s="569"/>
      <c r="AW378" s="569"/>
      <c r="AX378" s="569"/>
      <c r="AY378" s="569"/>
      <c r="AZ378" s="569"/>
      <c r="BA378" s="569"/>
      <c r="BB378" s="569"/>
      <c r="BC378" s="569"/>
      <c r="BD378" s="569"/>
      <c r="BE378" s="569"/>
      <c r="BF378" s="569"/>
      <c r="BG378" s="569"/>
      <c r="BH378" s="569"/>
      <c r="BI378" s="569"/>
      <c r="BJ378" s="569"/>
      <c r="BK378" s="569"/>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row>
    <row r="379" spans="6:198" s="1" customFormat="1" ht="15" customHeight="1">
      <c r="F379" s="569" t="s">
        <v>2</v>
      </c>
      <c r="G379" s="569"/>
      <c r="H379" s="569"/>
      <c r="I379" s="569"/>
      <c r="J379" s="569"/>
      <c r="K379" s="569"/>
      <c r="L379" s="569"/>
      <c r="M379" s="569"/>
      <c r="N379" s="569"/>
      <c r="O379" s="569"/>
      <c r="P379" s="569"/>
      <c r="Q379" s="569"/>
      <c r="R379" s="569"/>
      <c r="S379" s="569"/>
      <c r="T379" s="569"/>
      <c r="U379" s="569"/>
      <c r="V379" s="569"/>
      <c r="W379" s="569"/>
      <c r="X379" s="569"/>
      <c r="Y379" s="569"/>
      <c r="Z379" s="569"/>
      <c r="AA379" s="569"/>
      <c r="AB379" s="569"/>
      <c r="AC379" s="569"/>
      <c r="AD379" s="569"/>
      <c r="AE379" s="569"/>
      <c r="AF379" s="569"/>
      <c r="AG379" s="569"/>
      <c r="AH379" s="569"/>
      <c r="AI379" s="569"/>
      <c r="AJ379" s="569"/>
      <c r="AK379" s="569"/>
      <c r="AL379" s="569"/>
      <c r="AM379" s="569"/>
      <c r="AN379" s="569"/>
      <c r="AO379" s="569"/>
      <c r="AP379" s="569"/>
      <c r="AQ379" s="569"/>
      <c r="AR379" s="569"/>
      <c r="AS379" s="569"/>
      <c r="AT379" s="569"/>
      <c r="AU379" s="569"/>
      <c r="AV379" s="569"/>
      <c r="AW379" s="569"/>
      <c r="AX379" s="569"/>
      <c r="AY379" s="569"/>
      <c r="AZ379" s="569"/>
      <c r="BA379" s="569"/>
      <c r="BB379" s="569"/>
      <c r="BC379" s="569"/>
      <c r="BD379" s="569"/>
      <c r="BE379" s="569"/>
      <c r="BF379" s="569"/>
      <c r="BG379" s="569"/>
      <c r="BH379" s="569"/>
      <c r="BI379" s="569"/>
      <c r="BJ379" s="569"/>
      <c r="BK379" s="569"/>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row>
    <row r="380" spans="6:198" s="1" customFormat="1" ht="13.5" customHeight="1" thickBot="1">
      <c r="F380" s="570">
        <f>[1]Input!$C$112</f>
        <v>43633</v>
      </c>
      <c r="G380" s="570"/>
      <c r="H380" s="570"/>
      <c r="I380" s="570"/>
      <c r="J380" s="570"/>
      <c r="K380" s="570"/>
      <c r="L380" s="570"/>
      <c r="M380" s="570"/>
      <c r="N380" s="570"/>
      <c r="O380" s="570"/>
      <c r="P380" s="570"/>
      <c r="Q380" s="570"/>
      <c r="R380" s="570"/>
      <c r="S380" s="570"/>
      <c r="T380" s="570"/>
      <c r="U380" s="570"/>
      <c r="V380" s="570"/>
      <c r="W380" s="570"/>
      <c r="X380" s="570"/>
      <c r="Y380" s="570"/>
      <c r="Z380" s="570"/>
      <c r="AA380" s="570"/>
      <c r="AB380" s="570"/>
      <c r="AC380" s="570"/>
      <c r="AD380" s="570"/>
      <c r="AE380" s="570"/>
      <c r="AF380" s="570"/>
      <c r="AG380" s="570"/>
      <c r="AH380" s="570"/>
      <c r="AI380" s="570"/>
      <c r="AJ380" s="570"/>
      <c r="AK380" s="570"/>
      <c r="AL380" s="570"/>
      <c r="AM380" s="570"/>
      <c r="AN380" s="570"/>
      <c r="AO380" s="570"/>
      <c r="AP380" s="570"/>
      <c r="AQ380" s="570"/>
      <c r="AR380" s="570"/>
      <c r="AS380" s="570"/>
      <c r="AT380" s="570"/>
      <c r="AU380" s="570"/>
      <c r="AV380" s="570"/>
      <c r="AW380" s="570"/>
      <c r="AX380" s="570"/>
      <c r="AY380" s="570"/>
      <c r="AZ380" s="570"/>
      <c r="BA380" s="570"/>
      <c r="BB380" s="570"/>
      <c r="BC380" s="570"/>
      <c r="BD380" s="570"/>
      <c r="BE380" s="570"/>
      <c r="BF380" s="570"/>
      <c r="BG380" s="570"/>
      <c r="BH380" s="570"/>
      <c r="BI380" s="570"/>
      <c r="BJ380" s="570"/>
      <c r="BK380" s="570"/>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row>
    <row r="381" spans="6:198" s="1" customFormat="1" ht="12.75" customHeight="1">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c r="BC381" s="4"/>
      <c r="BD381" s="4"/>
      <c r="BE381" s="4"/>
      <c r="BF381" s="4"/>
      <c r="BG381" s="4"/>
      <c r="BH381" s="4"/>
      <c r="BI381" s="4"/>
      <c r="BJ381" s="4"/>
      <c r="BK381" s="4"/>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row>
    <row r="382" spans="6:198" s="1" customFormat="1" ht="12.75" customHeight="1">
      <c r="F382" s="571" t="s">
        <v>26</v>
      </c>
      <c r="G382" s="571"/>
      <c r="H382" s="571"/>
      <c r="I382" s="571"/>
      <c r="J382" s="571"/>
      <c r="K382" s="571"/>
      <c r="L382" s="571"/>
      <c r="M382" s="571"/>
      <c r="N382" s="571"/>
      <c r="O382" s="571"/>
      <c r="P382" s="571"/>
      <c r="Q382" s="571"/>
      <c r="R382" s="571"/>
      <c r="S382" s="571"/>
      <c r="T382" s="571"/>
      <c r="U382" s="571"/>
      <c r="V382" s="571"/>
      <c r="W382" s="571"/>
      <c r="X382" s="571"/>
      <c r="Y382" s="571"/>
      <c r="Z382" s="571"/>
      <c r="AA382" s="571"/>
      <c r="AB382" s="571"/>
      <c r="AC382" s="571"/>
      <c r="AD382" s="571"/>
      <c r="AE382" s="571"/>
      <c r="AF382" s="571"/>
      <c r="AG382" s="571"/>
      <c r="AH382" s="571"/>
      <c r="AI382" s="571"/>
      <c r="AJ382" s="571"/>
      <c r="AK382" s="571"/>
      <c r="AL382" s="571"/>
      <c r="AM382" s="571"/>
      <c r="AN382" s="571"/>
      <c r="AO382" s="571"/>
      <c r="AP382" s="571"/>
      <c r="AQ382" s="571"/>
      <c r="AR382" s="571"/>
      <c r="AS382" s="571"/>
      <c r="AT382" s="571"/>
      <c r="AU382" s="571"/>
      <c r="AV382" s="571"/>
      <c r="AW382" s="571"/>
      <c r="AX382" s="571"/>
      <c r="AY382" s="571"/>
      <c r="AZ382" s="571"/>
      <c r="BA382" s="571"/>
      <c r="BB382" s="571"/>
      <c r="BC382" s="571"/>
      <c r="BD382" s="571"/>
      <c r="BE382" s="571"/>
      <c r="BF382" s="571"/>
      <c r="BG382" s="571"/>
      <c r="BH382" s="571"/>
      <c r="BI382" s="571"/>
      <c r="BJ382" s="571"/>
      <c r="BK382" s="571"/>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row>
    <row r="383" spans="6:198" s="1" customFormat="1" ht="12.75" customHeight="1">
      <c r="F383" s="97" t="str">
        <f>F342</f>
        <v xml:space="preserve">As at: </v>
      </c>
      <c r="G383" s="97"/>
      <c r="H383" s="679">
        <f>H342</f>
        <v>43628</v>
      </c>
      <c r="I383" s="679"/>
      <c r="J383" s="679"/>
      <c r="K383" s="97"/>
      <c r="L383" s="97"/>
      <c r="M383" s="97"/>
      <c r="N383" s="97"/>
      <c r="O383" s="97"/>
      <c r="P383" s="97"/>
      <c r="Q383" s="97"/>
      <c r="R383" s="97"/>
      <c r="S383" s="97"/>
      <c r="T383" s="97"/>
      <c r="U383" s="97"/>
      <c r="V383" s="97"/>
      <c r="W383" s="97"/>
      <c r="X383" s="97"/>
      <c r="Y383" s="97"/>
      <c r="Z383" s="97"/>
      <c r="AA383" s="97"/>
      <c r="AB383" s="97"/>
      <c r="AC383" s="97"/>
      <c r="AD383" s="97"/>
      <c r="AE383" s="97"/>
      <c r="AF383" s="97"/>
      <c r="AG383" s="97"/>
      <c r="AH383" s="97"/>
      <c r="AI383" s="97"/>
      <c r="AJ383" s="97"/>
      <c r="AK383" s="97"/>
      <c r="AL383" s="97"/>
      <c r="AM383" s="97"/>
      <c r="AN383" s="97"/>
      <c r="AO383" s="97"/>
      <c r="AP383" s="97"/>
      <c r="AQ383" s="97"/>
      <c r="AR383" s="97"/>
      <c r="AS383" s="97"/>
      <c r="AT383" s="97"/>
      <c r="AU383" s="97"/>
      <c r="AV383" s="97"/>
      <c r="AW383" s="97"/>
      <c r="AX383" s="97"/>
      <c r="AY383" s="97"/>
      <c r="AZ383" s="97"/>
      <c r="BA383" s="97"/>
      <c r="BB383" s="97"/>
      <c r="BC383" s="97"/>
      <c r="BD383" s="97"/>
      <c r="BE383" s="97"/>
      <c r="BF383" s="97"/>
      <c r="BG383" s="97"/>
      <c r="BH383" s="97"/>
      <c r="BI383" s="97"/>
      <c r="BJ383" s="97"/>
      <c r="BK383" s="97"/>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row>
    <row r="384" spans="6:198" s="1" customFormat="1" ht="12.75" customHeight="1">
      <c r="F384" s="97"/>
      <c r="G384" s="97"/>
      <c r="H384" s="97"/>
      <c r="I384" s="97"/>
      <c r="J384" s="97"/>
      <c r="K384" s="97"/>
      <c r="L384" s="97"/>
      <c r="M384" s="97"/>
      <c r="N384" s="97"/>
      <c r="O384" s="97"/>
      <c r="P384" s="97"/>
      <c r="Q384" s="97"/>
      <c r="R384" s="97"/>
      <c r="S384" s="97"/>
      <c r="T384" s="97"/>
      <c r="U384" s="97"/>
      <c r="V384" s="97"/>
      <c r="W384" s="97"/>
      <c r="X384" s="97"/>
      <c r="Y384" s="780" t="s">
        <v>175</v>
      </c>
      <c r="Z384" s="763"/>
      <c r="AA384" s="763"/>
      <c r="AB384" s="763"/>
      <c r="AC384" s="763"/>
      <c r="AD384" s="763"/>
      <c r="AE384" s="763"/>
      <c r="AF384" s="763"/>
      <c r="AG384" s="763"/>
      <c r="AH384" s="763"/>
      <c r="AI384" s="763"/>
      <c r="AJ384" s="97"/>
      <c r="AK384" s="9"/>
      <c r="AL384" s="9"/>
      <c r="AM384" s="231"/>
      <c r="AN384" s="231"/>
      <c r="AO384" s="231"/>
      <c r="AP384" s="231"/>
      <c r="AQ384" s="231"/>
      <c r="AR384" s="781" t="s">
        <v>176</v>
      </c>
      <c r="AS384" s="781"/>
      <c r="AT384" s="781"/>
      <c r="AU384" s="781"/>
      <c r="AV384" s="781"/>
      <c r="AW384" s="781"/>
      <c r="AX384" s="781"/>
      <c r="AY384" s="781"/>
      <c r="AZ384" s="781"/>
      <c r="BA384" s="781"/>
      <c r="BB384" s="781"/>
      <c r="BC384" s="781"/>
      <c r="BD384" s="781"/>
      <c r="BE384" s="781"/>
      <c r="BF384" s="781"/>
      <c r="BG384" s="781"/>
      <c r="BH384" s="781"/>
      <c r="BI384" s="781"/>
      <c r="BJ384" s="231"/>
      <c r="BK384" s="231"/>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row>
    <row r="385" spans="6:198" s="1" customFormat="1" ht="19.5" customHeight="1">
      <c r="F385" s="9"/>
      <c r="G385" s="782" t="s">
        <v>61</v>
      </c>
      <c r="H385" s="782"/>
      <c r="I385" s="782"/>
      <c r="J385" s="782" t="s">
        <v>177</v>
      </c>
      <c r="K385" s="782"/>
      <c r="L385" s="782"/>
      <c r="M385" s="782"/>
      <c r="N385" s="782"/>
      <c r="O385" s="782"/>
      <c r="P385" s="782"/>
      <c r="Q385" s="782"/>
      <c r="R385" s="782"/>
      <c r="S385" s="97"/>
      <c r="T385" s="784"/>
      <c r="U385" s="784"/>
      <c r="V385" s="784"/>
      <c r="W385" s="784"/>
      <c r="X385" s="97"/>
      <c r="Y385" s="763" t="s">
        <v>96</v>
      </c>
      <c r="Z385" s="763"/>
      <c r="AA385" s="763"/>
      <c r="AB385" s="97"/>
      <c r="AC385" s="763"/>
      <c r="AD385" s="763"/>
      <c r="AE385" s="763"/>
      <c r="AF385" s="97"/>
      <c r="AG385" s="763" t="s">
        <v>97</v>
      </c>
      <c r="AH385" s="763"/>
      <c r="AI385" s="763"/>
      <c r="AJ385" s="97"/>
      <c r="AK385" s="231"/>
      <c r="AL385" s="231"/>
      <c r="AM385" s="231"/>
      <c r="AN385" s="231"/>
      <c r="AO385" s="231"/>
      <c r="AP385" s="231"/>
      <c r="AQ385" s="231"/>
      <c r="AR385" s="779" t="s">
        <v>96</v>
      </c>
      <c r="AS385" s="779"/>
      <c r="AT385" s="779"/>
      <c r="AU385" s="779"/>
      <c r="AV385" s="779"/>
      <c r="AW385" s="779"/>
      <c r="AX385" s="779"/>
      <c r="AY385" s="779"/>
      <c r="AZ385" s="9"/>
      <c r="BA385" s="9"/>
      <c r="BB385" s="779" t="s">
        <v>97</v>
      </c>
      <c r="BC385" s="779"/>
      <c r="BD385" s="779"/>
      <c r="BE385" s="779"/>
      <c r="BF385" s="779"/>
      <c r="BG385" s="779"/>
      <c r="BH385" s="779"/>
      <c r="BI385" s="779"/>
      <c r="BJ385" s="231"/>
      <c r="BK385" s="23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row>
    <row r="386" spans="6:198" s="1" customFormat="1" ht="16.5" customHeight="1">
      <c r="F386" s="9"/>
      <c r="G386" s="783"/>
      <c r="H386" s="783"/>
      <c r="I386" s="783"/>
      <c r="J386" s="783"/>
      <c r="K386" s="783"/>
      <c r="L386" s="783"/>
      <c r="M386" s="783"/>
      <c r="N386" s="783"/>
      <c r="O386" s="783"/>
      <c r="P386" s="783"/>
      <c r="Q386" s="783"/>
      <c r="R386" s="783"/>
      <c r="S386" s="97"/>
      <c r="T386" s="784"/>
      <c r="U386" s="784"/>
      <c r="V386" s="784"/>
      <c r="W386" s="784"/>
      <c r="X386" s="97"/>
      <c r="Y386" s="763"/>
      <c r="Z386" s="763"/>
      <c r="AA386" s="763"/>
      <c r="AB386" s="97"/>
      <c r="AC386" s="763"/>
      <c r="AD386" s="763"/>
      <c r="AE386" s="763"/>
      <c r="AF386" s="97"/>
      <c r="AG386" s="763"/>
      <c r="AH386" s="763"/>
      <c r="AI386" s="763"/>
      <c r="AJ386" s="97"/>
      <c r="AK386" s="232"/>
      <c r="AL386" s="232"/>
      <c r="AM386" s="232"/>
      <c r="AN386" s="233"/>
      <c r="AO386" s="232"/>
      <c r="AP386" s="232"/>
      <c r="AQ386" s="232"/>
      <c r="AR386" s="234"/>
      <c r="AS386" s="234"/>
      <c r="AT386" s="234"/>
      <c r="AU386" s="233"/>
      <c r="AV386" s="234"/>
      <c r="AW386" s="234"/>
      <c r="AX386" s="234"/>
      <c r="AY386" s="234"/>
      <c r="AZ386" s="51"/>
      <c r="BA386" s="51"/>
      <c r="BB386" s="232"/>
      <c r="BC386" s="232"/>
      <c r="BD386" s="232"/>
      <c r="BE386" s="233"/>
      <c r="BF386" s="235"/>
      <c r="BG386" s="232"/>
      <c r="BH386" s="232"/>
      <c r="BI386" s="232"/>
      <c r="BJ386" s="231"/>
      <c r="BK386" s="234"/>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row>
    <row r="387" spans="6:198" s="1" customFormat="1" ht="12.75" customHeight="1">
      <c r="F387" s="7"/>
      <c r="G387" s="769" t="s">
        <v>112</v>
      </c>
      <c r="H387" s="769"/>
      <c r="I387" s="769"/>
      <c r="J387" s="771" t="str">
        <f>LEFT([2]_8!L35,12)</f>
        <v>XS1783215871</v>
      </c>
      <c r="K387" s="771"/>
      <c r="L387" s="771"/>
      <c r="M387" s="771"/>
      <c r="N387" s="771"/>
      <c r="O387" s="771"/>
      <c r="P387" s="771"/>
      <c r="Q387" s="771"/>
      <c r="R387" s="771"/>
      <c r="S387" s="201"/>
      <c r="T387" s="773"/>
      <c r="U387" s="773"/>
      <c r="V387" s="773"/>
      <c r="W387" s="773"/>
      <c r="X387" s="201"/>
      <c r="Y387" s="775" t="s">
        <v>178</v>
      </c>
      <c r="Z387" s="775"/>
      <c r="AA387" s="775"/>
      <c r="AB387" s="236"/>
      <c r="AC387" s="777"/>
      <c r="AD387" s="777"/>
      <c r="AE387" s="777"/>
      <c r="AF387" s="236"/>
      <c r="AG387" s="775" t="s">
        <v>179</v>
      </c>
      <c r="AH387" s="775"/>
      <c r="AI387" s="775"/>
      <c r="AJ387" s="237"/>
      <c r="AK387" s="238"/>
      <c r="AL387" s="238"/>
      <c r="AM387" s="238"/>
      <c r="AN387" s="239"/>
      <c r="AO387" s="240"/>
      <c r="AP387" s="240"/>
      <c r="AQ387" s="240"/>
      <c r="AR387" s="767" t="str">
        <f>'[2]Note Calcs'!M64</f>
        <v/>
      </c>
      <c r="AS387" s="767"/>
      <c r="AT387" s="767"/>
      <c r="AU387" s="767"/>
      <c r="AV387" s="767" t="str">
        <f>'[2]Note Calcs'!N64</f>
        <v/>
      </c>
      <c r="AW387" s="767"/>
      <c r="AX387" s="767"/>
      <c r="AY387" s="767"/>
      <c r="AZ387" s="241"/>
      <c r="BA387" s="241"/>
      <c r="BB387" s="767" t="str">
        <f>'[2]Note Calcs'!M70</f>
        <v/>
      </c>
      <c r="BC387" s="767"/>
      <c r="BD387" s="767"/>
      <c r="BE387" s="767"/>
      <c r="BF387" s="767" t="str">
        <f>'[2]Note Calcs'!N70</f>
        <v/>
      </c>
      <c r="BG387" s="767"/>
      <c r="BH387" s="767"/>
      <c r="BI387" s="767"/>
      <c r="BJ387" s="242"/>
      <c r="BK387" s="240"/>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row>
    <row r="388" spans="6:198" s="1" customFormat="1" ht="12.75" customHeight="1">
      <c r="F388" s="7"/>
      <c r="G388" s="770"/>
      <c r="H388" s="770"/>
      <c r="I388" s="770"/>
      <c r="J388" s="772"/>
      <c r="K388" s="772"/>
      <c r="L388" s="772"/>
      <c r="M388" s="772"/>
      <c r="N388" s="772"/>
      <c r="O388" s="772"/>
      <c r="P388" s="772"/>
      <c r="Q388" s="772"/>
      <c r="R388" s="772"/>
      <c r="S388" s="210"/>
      <c r="T388" s="774"/>
      <c r="U388" s="774"/>
      <c r="V388" s="774"/>
      <c r="W388" s="774"/>
      <c r="X388" s="210"/>
      <c r="Y388" s="776"/>
      <c r="Z388" s="776"/>
      <c r="AA388" s="776"/>
      <c r="AB388" s="243"/>
      <c r="AC388" s="778"/>
      <c r="AD388" s="778"/>
      <c r="AE388" s="778"/>
      <c r="AF388" s="243"/>
      <c r="AG388" s="776"/>
      <c r="AH388" s="776"/>
      <c r="AI388" s="776"/>
      <c r="AJ388" s="244"/>
      <c r="AK388" s="232"/>
      <c r="AL388" s="232"/>
      <c r="AM388" s="232"/>
      <c r="AN388" s="245"/>
      <c r="AO388" s="246"/>
      <c r="AP388" s="246"/>
      <c r="AQ388" s="246"/>
      <c r="AR388" s="768"/>
      <c r="AS388" s="768"/>
      <c r="AT388" s="768"/>
      <c r="AU388" s="768"/>
      <c r="AV388" s="768"/>
      <c r="AW388" s="768"/>
      <c r="AX388" s="768"/>
      <c r="AY388" s="768"/>
      <c r="AZ388" s="212"/>
      <c r="BA388" s="212"/>
      <c r="BB388" s="768"/>
      <c r="BC388" s="768"/>
      <c r="BD388" s="768"/>
      <c r="BE388" s="768"/>
      <c r="BF388" s="768"/>
      <c r="BG388" s="768"/>
      <c r="BH388" s="768"/>
      <c r="BI388" s="768"/>
      <c r="BJ388" s="242"/>
      <c r="BK388" s="246"/>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row>
    <row r="389" spans="6:198" s="1" customFormat="1" ht="12.75" customHeight="1">
      <c r="F389" s="7"/>
      <c r="G389" s="769" t="s">
        <v>149</v>
      </c>
      <c r="H389" s="769"/>
      <c r="I389" s="769"/>
      <c r="J389" s="771" t="str">
        <f>LEFT([2]_8!L37,12)</f>
        <v>XS1783216093</v>
      </c>
      <c r="K389" s="771"/>
      <c r="L389" s="771"/>
      <c r="M389" s="771"/>
      <c r="N389" s="771"/>
      <c r="O389" s="771"/>
      <c r="P389" s="771"/>
      <c r="Q389" s="771"/>
      <c r="R389" s="771"/>
      <c r="S389" s="201"/>
      <c r="T389" s="773"/>
      <c r="U389" s="773"/>
      <c r="V389" s="773"/>
      <c r="W389" s="773"/>
      <c r="X389" s="201"/>
      <c r="Y389" s="775" t="s">
        <v>180</v>
      </c>
      <c r="Z389" s="775"/>
      <c r="AA389" s="775"/>
      <c r="AB389" s="236"/>
      <c r="AC389" s="777"/>
      <c r="AD389" s="777"/>
      <c r="AE389" s="777"/>
      <c r="AF389" s="236"/>
      <c r="AG389" s="775" t="s">
        <v>181</v>
      </c>
      <c r="AH389" s="775"/>
      <c r="AI389" s="775"/>
      <c r="AJ389" s="237"/>
      <c r="AK389" s="238"/>
      <c r="AL389" s="238"/>
      <c r="AM389" s="238"/>
      <c r="AN389" s="239"/>
      <c r="AO389" s="240"/>
      <c r="AP389" s="240"/>
      <c r="AQ389" s="240"/>
      <c r="AR389" s="767" t="str">
        <f>'[2]Note Calcs'!M65</f>
        <v/>
      </c>
      <c r="AS389" s="767"/>
      <c r="AT389" s="767"/>
      <c r="AU389" s="767"/>
      <c r="AV389" s="767" t="str">
        <f>'[2]Note Calcs'!N65</f>
        <v/>
      </c>
      <c r="AW389" s="767"/>
      <c r="AX389" s="767"/>
      <c r="AY389" s="767"/>
      <c r="AZ389" s="241"/>
      <c r="BA389" s="241"/>
      <c r="BB389" s="767" t="str">
        <f>'[2]Note Calcs'!M71</f>
        <v/>
      </c>
      <c r="BC389" s="767"/>
      <c r="BD389" s="767"/>
      <c r="BE389" s="767"/>
      <c r="BF389" s="767" t="str">
        <f>'[2]Note Calcs'!N71</f>
        <v/>
      </c>
      <c r="BG389" s="767"/>
      <c r="BH389" s="767"/>
      <c r="BI389" s="767"/>
      <c r="BJ389" s="242"/>
      <c r="BK389" s="240"/>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row>
    <row r="390" spans="6:198" s="1" customFormat="1" ht="12.75" customHeight="1">
      <c r="F390" s="7"/>
      <c r="G390" s="770"/>
      <c r="H390" s="770"/>
      <c r="I390" s="770"/>
      <c r="J390" s="772"/>
      <c r="K390" s="772"/>
      <c r="L390" s="772"/>
      <c r="M390" s="772"/>
      <c r="N390" s="772"/>
      <c r="O390" s="772"/>
      <c r="P390" s="772"/>
      <c r="Q390" s="772"/>
      <c r="R390" s="772"/>
      <c r="S390" s="210"/>
      <c r="T390" s="774"/>
      <c r="U390" s="774"/>
      <c r="V390" s="774"/>
      <c r="W390" s="774"/>
      <c r="X390" s="210"/>
      <c r="Y390" s="776"/>
      <c r="Z390" s="776"/>
      <c r="AA390" s="776"/>
      <c r="AB390" s="243"/>
      <c r="AC390" s="778"/>
      <c r="AD390" s="778"/>
      <c r="AE390" s="778"/>
      <c r="AF390" s="243"/>
      <c r="AG390" s="776"/>
      <c r="AH390" s="776"/>
      <c r="AI390" s="776"/>
      <c r="AJ390" s="244"/>
      <c r="AK390" s="232"/>
      <c r="AL390" s="232"/>
      <c r="AM390" s="232"/>
      <c r="AN390" s="245"/>
      <c r="AO390" s="246"/>
      <c r="AP390" s="246"/>
      <c r="AQ390" s="246"/>
      <c r="AR390" s="768"/>
      <c r="AS390" s="768"/>
      <c r="AT390" s="768"/>
      <c r="AU390" s="768"/>
      <c r="AV390" s="768"/>
      <c r="AW390" s="768"/>
      <c r="AX390" s="768"/>
      <c r="AY390" s="768"/>
      <c r="AZ390" s="212"/>
      <c r="BA390" s="212"/>
      <c r="BB390" s="768"/>
      <c r="BC390" s="768"/>
      <c r="BD390" s="768"/>
      <c r="BE390" s="768"/>
      <c r="BF390" s="768"/>
      <c r="BG390" s="768"/>
      <c r="BH390" s="768"/>
      <c r="BI390" s="768"/>
      <c r="BJ390" s="242"/>
      <c r="BK390" s="246"/>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row>
    <row r="391" spans="6:198" s="1" customFormat="1" ht="12.75" customHeight="1">
      <c r="F391" s="7"/>
      <c r="G391" s="769" t="s">
        <v>150</v>
      </c>
      <c r="H391" s="769"/>
      <c r="I391" s="769"/>
      <c r="J391" s="771" t="str">
        <f>LEFT([2]_8!L39,12)</f>
        <v>XS1783216176</v>
      </c>
      <c r="K391" s="771"/>
      <c r="L391" s="771"/>
      <c r="M391" s="771"/>
      <c r="N391" s="771"/>
      <c r="O391" s="771"/>
      <c r="P391" s="771"/>
      <c r="Q391" s="771"/>
      <c r="R391" s="771"/>
      <c r="S391" s="201"/>
      <c r="T391" s="773"/>
      <c r="U391" s="773"/>
      <c r="V391" s="773"/>
      <c r="W391" s="773"/>
      <c r="X391" s="201"/>
      <c r="Y391" s="775" t="s">
        <v>182</v>
      </c>
      <c r="Z391" s="775"/>
      <c r="AA391" s="775"/>
      <c r="AB391" s="236"/>
      <c r="AC391" s="777"/>
      <c r="AD391" s="777"/>
      <c r="AE391" s="777"/>
      <c r="AF391" s="236"/>
      <c r="AG391" s="775" t="s">
        <v>115</v>
      </c>
      <c r="AH391" s="775"/>
      <c r="AI391" s="775"/>
      <c r="AJ391" s="237"/>
      <c r="AK391" s="238"/>
      <c r="AL391" s="238"/>
      <c r="AM391" s="238"/>
      <c r="AN391" s="239"/>
      <c r="AO391" s="240"/>
      <c r="AP391" s="240"/>
      <c r="AQ391" s="240"/>
      <c r="AR391" s="767" t="str">
        <f>'[2]Note Calcs'!M66</f>
        <v/>
      </c>
      <c r="AS391" s="767"/>
      <c r="AT391" s="767"/>
      <c r="AU391" s="767"/>
      <c r="AV391" s="767" t="str">
        <f>'[2]Note Calcs'!N66</f>
        <v/>
      </c>
      <c r="AW391" s="767"/>
      <c r="AX391" s="767"/>
      <c r="AY391" s="767"/>
      <c r="AZ391" s="241"/>
      <c r="BA391" s="241"/>
      <c r="BB391" s="767" t="str">
        <f>'[2]Note Calcs'!M72</f>
        <v/>
      </c>
      <c r="BC391" s="767"/>
      <c r="BD391" s="767"/>
      <c r="BE391" s="767"/>
      <c r="BF391" s="767" t="str">
        <f>'[2]Note Calcs'!N72</f>
        <v/>
      </c>
      <c r="BG391" s="767"/>
      <c r="BH391" s="767"/>
      <c r="BI391" s="767"/>
      <c r="BJ391" s="242"/>
      <c r="BK391" s="240"/>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row>
    <row r="392" spans="6:198" s="1" customFormat="1" ht="12.75" customHeight="1">
      <c r="F392" s="7"/>
      <c r="G392" s="770"/>
      <c r="H392" s="770"/>
      <c r="I392" s="770"/>
      <c r="J392" s="772"/>
      <c r="K392" s="772"/>
      <c r="L392" s="772"/>
      <c r="M392" s="772"/>
      <c r="N392" s="772"/>
      <c r="O392" s="772"/>
      <c r="P392" s="772"/>
      <c r="Q392" s="772"/>
      <c r="R392" s="772"/>
      <c r="S392" s="210"/>
      <c r="T392" s="774"/>
      <c r="U392" s="774"/>
      <c r="V392" s="774"/>
      <c r="W392" s="774"/>
      <c r="X392" s="210"/>
      <c r="Y392" s="776"/>
      <c r="Z392" s="776"/>
      <c r="AA392" s="776"/>
      <c r="AB392" s="243"/>
      <c r="AC392" s="778"/>
      <c r="AD392" s="778"/>
      <c r="AE392" s="778"/>
      <c r="AF392" s="243"/>
      <c r="AG392" s="776"/>
      <c r="AH392" s="776"/>
      <c r="AI392" s="776"/>
      <c r="AJ392" s="244"/>
      <c r="AK392" s="232"/>
      <c r="AL392" s="232"/>
      <c r="AM392" s="232"/>
      <c r="AN392" s="245"/>
      <c r="AO392" s="246"/>
      <c r="AP392" s="246"/>
      <c r="AQ392" s="246"/>
      <c r="AR392" s="768"/>
      <c r="AS392" s="768"/>
      <c r="AT392" s="768"/>
      <c r="AU392" s="768"/>
      <c r="AV392" s="768"/>
      <c r="AW392" s="768"/>
      <c r="AX392" s="768"/>
      <c r="AY392" s="768"/>
      <c r="AZ392" s="212"/>
      <c r="BA392" s="212"/>
      <c r="BB392" s="768"/>
      <c r="BC392" s="768"/>
      <c r="BD392" s="768"/>
      <c r="BE392" s="768"/>
      <c r="BF392" s="768"/>
      <c r="BG392" s="768"/>
      <c r="BH392" s="768"/>
      <c r="BI392" s="768"/>
      <c r="BJ392" s="242"/>
      <c r="BK392" s="246"/>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row>
    <row r="393" spans="6:198" s="1" customFormat="1" ht="12.75" customHeight="1">
      <c r="F393" s="7"/>
      <c r="G393" s="769" t="s">
        <v>151</v>
      </c>
      <c r="H393" s="769"/>
      <c r="I393" s="769"/>
      <c r="J393" s="771" t="str">
        <f>LEFT([2]_8!L41,12)</f>
        <v>XS1783216333</v>
      </c>
      <c r="K393" s="771"/>
      <c r="L393" s="771"/>
      <c r="M393" s="771"/>
      <c r="N393" s="771"/>
      <c r="O393" s="771"/>
      <c r="P393" s="771"/>
      <c r="Q393" s="771"/>
      <c r="R393" s="771"/>
      <c r="S393" s="201"/>
      <c r="T393" s="773"/>
      <c r="U393" s="773"/>
      <c r="V393" s="773"/>
      <c r="W393" s="773"/>
      <c r="X393" s="201"/>
      <c r="Y393" s="775" t="s">
        <v>183</v>
      </c>
      <c r="Z393" s="775"/>
      <c r="AA393" s="775"/>
      <c r="AB393" s="236"/>
      <c r="AC393" s="777"/>
      <c r="AD393" s="777"/>
      <c r="AE393" s="777"/>
      <c r="AF393" s="236"/>
      <c r="AG393" s="775" t="s">
        <v>184</v>
      </c>
      <c r="AH393" s="775"/>
      <c r="AI393" s="775"/>
      <c r="AJ393" s="237"/>
      <c r="AK393" s="238"/>
      <c r="AL393" s="238"/>
      <c r="AM393" s="238"/>
      <c r="AN393" s="239"/>
      <c r="AO393" s="240"/>
      <c r="AP393" s="240"/>
      <c r="AQ393" s="240"/>
      <c r="AR393" s="767" t="str">
        <f>'[2]Note Calcs'!M67</f>
        <v/>
      </c>
      <c r="AS393" s="767"/>
      <c r="AT393" s="767"/>
      <c r="AU393" s="767"/>
      <c r="AV393" s="767" t="str">
        <f>'[2]Note Calcs'!N67</f>
        <v/>
      </c>
      <c r="AW393" s="767"/>
      <c r="AX393" s="767"/>
      <c r="AY393" s="767"/>
      <c r="AZ393" s="241"/>
      <c r="BA393" s="241"/>
      <c r="BB393" s="767" t="str">
        <f>'[2]Note Calcs'!M73</f>
        <v/>
      </c>
      <c r="BC393" s="767"/>
      <c r="BD393" s="767"/>
      <c r="BE393" s="767"/>
      <c r="BF393" s="767" t="str">
        <f>'[2]Note Calcs'!N73</f>
        <v/>
      </c>
      <c r="BG393" s="767"/>
      <c r="BH393" s="767"/>
      <c r="BI393" s="767"/>
      <c r="BJ393" s="242"/>
      <c r="BK393" s="240"/>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row>
    <row r="394" spans="6:198" s="1" customFormat="1" ht="12.75" customHeight="1">
      <c r="F394" s="7"/>
      <c r="G394" s="770"/>
      <c r="H394" s="770"/>
      <c r="I394" s="770"/>
      <c r="J394" s="772"/>
      <c r="K394" s="772"/>
      <c r="L394" s="772"/>
      <c r="M394" s="772"/>
      <c r="N394" s="772"/>
      <c r="O394" s="772"/>
      <c r="P394" s="772"/>
      <c r="Q394" s="772"/>
      <c r="R394" s="772"/>
      <c r="S394" s="210"/>
      <c r="T394" s="774"/>
      <c r="U394" s="774"/>
      <c r="V394" s="774"/>
      <c r="W394" s="774"/>
      <c r="X394" s="210"/>
      <c r="Y394" s="776"/>
      <c r="Z394" s="776"/>
      <c r="AA394" s="776"/>
      <c r="AB394" s="243"/>
      <c r="AC394" s="778"/>
      <c r="AD394" s="778"/>
      <c r="AE394" s="778"/>
      <c r="AF394" s="243"/>
      <c r="AG394" s="776"/>
      <c r="AH394" s="776"/>
      <c r="AI394" s="776"/>
      <c r="AJ394" s="244"/>
      <c r="AK394" s="232"/>
      <c r="AL394" s="232"/>
      <c r="AM394" s="232"/>
      <c r="AN394" s="245"/>
      <c r="AO394" s="246"/>
      <c r="AP394" s="246"/>
      <c r="AQ394" s="246"/>
      <c r="AR394" s="768"/>
      <c r="AS394" s="768"/>
      <c r="AT394" s="768"/>
      <c r="AU394" s="768"/>
      <c r="AV394" s="768"/>
      <c r="AW394" s="768"/>
      <c r="AX394" s="768"/>
      <c r="AY394" s="768"/>
      <c r="AZ394" s="212"/>
      <c r="BA394" s="212"/>
      <c r="BB394" s="768"/>
      <c r="BC394" s="768"/>
      <c r="BD394" s="768"/>
      <c r="BE394" s="768"/>
      <c r="BF394" s="768"/>
      <c r="BG394" s="768"/>
      <c r="BH394" s="768"/>
      <c r="BI394" s="768"/>
      <c r="BJ394" s="242"/>
      <c r="BK394" s="246"/>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row>
    <row r="395" spans="6:198" s="1" customFormat="1" ht="12.75" customHeight="1">
      <c r="F395" s="7"/>
      <c r="G395" s="769" t="s">
        <v>152</v>
      </c>
      <c r="H395" s="769"/>
      <c r="I395" s="769"/>
      <c r="J395" s="771" t="str">
        <f>LEFT([2]_8!L43,12)</f>
        <v>XS1783216507</v>
      </c>
      <c r="K395" s="771"/>
      <c r="L395" s="771"/>
      <c r="M395" s="771"/>
      <c r="N395" s="771"/>
      <c r="O395" s="771"/>
      <c r="P395" s="771"/>
      <c r="Q395" s="771"/>
      <c r="R395" s="771"/>
      <c r="S395" s="201"/>
      <c r="T395" s="773"/>
      <c r="U395" s="773"/>
      <c r="V395" s="773"/>
      <c r="W395" s="773"/>
      <c r="X395" s="201"/>
      <c r="Y395" s="775" t="s">
        <v>185</v>
      </c>
      <c r="Z395" s="775"/>
      <c r="AA395" s="775"/>
      <c r="AB395" s="236"/>
      <c r="AC395" s="777"/>
      <c r="AD395" s="777"/>
      <c r="AE395" s="777"/>
      <c r="AF395" s="236"/>
      <c r="AG395" s="775" t="s">
        <v>186</v>
      </c>
      <c r="AH395" s="775"/>
      <c r="AI395" s="775"/>
      <c r="AJ395" s="237"/>
      <c r="AK395" s="238"/>
      <c r="AL395" s="238"/>
      <c r="AM395" s="238"/>
      <c r="AN395" s="239"/>
      <c r="AO395" s="240"/>
      <c r="AP395" s="240"/>
      <c r="AQ395" s="240"/>
      <c r="AR395" s="767" t="str">
        <f>'[2]Note Calcs'!M68</f>
        <v/>
      </c>
      <c r="AS395" s="767"/>
      <c r="AT395" s="767"/>
      <c r="AU395" s="767"/>
      <c r="AV395" s="767" t="str">
        <f>'[2]Note Calcs'!N68</f>
        <v/>
      </c>
      <c r="AW395" s="767"/>
      <c r="AX395" s="767"/>
      <c r="AY395" s="767"/>
      <c r="AZ395" s="241"/>
      <c r="BA395" s="241"/>
      <c r="BB395" s="767" t="str">
        <f>'[2]Note Calcs'!M74</f>
        <v/>
      </c>
      <c r="BC395" s="767"/>
      <c r="BD395" s="767"/>
      <c r="BE395" s="767"/>
      <c r="BF395" s="767" t="str">
        <f>'[2]Note Calcs'!N74</f>
        <v/>
      </c>
      <c r="BG395" s="767"/>
      <c r="BH395" s="767"/>
      <c r="BI395" s="767"/>
      <c r="BJ395" s="242"/>
      <c r="BK395" s="24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row>
    <row r="396" spans="6:198" s="1" customFormat="1" ht="12.75" customHeight="1">
      <c r="F396" s="7"/>
      <c r="G396" s="770"/>
      <c r="H396" s="770"/>
      <c r="I396" s="770"/>
      <c r="J396" s="772"/>
      <c r="K396" s="772"/>
      <c r="L396" s="772"/>
      <c r="M396" s="772"/>
      <c r="N396" s="772"/>
      <c r="O396" s="772"/>
      <c r="P396" s="772"/>
      <c r="Q396" s="772"/>
      <c r="R396" s="772"/>
      <c r="S396" s="210"/>
      <c r="T396" s="774"/>
      <c r="U396" s="774"/>
      <c r="V396" s="774"/>
      <c r="W396" s="774"/>
      <c r="X396" s="210"/>
      <c r="Y396" s="776"/>
      <c r="Z396" s="776"/>
      <c r="AA396" s="776"/>
      <c r="AB396" s="243"/>
      <c r="AC396" s="778"/>
      <c r="AD396" s="778"/>
      <c r="AE396" s="778"/>
      <c r="AF396" s="243"/>
      <c r="AG396" s="776"/>
      <c r="AH396" s="776"/>
      <c r="AI396" s="776"/>
      <c r="AJ396" s="244"/>
      <c r="AK396" s="232"/>
      <c r="AL396" s="232"/>
      <c r="AM396" s="232"/>
      <c r="AN396" s="245"/>
      <c r="AO396" s="246"/>
      <c r="AP396" s="246"/>
      <c r="AQ396" s="246"/>
      <c r="AR396" s="768"/>
      <c r="AS396" s="768"/>
      <c r="AT396" s="768"/>
      <c r="AU396" s="768"/>
      <c r="AV396" s="768"/>
      <c r="AW396" s="768"/>
      <c r="AX396" s="768"/>
      <c r="AY396" s="768"/>
      <c r="AZ396" s="212"/>
      <c r="BA396" s="212"/>
      <c r="BB396" s="768"/>
      <c r="BC396" s="768"/>
      <c r="BD396" s="768"/>
      <c r="BE396" s="768"/>
      <c r="BF396" s="768"/>
      <c r="BG396" s="768"/>
      <c r="BH396" s="768"/>
      <c r="BI396" s="768"/>
      <c r="BJ396" s="242"/>
      <c r="BK396" s="24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row>
    <row r="397" spans="6:198" s="1" customFormat="1" ht="12.75" customHeight="1">
      <c r="F397" s="7"/>
      <c r="G397" s="769" t="s">
        <v>153</v>
      </c>
      <c r="H397" s="769"/>
      <c r="I397" s="769"/>
      <c r="J397" s="771" t="str">
        <f>LEFT([2]_8!L45,12)</f>
        <v>XS1783216689</v>
      </c>
      <c r="K397" s="771"/>
      <c r="L397" s="771"/>
      <c r="M397" s="771"/>
      <c r="N397" s="771"/>
      <c r="O397" s="771"/>
      <c r="P397" s="771"/>
      <c r="Q397" s="771"/>
      <c r="R397" s="771"/>
      <c r="S397" s="201"/>
      <c r="T397" s="773"/>
      <c r="U397" s="773"/>
      <c r="V397" s="773"/>
      <c r="W397" s="773"/>
      <c r="X397" s="201"/>
      <c r="Y397" s="775" t="s">
        <v>187</v>
      </c>
      <c r="Z397" s="775"/>
      <c r="AA397" s="775"/>
      <c r="AB397" s="236"/>
      <c r="AC397" s="777"/>
      <c r="AD397" s="777"/>
      <c r="AE397" s="777"/>
      <c r="AF397" s="236"/>
      <c r="AG397" s="775" t="s">
        <v>188</v>
      </c>
      <c r="AH397" s="775"/>
      <c r="AI397" s="775"/>
      <c r="AJ397" s="237"/>
      <c r="AK397" s="238"/>
      <c r="AL397" s="238"/>
      <c r="AM397" s="238"/>
      <c r="AN397" s="239"/>
      <c r="AO397" s="240"/>
      <c r="AP397" s="240"/>
      <c r="AQ397" s="240"/>
      <c r="AR397" s="767" t="str">
        <f>'[2]Note Calcs'!M69</f>
        <v/>
      </c>
      <c r="AS397" s="767"/>
      <c r="AT397" s="767"/>
      <c r="AU397" s="767"/>
      <c r="AV397" s="767" t="str">
        <f>'[2]Note Calcs'!N69</f>
        <v/>
      </c>
      <c r="AW397" s="767"/>
      <c r="AX397" s="767"/>
      <c r="AY397" s="767"/>
      <c r="AZ397" s="241"/>
      <c r="BA397" s="241"/>
      <c r="BB397" s="767" t="str">
        <f>'[2]Note Calcs'!M75</f>
        <v/>
      </c>
      <c r="BC397" s="767"/>
      <c r="BD397" s="767"/>
      <c r="BE397" s="767"/>
      <c r="BF397" s="767" t="str">
        <f>'[2]Note Calcs'!N75</f>
        <v/>
      </c>
      <c r="BG397" s="767"/>
      <c r="BH397" s="767"/>
      <c r="BI397" s="767"/>
      <c r="BJ397" s="242"/>
      <c r="BK397" s="240"/>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row>
    <row r="398" spans="6:198" s="1" customFormat="1" ht="12.75" customHeight="1">
      <c r="F398" s="7"/>
      <c r="G398" s="770"/>
      <c r="H398" s="770"/>
      <c r="I398" s="770"/>
      <c r="J398" s="772"/>
      <c r="K398" s="772"/>
      <c r="L398" s="772"/>
      <c r="M398" s="772"/>
      <c r="N398" s="772"/>
      <c r="O398" s="772"/>
      <c r="P398" s="772"/>
      <c r="Q398" s="772"/>
      <c r="R398" s="772"/>
      <c r="S398" s="210"/>
      <c r="T398" s="774"/>
      <c r="U398" s="774"/>
      <c r="V398" s="774"/>
      <c r="W398" s="774"/>
      <c r="X398" s="210"/>
      <c r="Y398" s="776"/>
      <c r="Z398" s="776"/>
      <c r="AA398" s="776"/>
      <c r="AB398" s="243"/>
      <c r="AC398" s="778"/>
      <c r="AD398" s="778"/>
      <c r="AE398" s="778"/>
      <c r="AF398" s="243"/>
      <c r="AG398" s="776"/>
      <c r="AH398" s="776"/>
      <c r="AI398" s="776"/>
      <c r="AJ398" s="244"/>
      <c r="AK398" s="232"/>
      <c r="AL398" s="232"/>
      <c r="AM398" s="232"/>
      <c r="AN398" s="245"/>
      <c r="AO398" s="246"/>
      <c r="AP398" s="246"/>
      <c r="AQ398" s="246"/>
      <c r="AR398" s="768"/>
      <c r="AS398" s="768"/>
      <c r="AT398" s="768"/>
      <c r="AU398" s="768"/>
      <c r="AV398" s="768"/>
      <c r="AW398" s="768"/>
      <c r="AX398" s="768"/>
      <c r="AY398" s="768"/>
      <c r="AZ398" s="212"/>
      <c r="BA398" s="212"/>
      <c r="BB398" s="768"/>
      <c r="BC398" s="768"/>
      <c r="BD398" s="768"/>
      <c r="BE398" s="768"/>
      <c r="BF398" s="768"/>
      <c r="BG398" s="768"/>
      <c r="BH398" s="768"/>
      <c r="BI398" s="768"/>
      <c r="BJ398" s="242"/>
      <c r="BK398" s="246"/>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row>
    <row r="399" spans="6:198" s="1" customFormat="1" ht="12.75" customHeight="1">
      <c r="F399" s="115"/>
      <c r="G399" s="115"/>
      <c r="H399" s="115"/>
      <c r="I399" s="25"/>
      <c r="J399" s="84"/>
      <c r="K399" s="84"/>
      <c r="L399" s="84"/>
      <c r="M399" s="84"/>
      <c r="N399" s="84"/>
      <c r="O399" s="84"/>
      <c r="P399" s="84"/>
      <c r="Q399" s="84"/>
      <c r="R399" s="84"/>
      <c r="S399" s="97"/>
      <c r="T399" s="247"/>
      <c r="U399" s="247"/>
      <c r="V399" s="247"/>
      <c r="W399" s="247"/>
      <c r="X399" s="97"/>
      <c r="Y399" s="159"/>
      <c r="Z399" s="159"/>
      <c r="AA399" s="159"/>
      <c r="AB399" s="97"/>
      <c r="AC399" s="159"/>
      <c r="AD399" s="159"/>
      <c r="AE399" s="159"/>
      <c r="AF399" s="97"/>
      <c r="AG399" s="159"/>
      <c r="AH399" s="159"/>
      <c r="AI399" s="159"/>
      <c r="AJ399" s="97"/>
      <c r="AK399" s="159"/>
      <c r="AL399" s="159"/>
      <c r="AM399" s="159"/>
      <c r="AN399" s="97"/>
      <c r="AO399" s="247"/>
      <c r="AP399" s="247"/>
      <c r="AQ399" s="247"/>
      <c r="AR399" s="247"/>
      <c r="AS399" s="97"/>
      <c r="AT399" s="159"/>
      <c r="AU399" s="159"/>
      <c r="AV399" s="159"/>
      <c r="AW399" s="97"/>
      <c r="AX399" s="247"/>
      <c r="AY399" s="247"/>
      <c r="AZ399" s="247"/>
      <c r="BA399" s="247"/>
      <c r="BB399" s="97"/>
      <c r="BC399" s="159"/>
      <c r="BD399" s="159"/>
      <c r="BE399" s="159"/>
      <c r="BF399" s="97"/>
      <c r="BG399" s="247"/>
      <c r="BH399" s="247"/>
      <c r="BI399" s="247"/>
      <c r="BJ399" s="247"/>
      <c r="BK399" s="247"/>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row>
    <row r="400" spans="6:198" s="1" customFormat="1" ht="12.75" customHeight="1">
      <c r="F400" s="115"/>
      <c r="G400" s="115"/>
      <c r="H400" s="115"/>
      <c r="I400" s="25"/>
      <c r="J400" s="84"/>
      <c r="K400" s="84"/>
      <c r="L400" s="84"/>
      <c r="M400" s="84"/>
      <c r="N400" s="84"/>
      <c r="O400" s="84"/>
      <c r="P400" s="84"/>
      <c r="Q400" s="84"/>
      <c r="R400" s="84"/>
      <c r="S400" s="97"/>
      <c r="T400" s="247"/>
      <c r="U400" s="247"/>
      <c r="V400" s="247"/>
      <c r="W400" s="247"/>
      <c r="X400" s="97"/>
      <c r="Y400" s="159"/>
      <c r="Z400" s="159"/>
      <c r="AA400" s="159"/>
      <c r="AB400" s="97"/>
      <c r="AC400" s="159"/>
      <c r="AD400" s="159"/>
      <c r="AE400" s="159"/>
      <c r="AF400" s="97"/>
      <c r="AG400" s="159"/>
      <c r="AH400" s="159"/>
      <c r="AI400" s="159"/>
      <c r="AJ400" s="97"/>
      <c r="AK400" s="159"/>
      <c r="AL400" s="159"/>
      <c r="AM400" s="159"/>
      <c r="AN400" s="97"/>
      <c r="AO400" s="247"/>
      <c r="AP400" s="247"/>
      <c r="AQ400" s="247"/>
      <c r="AR400" s="247"/>
      <c r="AS400" s="97"/>
      <c r="AT400" s="159"/>
      <c r="AU400" s="159"/>
      <c r="AV400" s="159"/>
      <c r="AW400" s="97"/>
      <c r="AX400" s="247"/>
      <c r="AY400" s="247"/>
      <c r="AZ400" s="247"/>
      <c r="BA400" s="247"/>
      <c r="BB400" s="97"/>
      <c r="BC400" s="159"/>
      <c r="BD400" s="159"/>
      <c r="BE400" s="159"/>
      <c r="BF400" s="97"/>
      <c r="BG400" s="247"/>
      <c r="BH400" s="247"/>
      <c r="BI400" s="247"/>
      <c r="BJ400" s="247"/>
      <c r="BK400" s="247"/>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row>
    <row r="401" spans="6:198" s="1" customFormat="1" ht="12.75" customHeight="1">
      <c r="F401" s="115"/>
      <c r="G401" s="115"/>
      <c r="H401" s="115"/>
      <c r="I401" s="25"/>
      <c r="J401" s="84"/>
      <c r="K401" s="84"/>
      <c r="L401" s="84"/>
      <c r="M401" s="84"/>
      <c r="N401" s="84"/>
      <c r="O401" s="84"/>
      <c r="P401" s="84"/>
      <c r="Q401" s="84"/>
      <c r="R401" s="84"/>
      <c r="S401" s="97"/>
      <c r="T401" s="247"/>
      <c r="U401" s="247"/>
      <c r="V401" s="247"/>
      <c r="W401" s="247"/>
      <c r="X401" s="97"/>
      <c r="Y401" s="159"/>
      <c r="Z401" s="159"/>
      <c r="AA401" s="159"/>
      <c r="AB401" s="97"/>
      <c r="AC401" s="159"/>
      <c r="AD401" s="159"/>
      <c r="AE401" s="159"/>
      <c r="AF401" s="97"/>
      <c r="AG401" s="159"/>
      <c r="AH401" s="159"/>
      <c r="AI401" s="159"/>
      <c r="AJ401" s="97"/>
      <c r="AK401" s="159"/>
      <c r="AL401" s="159"/>
      <c r="AM401" s="159"/>
      <c r="AN401" s="97"/>
      <c r="AO401" s="247"/>
      <c r="AP401" s="247"/>
      <c r="AQ401" s="247"/>
      <c r="AR401" s="247"/>
      <c r="AS401" s="97"/>
      <c r="AT401" s="159"/>
      <c r="AU401" s="159"/>
      <c r="AV401" s="159"/>
      <c r="AW401" s="97"/>
      <c r="AX401" s="247"/>
      <c r="AY401" s="247"/>
      <c r="AZ401" s="247"/>
      <c r="BA401" s="247"/>
      <c r="BB401" s="97"/>
      <c r="BC401" s="159"/>
      <c r="BD401" s="159"/>
      <c r="BE401" s="159"/>
      <c r="BF401" s="97"/>
      <c r="BG401" s="247"/>
      <c r="BH401" s="247"/>
      <c r="BI401" s="247"/>
      <c r="BJ401" s="247"/>
      <c r="BK401" s="247"/>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row>
    <row r="402" spans="6:198" s="1" customFormat="1" ht="12.75" customHeight="1">
      <c r="F402" s="115"/>
      <c r="G402" s="115"/>
      <c r="H402" s="115"/>
      <c r="I402" s="25"/>
      <c r="J402" s="84"/>
      <c r="K402" s="84"/>
      <c r="L402" s="84"/>
      <c r="M402" s="84"/>
      <c r="N402" s="84"/>
      <c r="O402" s="84"/>
      <c r="P402" s="84"/>
      <c r="Q402" s="84"/>
      <c r="R402" s="84"/>
      <c r="S402" s="97"/>
      <c r="T402" s="247"/>
      <c r="U402" s="247"/>
      <c r="V402" s="247"/>
      <c r="W402" s="247"/>
      <c r="X402" s="97"/>
      <c r="Y402" s="159"/>
      <c r="Z402" s="159"/>
      <c r="AA402" s="159"/>
      <c r="AB402" s="97"/>
      <c r="AC402" s="159"/>
      <c r="AD402" s="159"/>
      <c r="AE402" s="159"/>
      <c r="AF402" s="97"/>
      <c r="AG402" s="159"/>
      <c r="AH402" s="159"/>
      <c r="AI402" s="159"/>
      <c r="AJ402" s="97"/>
      <c r="AK402" s="159"/>
      <c r="AL402" s="159"/>
      <c r="AM402" s="159"/>
      <c r="AN402" s="97"/>
      <c r="AO402" s="247"/>
      <c r="AP402" s="247"/>
      <c r="AQ402" s="247"/>
      <c r="AR402" s="247"/>
      <c r="AS402" s="97"/>
      <c r="AT402" s="159"/>
      <c r="AU402" s="159"/>
      <c r="AV402" s="159"/>
      <c r="AW402" s="97"/>
      <c r="AX402" s="247"/>
      <c r="AY402" s="247"/>
      <c r="AZ402" s="247"/>
      <c r="BA402" s="247"/>
      <c r="BB402" s="97"/>
      <c r="BC402" s="159"/>
      <c r="BD402" s="159"/>
      <c r="BE402" s="159"/>
      <c r="BF402" s="97"/>
      <c r="BG402" s="247"/>
      <c r="BH402" s="247"/>
      <c r="BI402" s="247"/>
      <c r="BJ402" s="247"/>
      <c r="BK402" s="247"/>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row>
    <row r="403" spans="6:198" s="1" customFormat="1" ht="12.75" customHeight="1">
      <c r="F403" s="115"/>
      <c r="G403" s="115"/>
      <c r="H403" s="115"/>
      <c r="I403" s="25"/>
      <c r="J403" s="84"/>
      <c r="K403" s="84"/>
      <c r="L403" s="84"/>
      <c r="M403" s="84"/>
      <c r="N403" s="84"/>
      <c r="O403" s="84"/>
      <c r="P403" s="84"/>
      <c r="Q403" s="84"/>
      <c r="R403" s="84"/>
      <c r="S403" s="97"/>
      <c r="T403" s="247"/>
      <c r="U403" s="247"/>
      <c r="V403" s="247"/>
      <c r="W403" s="247"/>
      <c r="X403" s="97"/>
      <c r="Y403" s="159"/>
      <c r="Z403" s="159"/>
      <c r="AA403" s="159"/>
      <c r="AB403" s="97"/>
      <c r="AC403" s="159"/>
      <c r="AD403" s="159"/>
      <c r="AE403" s="159"/>
      <c r="AF403" s="97"/>
      <c r="AG403" s="159"/>
      <c r="AH403" s="159"/>
      <c r="AI403" s="159"/>
      <c r="AJ403" s="97"/>
      <c r="AK403" s="159"/>
      <c r="AL403" s="159"/>
      <c r="AM403" s="159"/>
      <c r="AN403" s="97"/>
      <c r="AO403" s="247"/>
      <c r="AP403" s="247"/>
      <c r="AQ403" s="247"/>
      <c r="AR403" s="247"/>
      <c r="AS403" s="97"/>
      <c r="AT403" s="159"/>
      <c r="AU403" s="159"/>
      <c r="AV403" s="159"/>
      <c r="AW403" s="97"/>
      <c r="AX403" s="247"/>
      <c r="AY403" s="247"/>
      <c r="AZ403" s="247"/>
      <c r="BA403" s="247"/>
      <c r="BB403" s="97"/>
      <c r="BC403" s="159"/>
      <c r="BD403" s="159"/>
      <c r="BE403" s="159"/>
      <c r="BF403" s="97"/>
      <c r="BG403" s="247"/>
      <c r="BH403" s="247"/>
      <c r="BI403" s="247"/>
      <c r="BJ403" s="247"/>
      <c r="BK403" s="247"/>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row>
    <row r="404" spans="6:198" s="1" customFormat="1" ht="12.75" customHeight="1">
      <c r="F404" s="115"/>
      <c r="G404" s="115"/>
      <c r="H404" s="115"/>
      <c r="I404" s="25"/>
      <c r="J404" s="84"/>
      <c r="K404" s="84"/>
      <c r="L404" s="84"/>
      <c r="M404" s="84"/>
      <c r="N404" s="84"/>
      <c r="O404" s="84"/>
      <c r="P404" s="84"/>
      <c r="Q404" s="84"/>
      <c r="R404" s="84"/>
      <c r="S404" s="97"/>
      <c r="T404" s="247"/>
      <c r="U404" s="247"/>
      <c r="V404" s="247"/>
      <c r="W404" s="247"/>
      <c r="X404" s="97"/>
      <c r="Y404" s="159"/>
      <c r="Z404" s="159"/>
      <c r="AA404" s="159"/>
      <c r="AB404" s="97"/>
      <c r="AC404" s="159"/>
      <c r="AD404" s="159"/>
      <c r="AE404" s="159"/>
      <c r="AF404" s="97"/>
      <c r="AG404" s="159"/>
      <c r="AH404" s="159"/>
      <c r="AI404" s="159"/>
      <c r="AJ404" s="97"/>
      <c r="AK404" s="159"/>
      <c r="AL404" s="159"/>
      <c r="AM404" s="159"/>
      <c r="AN404" s="97"/>
      <c r="AO404" s="247"/>
      <c r="AP404" s="247"/>
      <c r="AQ404" s="247"/>
      <c r="AR404" s="247"/>
      <c r="AS404" s="97"/>
      <c r="AT404" s="159"/>
      <c r="AU404" s="159"/>
      <c r="AV404" s="159"/>
      <c r="AW404" s="97"/>
      <c r="AX404" s="247"/>
      <c r="AY404" s="247"/>
      <c r="AZ404" s="247"/>
      <c r="BA404" s="247"/>
      <c r="BB404" s="97"/>
      <c r="BC404" s="159"/>
      <c r="BD404" s="159"/>
      <c r="BE404" s="159"/>
      <c r="BF404" s="97"/>
      <c r="BG404" s="247"/>
      <c r="BH404" s="247"/>
      <c r="BI404" s="247"/>
      <c r="BJ404" s="247"/>
      <c r="BK404" s="247"/>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row>
    <row r="405" spans="6:198" s="1" customFormat="1" ht="12.75" customHeight="1">
      <c r="F405" s="765"/>
      <c r="G405" s="765"/>
      <c r="H405" s="765"/>
      <c r="I405" s="25"/>
      <c r="J405" s="766"/>
      <c r="K405" s="766"/>
      <c r="L405" s="766"/>
      <c r="M405" s="766"/>
      <c r="N405" s="766"/>
      <c r="O405" s="766"/>
      <c r="P405" s="766"/>
      <c r="Q405" s="766"/>
      <c r="R405" s="766"/>
      <c r="S405" s="97"/>
      <c r="T405" s="764"/>
      <c r="U405" s="764"/>
      <c r="V405" s="764"/>
      <c r="W405" s="764"/>
      <c r="X405" s="97"/>
      <c r="Y405" s="763"/>
      <c r="Z405" s="763"/>
      <c r="AA405" s="763"/>
      <c r="AB405" s="97"/>
      <c r="AC405" s="763"/>
      <c r="AD405" s="763"/>
      <c r="AE405" s="763"/>
      <c r="AF405" s="97"/>
      <c r="AG405" s="763"/>
      <c r="AH405" s="763"/>
      <c r="AI405" s="763"/>
      <c r="AJ405" s="97"/>
      <c r="AK405" s="763"/>
      <c r="AL405" s="763"/>
      <c r="AM405" s="763"/>
      <c r="AN405" s="97"/>
      <c r="AO405" s="764"/>
      <c r="AP405" s="764"/>
      <c r="AQ405" s="764"/>
      <c r="AR405" s="764"/>
      <c r="AS405" s="97"/>
      <c r="AT405" s="763"/>
      <c r="AU405" s="763"/>
      <c r="AV405" s="763"/>
      <c r="AW405" s="97"/>
      <c r="AX405" s="764"/>
      <c r="AY405" s="764"/>
      <c r="AZ405" s="764"/>
      <c r="BA405" s="764"/>
      <c r="BB405" s="97"/>
      <c r="BC405" s="763"/>
      <c r="BD405" s="763"/>
      <c r="BE405" s="763"/>
      <c r="BF405" s="97"/>
      <c r="BG405" s="764"/>
      <c r="BH405" s="764"/>
      <c r="BI405" s="764"/>
      <c r="BJ405" s="764"/>
      <c r="BK405" s="764"/>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row>
    <row r="406" spans="6:198" s="1" customFormat="1" ht="12.75" customHeight="1">
      <c r="F406" s="765"/>
      <c r="G406" s="765"/>
      <c r="H406" s="765"/>
      <c r="I406" s="25"/>
      <c r="J406" s="766"/>
      <c r="K406" s="766"/>
      <c r="L406" s="766"/>
      <c r="M406" s="766"/>
      <c r="N406" s="766"/>
      <c r="O406" s="766"/>
      <c r="P406" s="766"/>
      <c r="Q406" s="766"/>
      <c r="R406" s="766"/>
      <c r="S406" s="97"/>
      <c r="T406" s="764"/>
      <c r="U406" s="764"/>
      <c r="V406" s="764"/>
      <c r="W406" s="764"/>
      <c r="X406" s="97"/>
      <c r="Y406" s="763"/>
      <c r="Z406" s="763"/>
      <c r="AA406" s="763"/>
      <c r="AB406" s="97"/>
      <c r="AC406" s="763"/>
      <c r="AD406" s="763"/>
      <c r="AE406" s="763"/>
      <c r="AF406" s="97"/>
      <c r="AG406" s="763"/>
      <c r="AH406" s="763"/>
      <c r="AI406" s="763"/>
      <c r="AJ406" s="97"/>
      <c r="AK406" s="763"/>
      <c r="AL406" s="763"/>
      <c r="AM406" s="763"/>
      <c r="AN406" s="97"/>
      <c r="AO406" s="764"/>
      <c r="AP406" s="764"/>
      <c r="AQ406" s="764"/>
      <c r="AR406" s="764"/>
      <c r="AS406" s="97"/>
      <c r="AT406" s="763"/>
      <c r="AU406" s="763"/>
      <c r="AV406" s="763"/>
      <c r="AW406" s="97"/>
      <c r="AX406" s="764"/>
      <c r="AY406" s="764"/>
      <c r="AZ406" s="764"/>
      <c r="BA406" s="764"/>
      <c r="BB406" s="97"/>
      <c r="BC406" s="763"/>
      <c r="BD406" s="763"/>
      <c r="BE406" s="763"/>
      <c r="BF406" s="97"/>
      <c r="BG406" s="764"/>
      <c r="BH406" s="764"/>
      <c r="BI406" s="764"/>
      <c r="BJ406" s="764"/>
      <c r="BK406" s="764"/>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row>
    <row r="407" spans="6:198" s="1" customFormat="1" ht="12.75" customHeight="1">
      <c r="F407" s="765"/>
      <c r="G407" s="765"/>
      <c r="H407" s="765"/>
      <c r="I407" s="25"/>
      <c r="J407" s="766"/>
      <c r="K407" s="766"/>
      <c r="L407" s="766"/>
      <c r="M407" s="766"/>
      <c r="N407" s="766"/>
      <c r="O407" s="766"/>
      <c r="P407" s="766"/>
      <c r="Q407" s="766"/>
      <c r="R407" s="766"/>
      <c r="S407" s="97"/>
      <c r="T407" s="764"/>
      <c r="U407" s="764"/>
      <c r="V407" s="764"/>
      <c r="W407" s="764"/>
      <c r="X407" s="97"/>
      <c r="Y407" s="763"/>
      <c r="Z407" s="763"/>
      <c r="AA407" s="763"/>
      <c r="AB407" s="97"/>
      <c r="AC407" s="763"/>
      <c r="AD407" s="763"/>
      <c r="AE407" s="763"/>
      <c r="AF407" s="97"/>
      <c r="AG407" s="763"/>
      <c r="AH407" s="763"/>
      <c r="AI407" s="763"/>
      <c r="AJ407" s="97"/>
      <c r="AK407" s="763"/>
      <c r="AL407" s="763"/>
      <c r="AM407" s="763"/>
      <c r="AN407" s="97"/>
      <c r="AO407" s="764"/>
      <c r="AP407" s="764"/>
      <c r="AQ407" s="764"/>
      <c r="AR407" s="764"/>
      <c r="AS407" s="97"/>
      <c r="AT407" s="763"/>
      <c r="AU407" s="763"/>
      <c r="AV407" s="763"/>
      <c r="AW407" s="97"/>
      <c r="AX407" s="764"/>
      <c r="AY407" s="764"/>
      <c r="AZ407" s="764"/>
      <c r="BA407" s="764"/>
      <c r="BB407" s="97"/>
      <c r="BC407" s="763"/>
      <c r="BD407" s="763"/>
      <c r="BE407" s="763"/>
      <c r="BF407" s="97"/>
      <c r="BG407" s="764"/>
      <c r="BH407" s="764"/>
      <c r="BI407" s="764"/>
      <c r="BJ407" s="764"/>
      <c r="BK407" s="764"/>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row>
    <row r="408" spans="6:198" s="1" customFormat="1" ht="12.75" customHeight="1">
      <c r="F408" s="765"/>
      <c r="G408" s="765"/>
      <c r="H408" s="765"/>
      <c r="I408" s="25"/>
      <c r="J408" s="766"/>
      <c r="K408" s="766"/>
      <c r="L408" s="766"/>
      <c r="M408" s="766"/>
      <c r="N408" s="766"/>
      <c r="O408" s="766"/>
      <c r="P408" s="766"/>
      <c r="Q408" s="766"/>
      <c r="R408" s="766"/>
      <c r="S408" s="97"/>
      <c r="T408" s="764"/>
      <c r="U408" s="764"/>
      <c r="V408" s="764"/>
      <c r="W408" s="764"/>
      <c r="X408" s="97"/>
      <c r="Y408" s="763"/>
      <c r="Z408" s="763"/>
      <c r="AA408" s="763"/>
      <c r="AB408" s="97"/>
      <c r="AC408" s="763"/>
      <c r="AD408" s="763"/>
      <c r="AE408" s="763"/>
      <c r="AF408" s="97"/>
      <c r="AG408" s="763"/>
      <c r="AH408" s="763"/>
      <c r="AI408" s="763"/>
      <c r="AJ408" s="97"/>
      <c r="AK408" s="763"/>
      <c r="AL408" s="763"/>
      <c r="AM408" s="763"/>
      <c r="AN408" s="97"/>
      <c r="AO408" s="764"/>
      <c r="AP408" s="764"/>
      <c r="AQ408" s="764"/>
      <c r="AR408" s="764"/>
      <c r="AS408" s="97"/>
      <c r="AT408" s="763"/>
      <c r="AU408" s="763"/>
      <c r="AV408" s="763"/>
      <c r="AW408" s="97"/>
      <c r="AX408" s="764"/>
      <c r="AY408" s="764"/>
      <c r="AZ408" s="764"/>
      <c r="BA408" s="764"/>
      <c r="BB408" s="97"/>
      <c r="BC408" s="763"/>
      <c r="BD408" s="763"/>
      <c r="BE408" s="763"/>
      <c r="BF408" s="97"/>
      <c r="BG408" s="764"/>
      <c r="BH408" s="764"/>
      <c r="BI408" s="764"/>
      <c r="BJ408" s="764"/>
      <c r="BK408" s="764"/>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row>
    <row r="409" spans="6:198" s="1" customFormat="1" ht="12.75" customHeight="1">
      <c r="F409" s="765"/>
      <c r="G409" s="765"/>
      <c r="H409" s="765"/>
      <c r="I409" s="25"/>
      <c r="J409" s="766"/>
      <c r="K409" s="766"/>
      <c r="L409" s="766"/>
      <c r="M409" s="766"/>
      <c r="N409" s="766"/>
      <c r="O409" s="766"/>
      <c r="P409" s="766"/>
      <c r="Q409" s="766"/>
      <c r="R409" s="766"/>
      <c r="S409" s="97"/>
      <c r="T409" s="764"/>
      <c r="U409" s="764"/>
      <c r="V409" s="764"/>
      <c r="W409" s="764"/>
      <c r="X409" s="97"/>
      <c r="Y409" s="763"/>
      <c r="Z409" s="763"/>
      <c r="AA409" s="763"/>
      <c r="AB409" s="97"/>
      <c r="AC409" s="763"/>
      <c r="AD409" s="763"/>
      <c r="AE409" s="763"/>
      <c r="AF409" s="97"/>
      <c r="AG409" s="763"/>
      <c r="AH409" s="763"/>
      <c r="AI409" s="763"/>
      <c r="AJ409" s="97"/>
      <c r="AK409" s="763"/>
      <c r="AL409" s="763"/>
      <c r="AM409" s="763"/>
      <c r="AN409" s="97"/>
      <c r="AO409" s="764"/>
      <c r="AP409" s="764"/>
      <c r="AQ409" s="764"/>
      <c r="AR409" s="764"/>
      <c r="AS409" s="97"/>
      <c r="AT409" s="763"/>
      <c r="AU409" s="763"/>
      <c r="AV409" s="763"/>
      <c r="AW409" s="97"/>
      <c r="AX409" s="764"/>
      <c r="AY409" s="764"/>
      <c r="AZ409" s="764"/>
      <c r="BA409" s="764"/>
      <c r="BB409" s="97"/>
      <c r="BC409" s="763"/>
      <c r="BD409" s="763"/>
      <c r="BE409" s="763"/>
      <c r="BF409" s="97"/>
      <c r="BG409" s="764"/>
      <c r="BH409" s="764"/>
      <c r="BI409" s="764"/>
      <c r="BJ409" s="764"/>
      <c r="BK409" s="248"/>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row>
    <row r="410" spans="6:198" s="1" customFormat="1" ht="12.75" customHeight="1">
      <c r="F410" s="765"/>
      <c r="G410" s="765"/>
      <c r="H410" s="765"/>
      <c r="I410" s="25"/>
      <c r="J410" s="766"/>
      <c r="K410" s="766"/>
      <c r="L410" s="766"/>
      <c r="M410" s="766"/>
      <c r="N410" s="766"/>
      <c r="O410" s="766"/>
      <c r="P410" s="766"/>
      <c r="Q410" s="766"/>
      <c r="R410" s="766"/>
      <c r="S410" s="97"/>
      <c r="T410" s="764"/>
      <c r="U410" s="764"/>
      <c r="V410" s="764"/>
      <c r="W410" s="764"/>
      <c r="X410" s="97"/>
      <c r="Y410" s="763"/>
      <c r="Z410" s="763"/>
      <c r="AA410" s="763"/>
      <c r="AB410" s="97"/>
      <c r="AC410" s="763"/>
      <c r="AD410" s="763"/>
      <c r="AE410" s="763"/>
      <c r="AF410" s="97"/>
      <c r="AG410" s="763"/>
      <c r="AH410" s="763"/>
      <c r="AI410" s="763"/>
      <c r="AJ410" s="97"/>
      <c r="AK410" s="763"/>
      <c r="AL410" s="763"/>
      <c r="AM410" s="763"/>
      <c r="AN410" s="97"/>
      <c r="AO410" s="764"/>
      <c r="AP410" s="764"/>
      <c r="AQ410" s="764"/>
      <c r="AR410" s="764"/>
      <c r="AS410" s="97"/>
      <c r="AT410" s="763"/>
      <c r="AU410" s="763"/>
      <c r="AV410" s="763"/>
      <c r="AW410" s="97"/>
      <c r="AX410" s="764"/>
      <c r="AY410" s="764"/>
      <c r="AZ410" s="764"/>
      <c r="BA410" s="764"/>
      <c r="BB410" s="97"/>
      <c r="BC410" s="763"/>
      <c r="BD410" s="763"/>
      <c r="BE410" s="763"/>
      <c r="BF410" s="97"/>
      <c r="BG410" s="764"/>
      <c r="BH410" s="764"/>
      <c r="BI410" s="764"/>
      <c r="BJ410" s="764"/>
      <c r="BK410" s="248"/>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row>
    <row r="411" spans="6:198" s="1" customFormat="1" ht="12.75" customHeight="1">
      <c r="F411" s="765"/>
      <c r="G411" s="765"/>
      <c r="H411" s="765"/>
      <c r="I411" s="25"/>
      <c r="J411" s="766"/>
      <c r="K411" s="766"/>
      <c r="L411" s="766"/>
      <c r="M411" s="766"/>
      <c r="N411" s="766"/>
      <c r="O411" s="766"/>
      <c r="P411" s="766"/>
      <c r="Q411" s="766"/>
      <c r="R411" s="766"/>
      <c r="S411" s="97"/>
      <c r="T411" s="764"/>
      <c r="U411" s="764"/>
      <c r="V411" s="764"/>
      <c r="W411" s="764"/>
      <c r="X411" s="97"/>
      <c r="Y411" s="763"/>
      <c r="Z411" s="763"/>
      <c r="AA411" s="763"/>
      <c r="AB411" s="97"/>
      <c r="AC411" s="763"/>
      <c r="AD411" s="763"/>
      <c r="AE411" s="763"/>
      <c r="AF411" s="97"/>
      <c r="AG411" s="763"/>
      <c r="AH411" s="763"/>
      <c r="AI411" s="763"/>
      <c r="AJ411" s="97"/>
      <c r="AK411" s="763"/>
      <c r="AL411" s="763"/>
      <c r="AM411" s="763"/>
      <c r="AN411" s="97"/>
      <c r="AO411" s="764"/>
      <c r="AP411" s="764"/>
      <c r="AQ411" s="764"/>
      <c r="AR411" s="764"/>
      <c r="AS411" s="97"/>
      <c r="AT411" s="763"/>
      <c r="AU411" s="763"/>
      <c r="AV411" s="763"/>
      <c r="AW411" s="97"/>
      <c r="AX411" s="764"/>
      <c r="AY411" s="764"/>
      <c r="AZ411" s="764"/>
      <c r="BA411" s="764"/>
      <c r="BB411" s="97"/>
      <c r="BC411" s="763"/>
      <c r="BD411" s="763"/>
      <c r="BE411" s="763"/>
      <c r="BF411" s="97"/>
      <c r="BG411" s="764"/>
      <c r="BH411" s="764"/>
      <c r="BI411" s="764"/>
      <c r="BJ411" s="764"/>
      <c r="BK411" s="764"/>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row>
    <row r="412" spans="6:198" s="1" customFormat="1" ht="12.75" customHeight="1">
      <c r="F412" s="765"/>
      <c r="G412" s="765"/>
      <c r="H412" s="765"/>
      <c r="I412" s="25"/>
      <c r="J412" s="766"/>
      <c r="K412" s="766"/>
      <c r="L412" s="766"/>
      <c r="M412" s="766"/>
      <c r="N412" s="766"/>
      <c r="O412" s="766"/>
      <c r="P412" s="766"/>
      <c r="Q412" s="766"/>
      <c r="R412" s="766"/>
      <c r="S412" s="97"/>
      <c r="T412" s="764"/>
      <c r="U412" s="764"/>
      <c r="V412" s="764"/>
      <c r="W412" s="764"/>
      <c r="X412" s="97"/>
      <c r="Y412" s="763"/>
      <c r="Z412" s="763"/>
      <c r="AA412" s="763"/>
      <c r="AB412" s="97"/>
      <c r="AC412" s="763"/>
      <c r="AD412" s="763"/>
      <c r="AE412" s="763"/>
      <c r="AF412" s="97"/>
      <c r="AG412" s="763"/>
      <c r="AH412" s="763"/>
      <c r="AI412" s="763"/>
      <c r="AJ412" s="97"/>
      <c r="AK412" s="763"/>
      <c r="AL412" s="763"/>
      <c r="AM412" s="763"/>
      <c r="AN412" s="97"/>
      <c r="AO412" s="764"/>
      <c r="AP412" s="764"/>
      <c r="AQ412" s="764"/>
      <c r="AR412" s="764"/>
      <c r="AS412" s="97"/>
      <c r="AT412" s="763"/>
      <c r="AU412" s="763"/>
      <c r="AV412" s="763"/>
      <c r="AW412" s="97"/>
      <c r="AX412" s="764"/>
      <c r="AY412" s="764"/>
      <c r="AZ412" s="764"/>
      <c r="BA412" s="764"/>
      <c r="BB412" s="97"/>
      <c r="BC412" s="763"/>
      <c r="BD412" s="763"/>
      <c r="BE412" s="763"/>
      <c r="BF412" s="97"/>
      <c r="BG412" s="764"/>
      <c r="BH412" s="764"/>
      <c r="BI412" s="764"/>
      <c r="BJ412" s="764"/>
      <c r="BK412" s="764"/>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row>
    <row r="413" spans="6:198" s="1" customFormat="1" ht="12.75" customHeight="1">
      <c r="F413" s="97"/>
      <c r="G413" s="760" t="s">
        <v>189</v>
      </c>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61"/>
      <c r="AF413" s="761"/>
      <c r="AG413" s="761"/>
      <c r="AH413" s="761"/>
      <c r="AI413" s="761"/>
      <c r="AJ413" s="761"/>
      <c r="AK413" s="761"/>
      <c r="AL413" s="761"/>
      <c r="AM413" s="761"/>
      <c r="AN413" s="761"/>
      <c r="AO413" s="761"/>
      <c r="AP413" s="761"/>
      <c r="AQ413" s="761"/>
      <c r="AR413" s="761"/>
      <c r="AS413" s="761"/>
      <c r="AT413" s="761"/>
      <c r="AU413" s="761"/>
      <c r="AV413" s="761"/>
      <c r="AW413" s="761"/>
      <c r="AX413" s="761"/>
      <c r="AY413" s="761"/>
      <c r="AZ413" s="761"/>
      <c r="BA413" s="761"/>
      <c r="BB413" s="761"/>
      <c r="BC413" s="761"/>
      <c r="BD413" s="761"/>
      <c r="BE413" s="761"/>
      <c r="BF413" s="761"/>
      <c r="BG413" s="761"/>
      <c r="BH413" s="761"/>
      <c r="BI413" s="761"/>
      <c r="BJ413" s="761"/>
      <c r="BK413" s="97"/>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row>
    <row r="414" spans="6:198" s="1" customFormat="1" ht="12.75" customHeight="1">
      <c r="F414" s="97"/>
      <c r="G414" s="761"/>
      <c r="H414" s="761"/>
      <c r="I414" s="761"/>
      <c r="J414" s="761"/>
      <c r="K414" s="761"/>
      <c r="L414" s="761"/>
      <c r="M414" s="761"/>
      <c r="N414" s="761"/>
      <c r="O414" s="761"/>
      <c r="P414" s="761"/>
      <c r="Q414" s="761"/>
      <c r="R414" s="761"/>
      <c r="S414" s="761"/>
      <c r="T414" s="761"/>
      <c r="U414" s="761"/>
      <c r="V414" s="761"/>
      <c r="W414" s="761"/>
      <c r="X414" s="761"/>
      <c r="Y414" s="761"/>
      <c r="Z414" s="761"/>
      <c r="AA414" s="761"/>
      <c r="AB414" s="761"/>
      <c r="AC414" s="761"/>
      <c r="AD414" s="761"/>
      <c r="AE414" s="761"/>
      <c r="AF414" s="761"/>
      <c r="AG414" s="761"/>
      <c r="AH414" s="761"/>
      <c r="AI414" s="761"/>
      <c r="AJ414" s="761"/>
      <c r="AK414" s="761"/>
      <c r="AL414" s="761"/>
      <c r="AM414" s="761"/>
      <c r="AN414" s="761"/>
      <c r="AO414" s="761"/>
      <c r="AP414" s="761"/>
      <c r="AQ414" s="761"/>
      <c r="AR414" s="761"/>
      <c r="AS414" s="761"/>
      <c r="AT414" s="761"/>
      <c r="AU414" s="761"/>
      <c r="AV414" s="761"/>
      <c r="AW414" s="761"/>
      <c r="AX414" s="761"/>
      <c r="AY414" s="761"/>
      <c r="AZ414" s="761"/>
      <c r="BA414" s="761"/>
      <c r="BB414" s="761"/>
      <c r="BC414" s="761"/>
      <c r="BD414" s="761"/>
      <c r="BE414" s="761"/>
      <c r="BF414" s="761"/>
      <c r="BG414" s="761"/>
      <c r="BH414" s="761"/>
      <c r="BI414" s="761"/>
      <c r="BJ414" s="761"/>
      <c r="BK414" s="97"/>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row>
    <row r="415" spans="6:198" s="1" customFormat="1" ht="12.75" customHeight="1">
      <c r="F415" s="97"/>
      <c r="G415" s="761"/>
      <c r="H415" s="761"/>
      <c r="I415" s="761"/>
      <c r="J415" s="761"/>
      <c r="K415" s="761"/>
      <c r="L415" s="761"/>
      <c r="M415" s="761"/>
      <c r="N415" s="761"/>
      <c r="O415" s="761"/>
      <c r="P415" s="761"/>
      <c r="Q415" s="761"/>
      <c r="R415" s="761"/>
      <c r="S415" s="761"/>
      <c r="T415" s="761"/>
      <c r="U415" s="761"/>
      <c r="V415" s="761"/>
      <c r="W415" s="761"/>
      <c r="X415" s="761"/>
      <c r="Y415" s="761"/>
      <c r="Z415" s="761"/>
      <c r="AA415" s="761"/>
      <c r="AB415" s="761"/>
      <c r="AC415" s="761"/>
      <c r="AD415" s="761"/>
      <c r="AE415" s="761"/>
      <c r="AF415" s="761"/>
      <c r="AG415" s="761"/>
      <c r="AH415" s="761"/>
      <c r="AI415" s="761"/>
      <c r="AJ415" s="761"/>
      <c r="AK415" s="761"/>
      <c r="AL415" s="761"/>
      <c r="AM415" s="761"/>
      <c r="AN415" s="761"/>
      <c r="AO415" s="761"/>
      <c r="AP415" s="761"/>
      <c r="AQ415" s="761"/>
      <c r="AR415" s="761"/>
      <c r="AS415" s="761"/>
      <c r="AT415" s="761"/>
      <c r="AU415" s="761"/>
      <c r="AV415" s="761"/>
      <c r="AW415" s="761"/>
      <c r="AX415" s="761"/>
      <c r="AY415" s="761"/>
      <c r="AZ415" s="761"/>
      <c r="BA415" s="761"/>
      <c r="BB415" s="761"/>
      <c r="BC415" s="761"/>
      <c r="BD415" s="761"/>
      <c r="BE415" s="761"/>
      <c r="BF415" s="761"/>
      <c r="BG415" s="761"/>
      <c r="BH415" s="761"/>
      <c r="BI415" s="761"/>
      <c r="BJ415" s="761"/>
      <c r="BK415" s="97"/>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row>
    <row r="416" spans="6:198" s="1" customFormat="1" ht="12.75" customHeight="1">
      <c r="F416" s="97"/>
      <c r="G416" s="761"/>
      <c r="H416" s="761"/>
      <c r="I416" s="761"/>
      <c r="J416" s="761"/>
      <c r="K416" s="761"/>
      <c r="L416" s="761"/>
      <c r="M416" s="761"/>
      <c r="N416" s="761"/>
      <c r="O416" s="761"/>
      <c r="P416" s="761"/>
      <c r="Q416" s="761"/>
      <c r="R416" s="761"/>
      <c r="S416" s="761"/>
      <c r="T416" s="761"/>
      <c r="U416" s="761"/>
      <c r="V416" s="761"/>
      <c r="W416" s="761"/>
      <c r="X416" s="761"/>
      <c r="Y416" s="761"/>
      <c r="Z416" s="761"/>
      <c r="AA416" s="761"/>
      <c r="AB416" s="761"/>
      <c r="AC416" s="761"/>
      <c r="AD416" s="761"/>
      <c r="AE416" s="761"/>
      <c r="AF416" s="761"/>
      <c r="AG416" s="761"/>
      <c r="AH416" s="761"/>
      <c r="AI416" s="761"/>
      <c r="AJ416" s="761"/>
      <c r="AK416" s="761"/>
      <c r="AL416" s="761"/>
      <c r="AM416" s="761"/>
      <c r="AN416" s="761"/>
      <c r="AO416" s="761"/>
      <c r="AP416" s="761"/>
      <c r="AQ416" s="761"/>
      <c r="AR416" s="761"/>
      <c r="AS416" s="761"/>
      <c r="AT416" s="761"/>
      <c r="AU416" s="761"/>
      <c r="AV416" s="761"/>
      <c r="AW416" s="761"/>
      <c r="AX416" s="761"/>
      <c r="AY416" s="761"/>
      <c r="AZ416" s="761"/>
      <c r="BA416" s="761"/>
      <c r="BB416" s="761"/>
      <c r="BC416" s="761"/>
      <c r="BD416" s="761"/>
      <c r="BE416" s="761"/>
      <c r="BF416" s="761"/>
      <c r="BG416" s="761"/>
      <c r="BH416" s="761"/>
      <c r="BI416" s="761"/>
      <c r="BJ416" s="761"/>
      <c r="BK416" s="97"/>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row>
    <row r="417" spans="6:198" s="1" customFormat="1" ht="13.5" customHeight="1" thickBot="1">
      <c r="F417" s="192"/>
      <c r="G417" s="762"/>
      <c r="H417" s="762"/>
      <c r="I417" s="762"/>
      <c r="J417" s="762"/>
      <c r="K417" s="762"/>
      <c r="L417" s="762"/>
      <c r="M417" s="762"/>
      <c r="N417" s="762"/>
      <c r="O417" s="762"/>
      <c r="P417" s="762"/>
      <c r="Q417" s="762"/>
      <c r="R417" s="762"/>
      <c r="S417" s="762"/>
      <c r="T417" s="762"/>
      <c r="U417" s="762"/>
      <c r="V417" s="762"/>
      <c r="W417" s="762"/>
      <c r="X417" s="762"/>
      <c r="Y417" s="762"/>
      <c r="Z417" s="762"/>
      <c r="AA417" s="762"/>
      <c r="AB417" s="762"/>
      <c r="AC417" s="762"/>
      <c r="AD417" s="762"/>
      <c r="AE417" s="762"/>
      <c r="AF417" s="762"/>
      <c r="AG417" s="762"/>
      <c r="AH417" s="762"/>
      <c r="AI417" s="762"/>
      <c r="AJ417" s="762"/>
      <c r="AK417" s="762"/>
      <c r="AL417" s="762"/>
      <c r="AM417" s="762"/>
      <c r="AN417" s="762"/>
      <c r="AO417" s="762"/>
      <c r="AP417" s="762"/>
      <c r="AQ417" s="762"/>
      <c r="AR417" s="762"/>
      <c r="AS417" s="762"/>
      <c r="AT417" s="762"/>
      <c r="AU417" s="762"/>
      <c r="AV417" s="762"/>
      <c r="AW417" s="762"/>
      <c r="AX417" s="762"/>
      <c r="AY417" s="762"/>
      <c r="AZ417" s="762"/>
      <c r="BA417" s="762"/>
      <c r="BB417" s="762"/>
      <c r="BC417" s="762"/>
      <c r="BD417" s="762"/>
      <c r="BE417" s="762"/>
      <c r="BF417" s="762"/>
      <c r="BG417" s="762"/>
      <c r="BH417" s="762"/>
      <c r="BI417" s="762"/>
      <c r="BJ417" s="762"/>
      <c r="BK417" s="19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row>
    <row r="418" spans="6:198" s="1" customFormat="1" ht="18" customHeight="1">
      <c r="F418" s="576" t="str">
        <f>[2]Setup!$B$5</f>
        <v>Precise Mortgage Funding 2018-2B plc</v>
      </c>
      <c r="G418" s="576"/>
      <c r="H418" s="576"/>
      <c r="I418" s="576"/>
      <c r="J418" s="576"/>
      <c r="K418" s="576"/>
      <c r="L418" s="576"/>
      <c r="M418" s="576"/>
      <c r="N418" s="576"/>
      <c r="O418" s="576"/>
      <c r="P418" s="576"/>
      <c r="Q418" s="576"/>
      <c r="R418" s="576"/>
      <c r="S418" s="576"/>
      <c r="T418" s="576"/>
      <c r="U418" s="576"/>
      <c r="V418" s="576"/>
      <c r="W418" s="576"/>
      <c r="X418" s="576"/>
      <c r="Y418" s="576"/>
      <c r="Z418" s="576"/>
      <c r="AA418" s="576"/>
      <c r="AB418" s="576"/>
      <c r="AC418" s="576"/>
      <c r="AD418" s="576"/>
      <c r="AE418" s="576"/>
      <c r="AF418" s="576"/>
      <c r="AG418" s="576"/>
      <c r="AH418" s="576"/>
      <c r="AI418" s="576"/>
      <c r="AJ418" s="576"/>
      <c r="AK418" s="576"/>
      <c r="AL418" s="576"/>
      <c r="AM418" s="576"/>
      <c r="AN418" s="576"/>
      <c r="AO418" s="576"/>
      <c r="AP418" s="576"/>
      <c r="AQ418" s="576"/>
      <c r="AR418" s="576"/>
      <c r="AS418" s="576"/>
      <c r="AT418" s="576"/>
      <c r="AU418" s="576"/>
      <c r="AV418" s="576"/>
      <c r="AW418" s="576"/>
      <c r="AX418" s="576"/>
      <c r="AY418" s="576"/>
      <c r="AZ418" s="576"/>
      <c r="BA418" s="576"/>
      <c r="BB418" s="576"/>
      <c r="BC418" s="576"/>
      <c r="BD418" s="576"/>
      <c r="BE418" s="576"/>
      <c r="BF418" s="576"/>
      <c r="BG418" s="576"/>
      <c r="BH418" s="576"/>
      <c r="BI418" s="576"/>
      <c r="BJ418" s="576"/>
      <c r="BK418" s="576"/>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row>
    <row r="419" spans="6:198" s="1" customFormat="1" ht="15" customHeight="1">
      <c r="F419" s="569" t="s">
        <v>1</v>
      </c>
      <c r="G419" s="569"/>
      <c r="H419" s="569"/>
      <c r="I419" s="569"/>
      <c r="J419" s="569"/>
      <c r="K419" s="569"/>
      <c r="L419" s="569"/>
      <c r="M419" s="569"/>
      <c r="N419" s="569"/>
      <c r="O419" s="569"/>
      <c r="P419" s="569"/>
      <c r="Q419" s="569"/>
      <c r="R419" s="569"/>
      <c r="S419" s="569"/>
      <c r="T419" s="569"/>
      <c r="U419" s="569"/>
      <c r="V419" s="569"/>
      <c r="W419" s="569"/>
      <c r="X419" s="569"/>
      <c r="Y419" s="569"/>
      <c r="Z419" s="569"/>
      <c r="AA419" s="569"/>
      <c r="AB419" s="569"/>
      <c r="AC419" s="569"/>
      <c r="AD419" s="569"/>
      <c r="AE419" s="569"/>
      <c r="AF419" s="569"/>
      <c r="AG419" s="569"/>
      <c r="AH419" s="569"/>
      <c r="AI419" s="569"/>
      <c r="AJ419" s="569"/>
      <c r="AK419" s="569"/>
      <c r="AL419" s="569"/>
      <c r="AM419" s="569"/>
      <c r="AN419" s="569"/>
      <c r="AO419" s="569"/>
      <c r="AP419" s="569"/>
      <c r="AQ419" s="569"/>
      <c r="AR419" s="569"/>
      <c r="AS419" s="569"/>
      <c r="AT419" s="569"/>
      <c r="AU419" s="569"/>
      <c r="AV419" s="569"/>
      <c r="AW419" s="569"/>
      <c r="AX419" s="569"/>
      <c r="AY419" s="569"/>
      <c r="AZ419" s="569"/>
      <c r="BA419" s="569"/>
      <c r="BB419" s="569"/>
      <c r="BC419" s="569"/>
      <c r="BD419" s="569"/>
      <c r="BE419" s="569"/>
      <c r="BF419" s="569"/>
      <c r="BG419" s="569"/>
      <c r="BH419" s="569"/>
      <c r="BI419" s="569"/>
      <c r="BJ419" s="569"/>
      <c r="BK419" s="569"/>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row>
    <row r="420" spans="6:198" s="1" customFormat="1" ht="15" customHeight="1">
      <c r="F420" s="569" t="s">
        <v>2</v>
      </c>
      <c r="G420" s="569"/>
      <c r="H420" s="569"/>
      <c r="I420" s="569"/>
      <c r="J420" s="569"/>
      <c r="K420" s="569"/>
      <c r="L420" s="569"/>
      <c r="M420" s="569"/>
      <c r="N420" s="569"/>
      <c r="O420" s="569"/>
      <c r="P420" s="569"/>
      <c r="Q420" s="569"/>
      <c r="R420" s="569"/>
      <c r="S420" s="569"/>
      <c r="T420" s="569"/>
      <c r="U420" s="569"/>
      <c r="V420" s="569"/>
      <c r="W420" s="569"/>
      <c r="X420" s="569"/>
      <c r="Y420" s="569"/>
      <c r="Z420" s="569"/>
      <c r="AA420" s="569"/>
      <c r="AB420" s="569"/>
      <c r="AC420" s="569"/>
      <c r="AD420" s="569"/>
      <c r="AE420" s="569"/>
      <c r="AF420" s="569"/>
      <c r="AG420" s="569"/>
      <c r="AH420" s="569"/>
      <c r="AI420" s="569"/>
      <c r="AJ420" s="569"/>
      <c r="AK420" s="569"/>
      <c r="AL420" s="569"/>
      <c r="AM420" s="569"/>
      <c r="AN420" s="569"/>
      <c r="AO420" s="569"/>
      <c r="AP420" s="569"/>
      <c r="AQ420" s="569"/>
      <c r="AR420" s="569"/>
      <c r="AS420" s="569"/>
      <c r="AT420" s="569"/>
      <c r="AU420" s="569"/>
      <c r="AV420" s="569"/>
      <c r="AW420" s="569"/>
      <c r="AX420" s="569"/>
      <c r="AY420" s="569"/>
      <c r="AZ420" s="569"/>
      <c r="BA420" s="569"/>
      <c r="BB420" s="569"/>
      <c r="BC420" s="569"/>
      <c r="BD420" s="569"/>
      <c r="BE420" s="569"/>
      <c r="BF420" s="569"/>
      <c r="BG420" s="569"/>
      <c r="BH420" s="569"/>
      <c r="BI420" s="569"/>
      <c r="BJ420" s="569"/>
      <c r="BK420" s="569"/>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row>
    <row r="421" spans="6:198" s="1" customFormat="1" ht="13.5" customHeight="1" thickBot="1">
      <c r="F421" s="570">
        <f>[1]Input!$C$112</f>
        <v>43633</v>
      </c>
      <c r="G421" s="570"/>
      <c r="H421" s="570"/>
      <c r="I421" s="570"/>
      <c r="J421" s="570"/>
      <c r="K421" s="570"/>
      <c r="L421" s="570"/>
      <c r="M421" s="570"/>
      <c r="N421" s="570"/>
      <c r="O421" s="570"/>
      <c r="P421" s="570"/>
      <c r="Q421" s="570"/>
      <c r="R421" s="570"/>
      <c r="S421" s="570"/>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c r="BF421" s="570"/>
      <c r="BG421" s="570"/>
      <c r="BH421" s="570"/>
      <c r="BI421" s="570"/>
      <c r="BJ421" s="570"/>
      <c r="BK421" s="570"/>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row>
    <row r="422" spans="6:198" s="1" customFormat="1" ht="12.75" customHeight="1">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row>
    <row r="423" spans="6:198" s="1" customFormat="1" ht="12.75" customHeight="1">
      <c r="F423" s="571" t="s">
        <v>27</v>
      </c>
      <c r="G423" s="571"/>
      <c r="H423" s="571"/>
      <c r="I423" s="571"/>
      <c r="J423" s="571"/>
      <c r="K423" s="571"/>
      <c r="L423" s="571"/>
      <c r="M423" s="571"/>
      <c r="N423" s="571"/>
      <c r="O423" s="571"/>
      <c r="P423" s="571"/>
      <c r="Q423" s="571"/>
      <c r="R423" s="571"/>
      <c r="S423" s="571"/>
      <c r="T423" s="571"/>
      <c r="U423" s="571"/>
      <c r="V423" s="571"/>
      <c r="W423" s="571"/>
      <c r="X423" s="571"/>
      <c r="Y423" s="571"/>
      <c r="Z423" s="571"/>
      <c r="AA423" s="571"/>
      <c r="AB423" s="571"/>
      <c r="AC423" s="571"/>
      <c r="AD423" s="571"/>
      <c r="AE423" s="571"/>
      <c r="AF423" s="571"/>
      <c r="AG423" s="571"/>
      <c r="AH423" s="571"/>
      <c r="AI423" s="571"/>
      <c r="AJ423" s="571"/>
      <c r="AK423" s="571"/>
      <c r="AL423" s="571"/>
      <c r="AM423" s="571"/>
      <c r="AN423" s="571"/>
      <c r="AO423" s="571"/>
      <c r="AP423" s="571"/>
      <c r="AQ423" s="571"/>
      <c r="AR423" s="571"/>
      <c r="AS423" s="571"/>
      <c r="AT423" s="571"/>
      <c r="AU423" s="571"/>
      <c r="AV423" s="571"/>
      <c r="AW423" s="571"/>
      <c r="AX423" s="571"/>
      <c r="AY423" s="571"/>
      <c r="AZ423" s="571"/>
      <c r="BA423" s="571"/>
      <c r="BB423" s="571"/>
      <c r="BC423" s="571"/>
      <c r="BD423" s="571"/>
      <c r="BE423" s="571"/>
      <c r="BF423" s="571"/>
      <c r="BG423" s="571"/>
      <c r="BH423" s="571"/>
      <c r="BI423" s="571"/>
      <c r="BJ423" s="571"/>
      <c r="BK423" s="571"/>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row>
    <row r="424" spans="6:198" s="1" customFormat="1" ht="12.75" customHeight="1">
      <c r="F424" s="97"/>
      <c r="G424" s="97"/>
      <c r="H424" s="97"/>
      <c r="I424" s="97"/>
      <c r="J424" s="97"/>
      <c r="K424" s="97"/>
      <c r="L424" s="97"/>
      <c r="M424" s="97"/>
      <c r="N424" s="97"/>
      <c r="O424" s="97"/>
      <c r="P424" s="97"/>
      <c r="Q424" s="97"/>
      <c r="R424" s="97"/>
      <c r="S424" s="97"/>
      <c r="T424" s="97"/>
      <c r="U424" s="97"/>
      <c r="V424" s="97"/>
      <c r="W424" s="97"/>
      <c r="X424" s="97"/>
      <c r="Y424" s="97"/>
      <c r="Z424" s="97"/>
      <c r="AA424" s="97"/>
      <c r="AB424" s="97"/>
      <c r="AC424" s="97"/>
      <c r="AD424" s="97"/>
      <c r="AE424" s="97"/>
      <c r="AF424" s="97"/>
      <c r="AG424" s="97"/>
      <c r="AH424" s="97"/>
      <c r="AI424" s="97"/>
      <c r="AJ424" s="97"/>
      <c r="AK424" s="97"/>
      <c r="AL424" s="97"/>
      <c r="AM424" s="97"/>
      <c r="AN424" s="97"/>
      <c r="AO424" s="97"/>
      <c r="AP424" s="97"/>
      <c r="AQ424" s="97"/>
      <c r="AR424" s="97"/>
      <c r="AS424" s="97"/>
      <c r="AT424" s="97"/>
      <c r="AU424" s="97"/>
      <c r="AV424" s="97"/>
      <c r="AW424" s="97"/>
      <c r="AX424" s="97"/>
      <c r="AY424" s="97"/>
      <c r="AZ424" s="97"/>
      <c r="BA424" s="97"/>
      <c r="BB424" s="97"/>
      <c r="BC424" s="97"/>
      <c r="BD424" s="97"/>
      <c r="BE424" s="97"/>
      <c r="BF424" s="97"/>
      <c r="BG424" s="97"/>
      <c r="BH424" s="97"/>
      <c r="BI424" s="97"/>
      <c r="BJ424" s="97"/>
      <c r="BK424" s="97"/>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row>
    <row r="425" spans="6:198" s="1" customFormat="1" ht="12.75" customHeight="1">
      <c r="F425" s="97"/>
      <c r="G425" s="727" t="s">
        <v>190</v>
      </c>
      <c r="H425" s="727"/>
      <c r="I425" s="727"/>
      <c r="J425" s="727"/>
      <c r="K425" s="727"/>
      <c r="L425" s="727"/>
      <c r="M425" s="727"/>
      <c r="N425" s="727"/>
      <c r="O425" s="727"/>
      <c r="P425" s="727"/>
      <c r="Q425" s="727"/>
      <c r="R425" s="727"/>
      <c r="S425" s="727"/>
      <c r="T425" s="727"/>
      <c r="U425" s="727"/>
      <c r="V425" s="727"/>
      <c r="W425" s="727"/>
      <c r="X425" s="727"/>
      <c r="Y425" s="727"/>
      <c r="Z425" s="727"/>
      <c r="AA425" s="727"/>
      <c r="AB425" s="727"/>
      <c r="AC425" s="727"/>
      <c r="AD425" s="727"/>
      <c r="AE425" s="727"/>
      <c r="AF425" s="727"/>
      <c r="AG425" s="81"/>
      <c r="AH425" s="81"/>
      <c r="AI425" s="81"/>
      <c r="AJ425" s="727" t="s">
        <v>191</v>
      </c>
      <c r="AK425" s="727"/>
      <c r="AL425" s="727"/>
      <c r="AM425" s="727"/>
      <c r="AN425" s="727"/>
      <c r="AO425" s="727"/>
      <c r="AP425" s="727"/>
      <c r="AQ425" s="727"/>
      <c r="AR425" s="727"/>
      <c r="AS425" s="727"/>
      <c r="AT425" s="727"/>
      <c r="AU425" s="727"/>
      <c r="AV425" s="727"/>
      <c r="AW425" s="727"/>
      <c r="AX425" s="727"/>
      <c r="AY425" s="727"/>
      <c r="AZ425" s="727"/>
      <c r="BA425" s="727"/>
      <c r="BB425" s="727"/>
      <c r="BC425" s="727"/>
      <c r="BD425" s="727"/>
      <c r="BE425" s="727"/>
      <c r="BF425" s="727"/>
      <c r="BG425" s="727"/>
      <c r="BH425" s="12"/>
      <c r="BI425" s="12"/>
      <c r="BJ425" s="97"/>
      <c r="BK425" s="97"/>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row>
    <row r="426" spans="6:198" s="1" customFormat="1" ht="12.75" customHeight="1">
      <c r="F426" s="97"/>
      <c r="G426" s="97"/>
      <c r="H426" s="12"/>
      <c r="I426" s="249"/>
      <c r="J426" s="249"/>
      <c r="K426" s="250"/>
      <c r="L426" s="250"/>
      <c r="M426" s="251"/>
      <c r="N426" s="81"/>
      <c r="O426" s="81"/>
      <c r="P426" s="81"/>
      <c r="Q426" s="81"/>
      <c r="R426" s="81"/>
      <c r="S426" s="81"/>
      <c r="T426" s="81"/>
      <c r="U426" s="81"/>
      <c r="V426" s="81"/>
      <c r="W426" s="81"/>
      <c r="X426" s="81"/>
      <c r="Y426" s="81"/>
      <c r="Z426" s="81"/>
      <c r="AA426" s="81"/>
      <c r="AB426" s="81"/>
      <c r="AC426" s="81"/>
      <c r="AD426" s="81"/>
      <c r="AE426" s="81"/>
      <c r="AF426" s="81"/>
      <c r="AG426" s="81"/>
      <c r="AH426" s="81"/>
      <c r="AI426" s="81"/>
      <c r="AJ426" s="81"/>
      <c r="AK426" s="81"/>
      <c r="AL426" s="81"/>
      <c r="AM426" s="81"/>
      <c r="AN426" s="81"/>
      <c r="AO426" s="81"/>
      <c r="AP426" s="81"/>
      <c r="AQ426" s="81"/>
      <c r="AR426" s="81"/>
      <c r="AS426" s="81"/>
      <c r="AT426" s="81"/>
      <c r="AU426" s="81"/>
      <c r="AV426" s="81"/>
      <c r="AW426" s="81"/>
      <c r="AX426" s="81"/>
      <c r="AY426" s="81"/>
      <c r="AZ426" s="81"/>
      <c r="BA426" s="81"/>
      <c r="BB426" s="81"/>
      <c r="BC426" s="81"/>
      <c r="BD426" s="81"/>
      <c r="BE426" s="81"/>
      <c r="BF426" s="81"/>
      <c r="BG426" s="81"/>
      <c r="BH426" s="12"/>
      <c r="BI426" s="12"/>
      <c r="BJ426" s="97"/>
      <c r="BK426" s="97"/>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row>
    <row r="427" spans="6:198" s="1" customFormat="1" ht="12.75" customHeight="1">
      <c r="F427" s="97"/>
      <c r="G427" s="252" t="s">
        <v>192</v>
      </c>
      <c r="H427" s="9"/>
      <c r="I427" s="9"/>
      <c r="J427" s="252"/>
      <c r="K427" s="253"/>
      <c r="L427" s="253"/>
      <c r="M427" s="254"/>
      <c r="N427" s="59"/>
      <c r="O427" s="59"/>
      <c r="P427" s="59"/>
      <c r="Q427" s="59"/>
      <c r="R427" s="59"/>
      <c r="S427" s="59"/>
      <c r="T427" s="59"/>
      <c r="U427" s="59"/>
      <c r="V427" s="59"/>
      <c r="W427" s="59"/>
      <c r="X427" s="59"/>
      <c r="Y427" s="59"/>
      <c r="Z427" s="59"/>
      <c r="AA427" s="59"/>
      <c r="AB427" s="59"/>
      <c r="AC427" s="59"/>
      <c r="AD427" s="59"/>
      <c r="AE427" s="59"/>
      <c r="AF427" s="59"/>
      <c r="AG427" s="81"/>
      <c r="AH427" s="81"/>
      <c r="AI427" s="81"/>
      <c r="AJ427" s="255" t="s">
        <v>193</v>
      </c>
      <c r="AK427" s="256"/>
      <c r="AL427" s="256"/>
      <c r="AM427" s="256"/>
      <c r="AN427" s="12"/>
      <c r="AO427" s="81"/>
      <c r="AP427" s="81"/>
      <c r="AQ427" s="81"/>
      <c r="AR427" s="81"/>
      <c r="AS427" s="81"/>
      <c r="AT427" s="81"/>
      <c r="AU427" s="81"/>
      <c r="AV427" s="81"/>
      <c r="AW427" s="81"/>
      <c r="AX427" s="81"/>
      <c r="AY427" s="81"/>
      <c r="AZ427" s="81"/>
      <c r="BA427" s="81"/>
      <c r="BB427" s="755">
        <f>AA480</f>
        <v>460868.42999999993</v>
      </c>
      <c r="BC427" s="755"/>
      <c r="BD427" s="755"/>
      <c r="BE427" s="755"/>
      <c r="BF427" s="755"/>
      <c r="BG427" s="755"/>
      <c r="BH427" s="12"/>
      <c r="BI427" s="12"/>
      <c r="BJ427" s="97"/>
      <c r="BK427" s="97"/>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row>
    <row r="428" spans="6:198" s="1" customFormat="1" ht="12.75" customHeight="1">
      <c r="F428" s="97"/>
      <c r="G428" s="233"/>
      <c r="H428" s="253" t="s">
        <v>194</v>
      </c>
      <c r="I428" s="253"/>
      <c r="J428" s="9"/>
      <c r="K428" s="253"/>
      <c r="L428" s="253"/>
      <c r="M428" s="9"/>
      <c r="N428" s="59"/>
      <c r="O428" s="59"/>
      <c r="P428" s="59"/>
      <c r="Q428" s="59"/>
      <c r="R428" s="59"/>
      <c r="S428" s="59"/>
      <c r="T428" s="59"/>
      <c r="U428" s="59"/>
      <c r="V428" s="59"/>
      <c r="W428" s="59"/>
      <c r="X428" s="59"/>
      <c r="Y428" s="59"/>
      <c r="Z428" s="59"/>
      <c r="AA428" s="752">
        <f>'[2]Cash Buckets'!E7</f>
        <v>3183549.9299999997</v>
      </c>
      <c r="AB428" s="752"/>
      <c r="AC428" s="752"/>
      <c r="AD428" s="752"/>
      <c r="AE428" s="752"/>
      <c r="AF428" s="752"/>
      <c r="AG428" s="81"/>
      <c r="AH428" s="81"/>
      <c r="AI428" s="81"/>
      <c r="AJ428" s="255"/>
      <c r="AK428" s="257" t="s">
        <v>195</v>
      </c>
      <c r="AL428" s="256"/>
      <c r="AM428" s="256"/>
      <c r="AN428" s="12"/>
      <c r="AO428" s="81"/>
      <c r="AP428" s="81"/>
      <c r="AQ428" s="81"/>
      <c r="AR428" s="81"/>
      <c r="AS428" s="81"/>
      <c r="AT428" s="81"/>
      <c r="AU428" s="81"/>
      <c r="AV428" s="81"/>
      <c r="AW428" s="81"/>
      <c r="AX428" s="81"/>
      <c r="AY428" s="81"/>
      <c r="AZ428" s="81"/>
      <c r="BA428" s="81"/>
      <c r="BB428" s="258"/>
      <c r="BC428" s="258"/>
      <c r="BD428" s="258"/>
      <c r="BE428" s="258"/>
      <c r="BF428" s="258"/>
      <c r="BG428" s="258"/>
      <c r="BH428" s="12"/>
      <c r="BI428" s="12"/>
      <c r="BJ428" s="97"/>
      <c r="BK428" s="97"/>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row>
    <row r="429" spans="6:198" s="1" customFormat="1" ht="12.75" customHeight="1">
      <c r="F429" s="97"/>
      <c r="G429" s="233"/>
      <c r="H429" s="759" t="s">
        <v>195</v>
      </c>
      <c r="I429" s="759"/>
      <c r="J429" s="759"/>
      <c r="K429" s="759"/>
      <c r="L429" s="759"/>
      <c r="M429" s="759"/>
      <c r="N429" s="759"/>
      <c r="O429" s="759"/>
      <c r="P429" s="759"/>
      <c r="Q429" s="759"/>
      <c r="R429" s="759"/>
      <c r="S429" s="759"/>
      <c r="T429" s="759"/>
      <c r="U429" s="759"/>
      <c r="V429" s="759"/>
      <c r="W429" s="759"/>
      <c r="X429" s="759"/>
      <c r="Y429" s="759"/>
      <c r="Z429" s="759"/>
      <c r="AA429" s="259"/>
      <c r="AB429" s="259"/>
      <c r="AC429" s="259"/>
      <c r="AD429" s="259"/>
      <c r="AE429" s="259"/>
      <c r="AF429" s="259"/>
      <c r="AG429" s="81"/>
      <c r="AH429" s="81"/>
      <c r="AI429" s="81"/>
      <c r="AJ429" s="255"/>
      <c r="AK429" s="257"/>
      <c r="AL429" s="256"/>
      <c r="AM429" s="256"/>
      <c r="AN429" s="12"/>
      <c r="AO429" s="81"/>
      <c r="AP429" s="81"/>
      <c r="AQ429" s="81"/>
      <c r="AR429" s="81"/>
      <c r="AS429" s="81"/>
      <c r="AT429" s="81"/>
      <c r="AU429" s="81"/>
      <c r="AV429" s="81"/>
      <c r="AW429" s="81"/>
      <c r="AX429" s="81"/>
      <c r="AY429" s="81"/>
      <c r="AZ429" s="81"/>
      <c r="BA429" s="81"/>
      <c r="BB429" s="258"/>
      <c r="BC429" s="258"/>
      <c r="BD429" s="258"/>
      <c r="BE429" s="258"/>
      <c r="BF429" s="258"/>
      <c r="BG429" s="258"/>
      <c r="BH429" s="12"/>
      <c r="BI429" s="12"/>
      <c r="BJ429" s="97"/>
      <c r="BK429" s="97"/>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row>
    <row r="430" spans="6:198" s="1" customFormat="1" ht="12.75" customHeight="1">
      <c r="F430" s="97"/>
      <c r="G430" s="233"/>
      <c r="H430" s="253" t="s">
        <v>196</v>
      </c>
      <c r="I430" s="253"/>
      <c r="J430" s="9"/>
      <c r="K430" s="253"/>
      <c r="L430" s="253"/>
      <c r="M430" s="9"/>
      <c r="N430" s="59"/>
      <c r="O430" s="59"/>
      <c r="P430" s="59"/>
      <c r="Q430" s="59"/>
      <c r="R430" s="59"/>
      <c r="S430" s="59"/>
      <c r="T430" s="59"/>
      <c r="U430" s="59"/>
      <c r="V430" s="59"/>
      <c r="W430" s="59"/>
      <c r="X430" s="59"/>
      <c r="Y430" s="59"/>
      <c r="Z430" s="59"/>
      <c r="AA430" s="133"/>
      <c r="AB430" s="752">
        <f>'[2]Cash Buckets'!E9</f>
        <v>73862.399999999994</v>
      </c>
      <c r="AC430" s="752"/>
      <c r="AD430" s="752"/>
      <c r="AE430" s="752"/>
      <c r="AF430" s="752"/>
      <c r="AG430" s="81"/>
      <c r="AH430" s="81"/>
      <c r="AI430" s="81"/>
      <c r="AJ430" s="81"/>
      <c r="AK430" s="81"/>
      <c r="AL430" s="81"/>
      <c r="AM430" s="81"/>
      <c r="AN430" s="12"/>
      <c r="AO430" s="81"/>
      <c r="AP430" s="81"/>
      <c r="AQ430" s="81"/>
      <c r="AR430" s="81"/>
      <c r="AS430" s="81"/>
      <c r="AT430" s="81"/>
      <c r="AU430" s="81"/>
      <c r="AV430" s="81"/>
      <c r="AW430" s="81"/>
      <c r="AX430" s="81"/>
      <c r="AY430" s="81"/>
      <c r="AZ430" s="81"/>
      <c r="BA430" s="81"/>
      <c r="BB430" s="258"/>
      <c r="BC430" s="258"/>
      <c r="BD430" s="258"/>
      <c r="BE430" s="258"/>
      <c r="BF430" s="258"/>
      <c r="BG430" s="258"/>
      <c r="BH430" s="12"/>
      <c r="BI430" s="12"/>
      <c r="BJ430" s="97"/>
      <c r="BK430" s="97"/>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row>
    <row r="431" spans="6:198" s="1" customFormat="1" ht="12.75" customHeight="1">
      <c r="F431" s="97"/>
      <c r="G431" s="233"/>
      <c r="H431" s="253" t="s">
        <v>197</v>
      </c>
      <c r="I431" s="253"/>
      <c r="J431" s="9"/>
      <c r="K431" s="253"/>
      <c r="L431" s="253"/>
      <c r="M431" s="9"/>
      <c r="N431" s="59"/>
      <c r="O431" s="59"/>
      <c r="P431" s="59"/>
      <c r="Q431" s="59"/>
      <c r="R431" s="59"/>
      <c r="S431" s="59"/>
      <c r="T431" s="59"/>
      <c r="U431" s="59"/>
      <c r="V431" s="59"/>
      <c r="W431" s="59"/>
      <c r="X431" s="59"/>
      <c r="Y431" s="59"/>
      <c r="Z431" s="59"/>
      <c r="AA431" s="133"/>
      <c r="AB431" s="752">
        <f>'[2]Cash Buckets'!E11</f>
        <v>0</v>
      </c>
      <c r="AC431" s="752"/>
      <c r="AD431" s="752"/>
      <c r="AE431" s="752"/>
      <c r="AF431" s="752"/>
      <c r="AG431" s="81"/>
      <c r="AH431" s="81"/>
      <c r="AI431" s="81"/>
      <c r="AJ431" s="81"/>
      <c r="AK431" s="81"/>
      <c r="AL431" s="81"/>
      <c r="AM431" s="81"/>
      <c r="AN431" s="12"/>
      <c r="AO431" s="81"/>
      <c r="AP431" s="81"/>
      <c r="AQ431" s="81"/>
      <c r="AR431" s="81"/>
      <c r="AS431" s="81"/>
      <c r="AT431" s="81"/>
      <c r="AU431" s="81"/>
      <c r="AV431" s="81"/>
      <c r="AW431" s="81"/>
      <c r="AX431" s="81"/>
      <c r="AY431" s="81"/>
      <c r="AZ431" s="81"/>
      <c r="BA431" s="81"/>
      <c r="BB431" s="258"/>
      <c r="BC431" s="258"/>
      <c r="BD431" s="258"/>
      <c r="BE431" s="258"/>
      <c r="BF431" s="258"/>
      <c r="BG431" s="258"/>
      <c r="BH431" s="12"/>
      <c r="BI431" s="12"/>
      <c r="BJ431" s="97"/>
      <c r="BK431" s="97"/>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row>
    <row r="432" spans="6:198" s="1" customFormat="1" ht="12.75" customHeight="1">
      <c r="F432" s="97"/>
      <c r="G432" s="233"/>
      <c r="H432" s="253" t="s">
        <v>198</v>
      </c>
      <c r="I432" s="253"/>
      <c r="J432" s="9"/>
      <c r="K432" s="253"/>
      <c r="L432" s="253"/>
      <c r="M432" s="9"/>
      <c r="N432" s="59"/>
      <c r="O432" s="59"/>
      <c r="P432" s="59"/>
      <c r="Q432" s="59"/>
      <c r="R432" s="59"/>
      <c r="S432" s="59"/>
      <c r="T432" s="59"/>
      <c r="U432" s="59"/>
      <c r="V432" s="59"/>
      <c r="W432" s="59"/>
      <c r="X432" s="59"/>
      <c r="Y432" s="59"/>
      <c r="Z432" s="59"/>
      <c r="AA432" s="133"/>
      <c r="AB432" s="752">
        <f>'[2]Cash Buckets'!E17</f>
        <v>0</v>
      </c>
      <c r="AC432" s="752"/>
      <c r="AD432" s="752"/>
      <c r="AE432" s="752"/>
      <c r="AF432" s="752"/>
      <c r="AG432" s="81"/>
      <c r="AH432" s="81"/>
      <c r="AI432" s="81"/>
      <c r="AJ432" s="81"/>
      <c r="AK432" s="81"/>
      <c r="AL432" s="81"/>
      <c r="AM432" s="81"/>
      <c r="AN432" s="12"/>
      <c r="AO432" s="81"/>
      <c r="AP432" s="81"/>
      <c r="AQ432" s="81"/>
      <c r="AR432" s="81"/>
      <c r="AS432" s="81"/>
      <c r="AT432" s="81"/>
      <c r="AU432" s="81"/>
      <c r="AV432" s="81"/>
      <c r="AW432" s="81"/>
      <c r="AX432" s="81"/>
      <c r="AY432" s="81"/>
      <c r="AZ432" s="81"/>
      <c r="BA432" s="81"/>
      <c r="BB432" s="258"/>
      <c r="BC432" s="258"/>
      <c r="BD432" s="258"/>
      <c r="BE432" s="258"/>
      <c r="BF432" s="258"/>
      <c r="BG432" s="258"/>
      <c r="BH432" s="12"/>
      <c r="BI432" s="12"/>
      <c r="BJ432" s="97"/>
      <c r="BK432" s="97"/>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row>
    <row r="433" spans="6:198" s="1" customFormat="1" ht="12.75" customHeight="1">
      <c r="F433" s="97"/>
      <c r="G433" s="233"/>
      <c r="H433" s="253" t="s">
        <v>199</v>
      </c>
      <c r="I433" s="9"/>
      <c r="J433" s="9"/>
      <c r="K433" s="9"/>
      <c r="L433" s="9"/>
      <c r="M433" s="9"/>
      <c r="N433" s="9"/>
      <c r="O433" s="9"/>
      <c r="P433" s="9"/>
      <c r="Q433" s="9"/>
      <c r="R433" s="9"/>
      <c r="S433" s="9"/>
      <c r="T433" s="9"/>
      <c r="U433" s="9"/>
      <c r="V433" s="9"/>
      <c r="W433" s="9"/>
      <c r="X433" s="9"/>
      <c r="Y433" s="9"/>
      <c r="Z433" s="9"/>
      <c r="AA433" s="133"/>
      <c r="AB433" s="752">
        <f>'[2]Cash Buckets'!E13</f>
        <v>311388.34905000031</v>
      </c>
      <c r="AC433" s="752"/>
      <c r="AD433" s="752"/>
      <c r="AE433" s="752"/>
      <c r="AF433" s="752"/>
      <c r="AG433" s="81"/>
      <c r="AH433" s="81"/>
      <c r="AI433" s="81"/>
      <c r="AJ433" s="255" t="s">
        <v>200</v>
      </c>
      <c r="AK433" s="256"/>
      <c r="AL433" s="256"/>
      <c r="AM433" s="260"/>
      <c r="AN433" s="12"/>
      <c r="AO433" s="81"/>
      <c r="AP433" s="81"/>
      <c r="AQ433" s="81"/>
      <c r="AR433" s="81"/>
      <c r="AS433" s="81"/>
      <c r="AT433" s="81"/>
      <c r="AU433" s="81"/>
      <c r="AV433" s="81"/>
      <c r="AW433" s="81"/>
      <c r="AX433" s="81"/>
      <c r="AY433" s="81"/>
      <c r="AZ433" s="81"/>
      <c r="BA433" s="81"/>
      <c r="BB433" s="261"/>
      <c r="BC433" s="261"/>
      <c r="BD433" s="261"/>
      <c r="BE433" s="261"/>
      <c r="BF433" s="261"/>
      <c r="BG433" s="261"/>
      <c r="BH433" s="12"/>
      <c r="BI433" s="12"/>
      <c r="BJ433" s="97"/>
      <c r="BK433" s="97"/>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row>
    <row r="434" spans="6:198" s="1" customFormat="1" ht="12.75" customHeight="1">
      <c r="F434" s="97"/>
      <c r="G434" s="233"/>
      <c r="H434" s="253" t="s">
        <v>201</v>
      </c>
      <c r="I434" s="9"/>
      <c r="J434" s="9"/>
      <c r="K434" s="9"/>
      <c r="L434" s="9"/>
      <c r="M434" s="9"/>
      <c r="N434" s="9"/>
      <c r="O434" s="9"/>
      <c r="P434" s="9"/>
      <c r="Q434" s="9"/>
      <c r="R434" s="12"/>
      <c r="S434" s="12"/>
      <c r="T434" s="12"/>
      <c r="U434" s="12"/>
      <c r="V434" s="12"/>
      <c r="W434" s="9"/>
      <c r="X434" s="9"/>
      <c r="Y434" s="9"/>
      <c r="Z434" s="9"/>
      <c r="AA434" s="133"/>
      <c r="AB434" s="752">
        <f>'[2]Cash Buckets'!E15</f>
        <v>0</v>
      </c>
      <c r="AC434" s="752"/>
      <c r="AD434" s="752"/>
      <c r="AE434" s="752"/>
      <c r="AF434" s="752"/>
      <c r="AG434" s="81"/>
      <c r="AH434" s="81"/>
      <c r="AI434" s="81"/>
      <c r="AJ434" s="255"/>
      <c r="AK434" s="256"/>
      <c r="AL434" s="256"/>
      <c r="AM434" s="260"/>
      <c r="AN434" s="12"/>
      <c r="AO434" s="81"/>
      <c r="AP434" s="81"/>
      <c r="AQ434" s="81"/>
      <c r="AR434" s="81"/>
      <c r="AS434" s="81"/>
      <c r="AT434" s="81"/>
      <c r="AU434" s="81"/>
      <c r="AV434" s="81"/>
      <c r="AW434" s="81"/>
      <c r="AX434" s="81"/>
      <c r="AY434" s="81"/>
      <c r="AZ434" s="81"/>
      <c r="BA434" s="81"/>
      <c r="BB434" s="261"/>
      <c r="BC434" s="261"/>
      <c r="BD434" s="261"/>
      <c r="BE434" s="261"/>
      <c r="BF434" s="261"/>
      <c r="BG434" s="261"/>
      <c r="BH434" s="12"/>
      <c r="BI434" s="12"/>
      <c r="BJ434" s="97"/>
      <c r="BK434" s="97"/>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row>
    <row r="435" spans="6:198" s="1" customFormat="1" ht="12.75" customHeight="1">
      <c r="F435" s="97"/>
      <c r="G435" s="233"/>
      <c r="H435" s="253" t="s">
        <v>202</v>
      </c>
      <c r="I435" s="9"/>
      <c r="J435" s="9"/>
      <c r="K435" s="9"/>
      <c r="L435" s="9"/>
      <c r="M435" s="9"/>
      <c r="N435" s="9"/>
      <c r="O435" s="9"/>
      <c r="P435" s="9"/>
      <c r="Q435" s="9"/>
      <c r="R435" s="9"/>
      <c r="S435" s="9"/>
      <c r="T435" s="9"/>
      <c r="U435" s="9"/>
      <c r="V435" s="9"/>
      <c r="W435" s="9"/>
      <c r="X435" s="9"/>
      <c r="Y435" s="9"/>
      <c r="Z435" s="9"/>
      <c r="AA435" s="133"/>
      <c r="AB435" s="752">
        <f>'[2]Cash Buckets'!E19</f>
        <v>0</v>
      </c>
      <c r="AC435" s="752"/>
      <c r="AD435" s="752"/>
      <c r="AE435" s="752"/>
      <c r="AF435" s="752"/>
      <c r="AG435" s="81"/>
      <c r="AH435" s="81"/>
      <c r="AI435" s="81"/>
      <c r="AJ435" s="256"/>
      <c r="AK435" s="256" t="s">
        <v>203</v>
      </c>
      <c r="AL435" s="256"/>
      <c r="AM435" s="256"/>
      <c r="AN435" s="12"/>
      <c r="AO435" s="81"/>
      <c r="AP435" s="81"/>
      <c r="AQ435" s="81"/>
      <c r="AR435" s="81"/>
      <c r="AS435" s="81"/>
      <c r="AT435" s="81"/>
      <c r="AU435" s="81"/>
      <c r="AV435" s="81"/>
      <c r="AW435" s="81"/>
      <c r="AX435" s="81"/>
      <c r="AY435" s="81"/>
      <c r="AZ435" s="81"/>
      <c r="BA435" s="81"/>
      <c r="BB435" s="755">
        <f>SUM('[2]Note Calcs'!O19:O25)</f>
        <v>1404033.2100000002</v>
      </c>
      <c r="BC435" s="755"/>
      <c r="BD435" s="755"/>
      <c r="BE435" s="755"/>
      <c r="BF435" s="755"/>
      <c r="BG435" s="755"/>
      <c r="BH435" s="12"/>
      <c r="BI435" s="12"/>
      <c r="BJ435" s="97"/>
      <c r="BK435" s="97"/>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row>
    <row r="436" spans="6:198" s="1" customFormat="1" ht="12.75" customHeight="1">
      <c r="F436" s="97"/>
      <c r="G436" s="233"/>
      <c r="H436" s="253" t="s">
        <v>204</v>
      </c>
      <c r="I436" s="253"/>
      <c r="J436" s="253"/>
      <c r="K436" s="253"/>
      <c r="L436" s="253"/>
      <c r="M436" s="9"/>
      <c r="N436" s="59"/>
      <c r="O436" s="59"/>
      <c r="P436" s="59"/>
      <c r="Q436" s="59"/>
      <c r="R436" s="59"/>
      <c r="S436" s="59"/>
      <c r="T436" s="59"/>
      <c r="U436" s="59"/>
      <c r="V436" s="59"/>
      <c r="W436" s="59"/>
      <c r="X436" s="59"/>
      <c r="Y436" s="59"/>
      <c r="Z436" s="59"/>
      <c r="AA436" s="133"/>
      <c r="AB436" s="752">
        <f>'[2]Cash Buckets'!E21</f>
        <v>0</v>
      </c>
      <c r="AC436" s="752"/>
      <c r="AD436" s="752"/>
      <c r="AE436" s="752"/>
      <c r="AF436" s="752"/>
      <c r="AG436" s="81"/>
      <c r="AH436" s="81"/>
      <c r="AI436" s="81"/>
      <c r="AJ436" s="256"/>
      <c r="AK436" s="256" t="s">
        <v>205</v>
      </c>
      <c r="AL436" s="256"/>
      <c r="AM436" s="256"/>
      <c r="AN436" s="12"/>
      <c r="AO436" s="81"/>
      <c r="AP436" s="81"/>
      <c r="AQ436" s="81"/>
      <c r="AR436" s="81"/>
      <c r="AS436" s="81"/>
      <c r="AT436" s="81"/>
      <c r="AU436" s="81"/>
      <c r="AV436" s="81"/>
      <c r="AW436" s="81"/>
      <c r="AX436" s="81"/>
      <c r="AY436" s="81"/>
      <c r="AZ436" s="81"/>
      <c r="BA436" s="81"/>
      <c r="BB436" s="757">
        <f>'[2]Note Calcs'!J41</f>
        <v>21942375.789049998</v>
      </c>
      <c r="BC436" s="757"/>
      <c r="BD436" s="757"/>
      <c r="BE436" s="757"/>
      <c r="BF436" s="757"/>
      <c r="BG436" s="757"/>
      <c r="BH436" s="12"/>
      <c r="BI436" s="12"/>
      <c r="BJ436" s="97"/>
      <c r="BK436" s="97"/>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row>
    <row r="437" spans="6:198" s="1" customFormat="1" ht="12.75" customHeight="1">
      <c r="F437" s="97"/>
      <c r="G437" s="9"/>
      <c r="H437" s="253" t="s">
        <v>206</v>
      </c>
      <c r="I437" s="9"/>
      <c r="J437" s="9"/>
      <c r="K437" s="9"/>
      <c r="L437" s="9"/>
      <c r="M437" s="9"/>
      <c r="N437" s="9"/>
      <c r="O437" s="9"/>
      <c r="P437" s="9"/>
      <c r="Q437" s="9"/>
      <c r="R437" s="9"/>
      <c r="S437" s="9"/>
      <c r="T437" s="9"/>
      <c r="U437" s="9"/>
      <c r="V437" s="9"/>
      <c r="W437" s="9"/>
      <c r="X437" s="9"/>
      <c r="Y437" s="9"/>
      <c r="Z437" s="9"/>
      <c r="AA437" s="133"/>
      <c r="AB437" s="752">
        <f>'[2]Cash Buckets'!E23</f>
        <v>0</v>
      </c>
      <c r="AC437" s="752"/>
      <c r="AD437" s="752"/>
      <c r="AE437" s="752"/>
      <c r="AF437" s="752"/>
      <c r="AG437" s="59"/>
      <c r="AH437" s="81"/>
      <c r="AI437" s="81"/>
      <c r="AJ437" s="256"/>
      <c r="AK437" s="255" t="s">
        <v>200</v>
      </c>
      <c r="AL437" s="256"/>
      <c r="AM437" s="256"/>
      <c r="AN437" s="12"/>
      <c r="AO437" s="81"/>
      <c r="AP437" s="81"/>
      <c r="AQ437" s="81"/>
      <c r="AR437" s="81"/>
      <c r="AS437" s="81"/>
      <c r="AT437" s="81"/>
      <c r="AU437" s="81"/>
      <c r="AV437" s="81"/>
      <c r="AW437" s="81"/>
      <c r="AX437" s="81"/>
      <c r="AY437" s="81"/>
      <c r="AZ437" s="81"/>
      <c r="BA437" s="81"/>
      <c r="BB437" s="758">
        <f>BB435+BB436</f>
        <v>23346408.999049999</v>
      </c>
      <c r="BC437" s="758"/>
      <c r="BD437" s="758"/>
      <c r="BE437" s="758"/>
      <c r="BF437" s="758"/>
      <c r="BG437" s="758"/>
      <c r="BH437" s="12"/>
      <c r="BI437" s="12"/>
      <c r="BJ437" s="97"/>
      <c r="BK437" s="97"/>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row>
    <row r="438" spans="6:198" s="1" customFormat="1" ht="12.75" customHeight="1">
      <c r="F438" s="97"/>
      <c r="G438" s="233"/>
      <c r="H438" s="253" t="s">
        <v>207</v>
      </c>
      <c r="I438" s="9"/>
      <c r="J438" s="9"/>
      <c r="K438" s="9"/>
      <c r="L438" s="9"/>
      <c r="M438" s="9"/>
      <c r="N438" s="9"/>
      <c r="O438" s="9"/>
      <c r="P438" s="9"/>
      <c r="Q438" s="9"/>
      <c r="R438" s="9"/>
      <c r="S438" s="9"/>
      <c r="T438" s="9"/>
      <c r="U438" s="9"/>
      <c r="V438" s="9"/>
      <c r="W438" s="9"/>
      <c r="X438" s="9"/>
      <c r="Y438" s="9"/>
      <c r="Z438" s="9"/>
      <c r="AA438" s="133"/>
      <c r="AB438" s="752">
        <f>'[2]Cash Buckets'!E25</f>
        <v>0</v>
      </c>
      <c r="AC438" s="752"/>
      <c r="AD438" s="752"/>
      <c r="AE438" s="752"/>
      <c r="AF438" s="752"/>
      <c r="AG438" s="59"/>
      <c r="AH438" s="81"/>
      <c r="AI438" s="81"/>
      <c r="AJ438" s="256"/>
      <c r="AK438" s="255"/>
      <c r="AL438" s="256"/>
      <c r="AM438" s="256"/>
      <c r="AN438" s="12"/>
      <c r="AO438" s="81"/>
      <c r="AP438" s="81"/>
      <c r="AQ438" s="81"/>
      <c r="AR438" s="81"/>
      <c r="AS438" s="81"/>
      <c r="AT438" s="81"/>
      <c r="AU438" s="81"/>
      <c r="AV438" s="81"/>
      <c r="AW438" s="81"/>
      <c r="AX438" s="81"/>
      <c r="AY438" s="81"/>
      <c r="AZ438" s="81"/>
      <c r="BA438" s="81"/>
      <c r="BB438" s="262"/>
      <c r="BC438" s="262"/>
      <c r="BD438" s="262"/>
      <c r="BE438" s="262"/>
      <c r="BF438" s="262"/>
      <c r="BG438" s="262"/>
      <c r="BH438" s="12"/>
      <c r="BI438" s="12"/>
      <c r="BJ438" s="97"/>
      <c r="BK438" s="97"/>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row>
    <row r="439" spans="6:198" s="1" customFormat="1" ht="12.75" customHeight="1">
      <c r="F439" s="97"/>
      <c r="G439" s="233"/>
      <c r="H439" s="252" t="s">
        <v>208</v>
      </c>
      <c r="I439" s="9"/>
      <c r="J439" s="9"/>
      <c r="K439" s="9"/>
      <c r="L439" s="9"/>
      <c r="M439" s="9"/>
      <c r="N439" s="9"/>
      <c r="O439" s="9"/>
      <c r="P439" s="9"/>
      <c r="Q439" s="9"/>
      <c r="R439" s="9"/>
      <c r="S439" s="9"/>
      <c r="T439" s="9"/>
      <c r="U439" s="9"/>
      <c r="V439" s="9"/>
      <c r="W439" s="9"/>
      <c r="X439" s="9"/>
      <c r="Y439" s="9"/>
      <c r="Z439" s="9"/>
      <c r="AA439" s="133"/>
      <c r="AB439" s="9"/>
      <c r="AC439" s="9"/>
      <c r="AD439" s="9"/>
      <c r="AE439" s="9"/>
      <c r="AF439" s="9"/>
      <c r="AG439" s="59"/>
      <c r="AH439" s="81"/>
      <c r="AI439" s="81"/>
      <c r="AJ439" s="255"/>
      <c r="AK439" s="12"/>
      <c r="AL439" s="12"/>
      <c r="AM439" s="12"/>
      <c r="AN439" s="12"/>
      <c r="AO439" s="12"/>
      <c r="AP439" s="12"/>
      <c r="AQ439" s="12"/>
      <c r="AR439" s="12"/>
      <c r="AS439" s="12"/>
      <c r="AT439" s="12"/>
      <c r="AU439" s="12"/>
      <c r="AV439" s="12"/>
      <c r="AW439" s="12"/>
      <c r="AX439" s="12"/>
      <c r="AY439" s="12"/>
      <c r="AZ439" s="12"/>
      <c r="BA439" s="12"/>
      <c r="BB439" s="261"/>
      <c r="BC439" s="261"/>
      <c r="BD439" s="261"/>
      <c r="BE439" s="261"/>
      <c r="BF439" s="261"/>
      <c r="BG439" s="261"/>
      <c r="BH439" s="12"/>
      <c r="BI439" s="12"/>
      <c r="BJ439" s="97"/>
      <c r="BK439" s="97"/>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row>
    <row r="440" spans="6:198" s="1" customFormat="1" ht="12.75" customHeight="1">
      <c r="F440" s="97"/>
      <c r="G440" s="9"/>
      <c r="H440" s="253" t="s">
        <v>209</v>
      </c>
      <c r="I440" s="9"/>
      <c r="J440" s="9"/>
      <c r="K440" s="9"/>
      <c r="L440" s="9"/>
      <c r="M440" s="9"/>
      <c r="N440" s="9"/>
      <c r="O440" s="9"/>
      <c r="P440" s="9"/>
      <c r="Q440" s="9"/>
      <c r="R440" s="9"/>
      <c r="S440" s="9"/>
      <c r="T440" s="9"/>
      <c r="U440" s="9"/>
      <c r="V440" s="9"/>
      <c r="W440" s="9"/>
      <c r="X440" s="9"/>
      <c r="Y440" s="9"/>
      <c r="Z440" s="9"/>
      <c r="AA440" s="133"/>
      <c r="AB440" s="752">
        <f>'[2]Cash Buckets'!E31</f>
        <v>1556.33</v>
      </c>
      <c r="AC440" s="752"/>
      <c r="AD440" s="752"/>
      <c r="AE440" s="752"/>
      <c r="AF440" s="752"/>
      <c r="AG440" s="59"/>
      <c r="AH440" s="81"/>
      <c r="AI440" s="81"/>
      <c r="AJ440" s="255"/>
      <c r="AK440" s="12"/>
      <c r="AL440" s="12"/>
      <c r="AM440" s="12"/>
      <c r="AN440" s="12"/>
      <c r="AO440" s="12"/>
      <c r="AP440" s="12"/>
      <c r="AQ440" s="12"/>
      <c r="AR440" s="12"/>
      <c r="AS440" s="12"/>
      <c r="AT440" s="12"/>
      <c r="AU440" s="12"/>
      <c r="AV440" s="12"/>
      <c r="AW440" s="12"/>
      <c r="AX440" s="12"/>
      <c r="AY440" s="12"/>
      <c r="AZ440" s="12"/>
      <c r="BA440" s="12"/>
      <c r="BB440" s="261"/>
      <c r="BC440" s="261"/>
      <c r="BD440" s="261"/>
      <c r="BE440" s="261"/>
      <c r="BF440" s="261"/>
      <c r="BG440" s="261"/>
      <c r="BH440" s="12"/>
      <c r="BI440" s="12"/>
      <c r="BJ440" s="97"/>
      <c r="BK440" s="97"/>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row>
    <row r="441" spans="6:198" s="1" customFormat="1" ht="12.75" customHeight="1">
      <c r="F441" s="97"/>
      <c r="G441" s="233"/>
      <c r="H441" s="253" t="s">
        <v>210</v>
      </c>
      <c r="I441" s="263"/>
      <c r="J441" s="9"/>
      <c r="K441" s="9"/>
      <c r="L441" s="9"/>
      <c r="M441" s="9"/>
      <c r="N441" s="9"/>
      <c r="O441" s="9"/>
      <c r="P441" s="9"/>
      <c r="Q441" s="9"/>
      <c r="R441" s="9"/>
      <c r="S441" s="9"/>
      <c r="T441" s="9"/>
      <c r="U441" s="9"/>
      <c r="V441" s="9"/>
      <c r="W441" s="9"/>
      <c r="X441" s="9"/>
      <c r="Y441" s="9"/>
      <c r="Z441" s="9"/>
      <c r="AA441" s="133"/>
      <c r="AB441" s="752">
        <f>'[2]Cash Buckets'!E33</f>
        <v>0</v>
      </c>
      <c r="AC441" s="752"/>
      <c r="AD441" s="752"/>
      <c r="AE441" s="752"/>
      <c r="AF441" s="752"/>
      <c r="AG441" s="59"/>
      <c r="AH441" s="81"/>
      <c r="AI441" s="81"/>
      <c r="AJ441" s="255"/>
      <c r="AK441" s="12"/>
      <c r="AL441" s="12"/>
      <c r="AM441" s="12"/>
      <c r="AN441" s="12"/>
      <c r="AO441" s="12"/>
      <c r="AP441" s="12"/>
      <c r="AQ441" s="12"/>
      <c r="AR441" s="12"/>
      <c r="AS441" s="12"/>
      <c r="AT441" s="12"/>
      <c r="AU441" s="12"/>
      <c r="AV441" s="12"/>
      <c r="AW441" s="12"/>
      <c r="AX441" s="12"/>
      <c r="AY441" s="12"/>
      <c r="AZ441" s="12"/>
      <c r="BA441" s="12"/>
      <c r="BB441" s="261"/>
      <c r="BC441" s="261"/>
      <c r="BD441" s="261"/>
      <c r="BE441" s="261"/>
      <c r="BF441" s="261"/>
      <c r="BG441" s="261"/>
      <c r="BH441" s="12"/>
      <c r="BI441" s="12"/>
      <c r="BJ441" s="97"/>
      <c r="BK441" s="97"/>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row>
    <row r="442" spans="6:198" s="1" customFormat="1" ht="12.75" customHeight="1">
      <c r="F442" s="97"/>
      <c r="G442" s="233"/>
      <c r="H442" s="253" t="s">
        <v>211</v>
      </c>
      <c r="I442" s="263"/>
      <c r="J442" s="264"/>
      <c r="K442" s="9"/>
      <c r="L442" s="9"/>
      <c r="M442" s="9"/>
      <c r="N442" s="9"/>
      <c r="O442" s="9"/>
      <c r="P442" s="9"/>
      <c r="Q442" s="9"/>
      <c r="R442" s="9"/>
      <c r="S442" s="9"/>
      <c r="T442" s="9"/>
      <c r="U442" s="9"/>
      <c r="V442" s="9"/>
      <c r="W442" s="9"/>
      <c r="X442" s="9"/>
      <c r="Y442" s="9"/>
      <c r="Z442" s="9"/>
      <c r="AA442" s="133"/>
      <c r="AB442" s="752">
        <f>'[2]Cash Buckets'!E35</f>
        <v>0</v>
      </c>
      <c r="AC442" s="752"/>
      <c r="AD442" s="752"/>
      <c r="AE442" s="752"/>
      <c r="AF442" s="752"/>
      <c r="AG442" s="87"/>
      <c r="AH442" s="81"/>
      <c r="AI442" s="81"/>
      <c r="AJ442" s="12"/>
      <c r="AK442" s="256"/>
      <c r="AL442" s="256"/>
      <c r="AM442" s="256"/>
      <c r="AN442" s="12"/>
      <c r="AO442" s="81"/>
      <c r="AP442" s="81"/>
      <c r="AQ442" s="81"/>
      <c r="AR442" s="81"/>
      <c r="AS442" s="81"/>
      <c r="AT442" s="81"/>
      <c r="AU442" s="81"/>
      <c r="AV442" s="81"/>
      <c r="AW442" s="81"/>
      <c r="AX442" s="81"/>
      <c r="AY442" s="81"/>
      <c r="AZ442" s="81"/>
      <c r="BA442" s="81"/>
      <c r="BB442" s="261"/>
      <c r="BC442" s="261"/>
      <c r="BD442" s="261"/>
      <c r="BE442" s="261"/>
      <c r="BF442" s="261"/>
      <c r="BG442" s="261"/>
      <c r="BH442" s="12"/>
      <c r="BI442" s="12"/>
      <c r="BJ442" s="97"/>
      <c r="BK442" s="97"/>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row>
    <row r="443" spans="6:198" s="1" customFormat="1" ht="12.75" customHeight="1">
      <c r="F443" s="97"/>
      <c r="G443" s="233"/>
      <c r="H443" s="9"/>
      <c r="I443" s="253"/>
      <c r="J443" s="264" t="s">
        <v>192</v>
      </c>
      <c r="K443" s="9"/>
      <c r="L443" s="9"/>
      <c r="M443" s="9"/>
      <c r="N443" s="9"/>
      <c r="O443" s="9"/>
      <c r="P443" s="9"/>
      <c r="Q443" s="9"/>
      <c r="R443" s="9"/>
      <c r="S443" s="9"/>
      <c r="T443" s="9"/>
      <c r="U443" s="9"/>
      <c r="V443" s="9"/>
      <c r="W443" s="9"/>
      <c r="X443" s="9"/>
      <c r="Y443" s="9"/>
      <c r="Z443" s="9"/>
      <c r="AA443" s="756">
        <f>'[2]Cash Buckets'!E37</f>
        <v>3567244.3490499998</v>
      </c>
      <c r="AB443" s="756"/>
      <c r="AC443" s="756"/>
      <c r="AD443" s="756"/>
      <c r="AE443" s="756"/>
      <c r="AF443" s="756"/>
      <c r="AG443" s="25"/>
      <c r="AH443" s="81"/>
      <c r="AI443" s="81"/>
      <c r="AJ443" s="255" t="s">
        <v>212</v>
      </c>
      <c r="AK443" s="12"/>
      <c r="AL443" s="256"/>
      <c r="AM443" s="256"/>
      <c r="AN443" s="12"/>
      <c r="AO443" s="81"/>
      <c r="AP443" s="81"/>
      <c r="AQ443" s="81"/>
      <c r="AR443" s="81"/>
      <c r="AS443" s="81"/>
      <c r="AT443" s="81"/>
      <c r="AU443" s="81"/>
      <c r="AV443" s="81"/>
      <c r="AW443" s="81"/>
      <c r="AX443" s="81"/>
      <c r="AY443" s="81"/>
      <c r="AZ443" s="81"/>
      <c r="BA443" s="81"/>
      <c r="BB443" s="265"/>
      <c r="BC443" s="265"/>
      <c r="BD443" s="265"/>
      <c r="BE443" s="265"/>
      <c r="BF443" s="265"/>
      <c r="BG443" s="265"/>
      <c r="BH443" s="12"/>
      <c r="BI443" s="12"/>
      <c r="BJ443" s="97"/>
      <c r="BK443" s="97"/>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row>
    <row r="444" spans="6:198" s="1" customFormat="1" ht="12.75" customHeight="1">
      <c r="F444" s="97"/>
      <c r="G444" s="233"/>
      <c r="H444" s="9"/>
      <c r="I444" s="263"/>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81"/>
      <c r="AH444" s="81"/>
      <c r="AI444" s="81"/>
      <c r="AJ444" s="256"/>
      <c r="AK444" s="256" t="s">
        <v>213</v>
      </c>
      <c r="AL444" s="256"/>
      <c r="AM444" s="256"/>
      <c r="AN444" s="12"/>
      <c r="AO444" s="81"/>
      <c r="AP444" s="81"/>
      <c r="AQ444" s="81"/>
      <c r="AR444" s="81"/>
      <c r="AS444" s="81"/>
      <c r="AT444" s="81"/>
      <c r="AU444" s="81"/>
      <c r="AV444" s="81"/>
      <c r="AW444" s="81"/>
      <c r="AX444" s="81"/>
      <c r="AY444" s="81"/>
      <c r="AZ444" s="81"/>
      <c r="BA444" s="81"/>
      <c r="BB444" s="755">
        <f>[2]Waterfall!K46</f>
        <v>0</v>
      </c>
      <c r="BC444" s="755"/>
      <c r="BD444" s="755"/>
      <c r="BE444" s="755"/>
      <c r="BF444" s="755"/>
      <c r="BG444" s="755"/>
      <c r="BH444" s="4"/>
      <c r="BI444" s="4"/>
      <c r="BJ444" s="97"/>
      <c r="BK444" s="97"/>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row>
    <row r="445" spans="6:198" s="1" customFormat="1" ht="12.75" customHeight="1">
      <c r="F445" s="97"/>
      <c r="G445" s="252" t="s">
        <v>214</v>
      </c>
      <c r="H445" s="9"/>
      <c r="I445" s="9"/>
      <c r="J445" s="266"/>
      <c r="K445" s="59"/>
      <c r="L445" s="266"/>
      <c r="M445" s="266"/>
      <c r="N445" s="266"/>
      <c r="O445" s="266"/>
      <c r="P445" s="266"/>
      <c r="Q445" s="266"/>
      <c r="R445" s="266"/>
      <c r="S445" s="266"/>
      <c r="T445" s="266"/>
      <c r="U445" s="266"/>
      <c r="V445" s="59"/>
      <c r="W445" s="59"/>
      <c r="X445" s="59"/>
      <c r="Y445" s="59"/>
      <c r="Z445" s="59"/>
      <c r="AA445" s="267"/>
      <c r="AB445" s="259"/>
      <c r="AC445" s="259"/>
      <c r="AD445" s="259"/>
      <c r="AE445" s="259"/>
      <c r="AF445" s="259"/>
      <c r="AG445" s="81"/>
      <c r="AH445" s="81"/>
      <c r="AI445" s="81"/>
      <c r="AJ445" s="256"/>
      <c r="AK445" s="256" t="s">
        <v>215</v>
      </c>
      <c r="AL445" s="256"/>
      <c r="AM445" s="9"/>
      <c r="AN445" s="9"/>
      <c r="AO445" s="9"/>
      <c r="AP445" s="9"/>
      <c r="AQ445" s="9"/>
      <c r="AR445" s="9"/>
      <c r="AS445" s="9"/>
      <c r="AT445" s="9"/>
      <c r="AU445" s="9"/>
      <c r="AV445" s="9"/>
      <c r="AW445" s="9"/>
      <c r="AX445" s="9"/>
      <c r="AY445" s="9"/>
      <c r="AZ445" s="9"/>
      <c r="BA445" s="9"/>
      <c r="BB445" s="755">
        <f>[2]Waterfall!K62</f>
        <v>0</v>
      </c>
      <c r="BC445" s="755"/>
      <c r="BD445" s="755"/>
      <c r="BE445" s="755"/>
      <c r="BF445" s="755"/>
      <c r="BG445" s="755"/>
      <c r="BH445" s="268"/>
      <c r="BI445" s="268"/>
      <c r="BJ445" s="97"/>
      <c r="BK445" s="97"/>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row>
    <row r="446" spans="6:198" s="1" customFormat="1" ht="12.75" customHeight="1">
      <c r="F446" s="97"/>
      <c r="G446" s="252"/>
      <c r="H446" s="250" t="s">
        <v>216</v>
      </c>
      <c r="I446" s="252"/>
      <c r="J446" s="87"/>
      <c r="K446" s="87"/>
      <c r="L446" s="87"/>
      <c r="M446" s="7"/>
      <c r="N446" s="7"/>
      <c r="O446" s="7"/>
      <c r="P446" s="7"/>
      <c r="Q446" s="7"/>
      <c r="R446" s="7"/>
      <c r="S446" s="7"/>
      <c r="T446" s="7"/>
      <c r="U446" s="7"/>
      <c r="V446" s="7"/>
      <c r="W446" s="7"/>
      <c r="X446" s="7"/>
      <c r="Y446" s="7"/>
      <c r="Z446" s="7"/>
      <c r="AA446" s="259"/>
      <c r="AB446" s="752">
        <f>'[2]Cash Buckets'!E42</f>
        <v>20240333.079999998</v>
      </c>
      <c r="AC446" s="752"/>
      <c r="AD446" s="752"/>
      <c r="AE446" s="752"/>
      <c r="AF446" s="752"/>
      <c r="AG446" s="81"/>
      <c r="AH446" s="81"/>
      <c r="AI446" s="81"/>
      <c r="AJ446" s="256"/>
      <c r="AK446" s="256" t="s">
        <v>217</v>
      </c>
      <c r="AL446" s="256"/>
      <c r="AM446" s="256"/>
      <c r="AN446" s="12"/>
      <c r="AO446" s="81"/>
      <c r="AP446" s="81"/>
      <c r="AQ446" s="81"/>
      <c r="AR446" s="81"/>
      <c r="AS446" s="81"/>
      <c r="AT446" s="81"/>
      <c r="AU446" s="81"/>
      <c r="AV446" s="81"/>
      <c r="AW446" s="81"/>
      <c r="AX446" s="81"/>
      <c r="AY446" s="81"/>
      <c r="AZ446" s="81"/>
      <c r="BA446" s="81"/>
      <c r="BB446" s="755">
        <f>[2]Waterfall!K38</f>
        <v>300</v>
      </c>
      <c r="BC446" s="755"/>
      <c r="BD446" s="755"/>
      <c r="BE446" s="755"/>
      <c r="BF446" s="755"/>
      <c r="BG446" s="755"/>
      <c r="BH446" s="12"/>
      <c r="BI446" s="12"/>
      <c r="BJ446" s="97"/>
      <c r="BK446" s="97"/>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row>
    <row r="447" spans="6:198" s="1" customFormat="1" ht="12.75" customHeight="1">
      <c r="F447" s="97"/>
      <c r="G447" s="97"/>
      <c r="H447" s="253" t="s">
        <v>218</v>
      </c>
      <c r="I447" s="252"/>
      <c r="J447" s="253"/>
      <c r="K447" s="253"/>
      <c r="L447" s="253"/>
      <c r="M447" s="9"/>
      <c r="N447" s="81"/>
      <c r="O447" s="81"/>
      <c r="P447" s="81"/>
      <c r="Q447" s="81"/>
      <c r="R447" s="81"/>
      <c r="S447" s="81"/>
      <c r="T447" s="81"/>
      <c r="U447" s="81"/>
      <c r="V447" s="81"/>
      <c r="W447" s="81"/>
      <c r="X447" s="81"/>
      <c r="Y447" s="81"/>
      <c r="Z447" s="269"/>
      <c r="AA447" s="270"/>
      <c r="AB447" s="752">
        <f>'[2]Cash Buckets'!E44</f>
        <v>0</v>
      </c>
      <c r="AC447" s="752"/>
      <c r="AD447" s="752"/>
      <c r="AE447" s="752"/>
      <c r="AF447" s="752"/>
      <c r="AG447" s="81"/>
      <c r="AH447" s="81"/>
      <c r="AI447" s="81"/>
      <c r="AJ447" s="256"/>
      <c r="AK447" s="256" t="s">
        <v>219</v>
      </c>
      <c r="AL447" s="256"/>
      <c r="AM447" s="256"/>
      <c r="AN447" s="12"/>
      <c r="AO447" s="81"/>
      <c r="AP447" s="81"/>
      <c r="AQ447" s="81"/>
      <c r="AR447" s="81"/>
      <c r="AS447" s="81"/>
      <c r="AT447" s="9"/>
      <c r="AU447" s="81"/>
      <c r="AV447" s="81"/>
      <c r="AW447" s="81"/>
      <c r="AX447" s="81"/>
      <c r="AY447" s="81"/>
      <c r="AZ447" s="81"/>
      <c r="BA447" s="81"/>
      <c r="BB447" s="755">
        <f>[2]Waterfall!K72</f>
        <v>0</v>
      </c>
      <c r="BC447" s="755"/>
      <c r="BD447" s="755"/>
      <c r="BE447" s="755"/>
      <c r="BF447" s="755"/>
      <c r="BG447" s="755"/>
      <c r="BH447" s="12"/>
      <c r="BI447" s="12"/>
      <c r="BJ447" s="97"/>
      <c r="BK447" s="97"/>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row>
    <row r="448" spans="6:198" s="1" customFormat="1" ht="12.75" customHeight="1">
      <c r="F448" s="97"/>
      <c r="G448" s="97"/>
      <c r="H448" s="253" t="s">
        <v>220</v>
      </c>
      <c r="I448" s="253"/>
      <c r="J448" s="9"/>
      <c r="K448" s="253"/>
      <c r="L448" s="253"/>
      <c r="M448" s="9"/>
      <c r="N448" s="81"/>
      <c r="O448" s="81"/>
      <c r="P448" s="81"/>
      <c r="Q448" s="81"/>
      <c r="R448" s="81"/>
      <c r="S448" s="81"/>
      <c r="T448" s="81"/>
      <c r="U448" s="81"/>
      <c r="V448" s="81"/>
      <c r="W448" s="81"/>
      <c r="X448" s="81"/>
      <c r="Y448" s="81"/>
      <c r="Z448" s="81"/>
      <c r="AA448" s="262"/>
      <c r="AB448" s="752">
        <f>'[2]Cash Buckets'!E46</f>
        <v>0</v>
      </c>
      <c r="AC448" s="752"/>
      <c r="AD448" s="752"/>
      <c r="AE448" s="752"/>
      <c r="AF448" s="752"/>
      <c r="AG448" s="81"/>
      <c r="AH448" s="81"/>
      <c r="AI448" s="81"/>
      <c r="AJ448" s="12"/>
      <c r="AK448" s="256" t="s">
        <v>221</v>
      </c>
      <c r="AL448" s="256"/>
      <c r="AM448" s="256"/>
      <c r="AN448" s="12"/>
      <c r="AO448" s="81"/>
      <c r="AP448" s="81"/>
      <c r="AQ448" s="81"/>
      <c r="AR448" s="81"/>
      <c r="AS448" s="81"/>
      <c r="AT448" s="9"/>
      <c r="AU448" s="81"/>
      <c r="AV448" s="81"/>
      <c r="AW448" s="81"/>
      <c r="AX448" s="81"/>
      <c r="AY448" s="81"/>
      <c r="AZ448" s="81"/>
      <c r="BA448" s="81"/>
      <c r="BB448" s="757">
        <f>[2]Waterfall!K74</f>
        <v>0</v>
      </c>
      <c r="BC448" s="757"/>
      <c r="BD448" s="757"/>
      <c r="BE448" s="757"/>
      <c r="BF448" s="757"/>
      <c r="BG448" s="757"/>
      <c r="BH448" s="12"/>
      <c r="BI448" s="12"/>
      <c r="BJ448" s="97"/>
      <c r="BK448" s="97"/>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row>
    <row r="449" spans="6:198" s="1" customFormat="1" ht="12.75" customHeight="1">
      <c r="F449" s="97"/>
      <c r="G449" s="97"/>
      <c r="H449" s="253" t="s">
        <v>222</v>
      </c>
      <c r="I449" s="253"/>
      <c r="J449" s="9"/>
      <c r="K449" s="253"/>
      <c r="L449" s="253"/>
      <c r="M449" s="9"/>
      <c r="N449" s="81"/>
      <c r="O449" s="81"/>
      <c r="P449" s="81"/>
      <c r="Q449" s="81"/>
      <c r="R449" s="81"/>
      <c r="S449" s="81"/>
      <c r="T449" s="81"/>
      <c r="U449" s="81"/>
      <c r="V449" s="81"/>
      <c r="W449" s="81"/>
      <c r="X449" s="81"/>
      <c r="Y449" s="81"/>
      <c r="Z449" s="81"/>
      <c r="AA449" s="262"/>
      <c r="AB449" s="752">
        <f>'[2]Cash Buckets'!E48</f>
        <v>0</v>
      </c>
      <c r="AC449" s="752"/>
      <c r="AD449" s="752"/>
      <c r="AE449" s="752"/>
      <c r="AF449" s="752"/>
      <c r="AG449" s="81"/>
      <c r="AH449" s="81"/>
      <c r="AI449" s="81"/>
      <c r="AJ449" s="9"/>
      <c r="AK449" s="57" t="s">
        <v>212</v>
      </c>
      <c r="AL449" s="256"/>
      <c r="AM449" s="256"/>
      <c r="AN449" s="12"/>
      <c r="AO449" s="81"/>
      <c r="AP449" s="81"/>
      <c r="AQ449" s="81"/>
      <c r="AR449" s="81"/>
      <c r="AS449" s="81"/>
      <c r="AT449" s="9"/>
      <c r="AU449" s="81"/>
      <c r="AV449" s="81"/>
      <c r="AW449" s="81"/>
      <c r="AX449" s="81"/>
      <c r="AY449" s="81"/>
      <c r="AZ449" s="81"/>
      <c r="BA449" s="81"/>
      <c r="BB449" s="758">
        <f>SUM(BB444:BG448)</f>
        <v>300</v>
      </c>
      <c r="BC449" s="758"/>
      <c r="BD449" s="758"/>
      <c r="BE449" s="758"/>
      <c r="BF449" s="758"/>
      <c r="BG449" s="758"/>
      <c r="BH449" s="12"/>
      <c r="BI449" s="12"/>
      <c r="BJ449" s="97"/>
      <c r="BK449" s="97"/>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row>
    <row r="450" spans="6:198" s="1" customFormat="1" ht="12.75" customHeight="1">
      <c r="F450" s="97"/>
      <c r="G450" s="97"/>
      <c r="H450" s="253" t="s">
        <v>223</v>
      </c>
      <c r="I450" s="253"/>
      <c r="J450" s="9"/>
      <c r="K450" s="253"/>
      <c r="L450" s="253"/>
      <c r="M450" s="9"/>
      <c r="N450" s="59"/>
      <c r="O450" s="59"/>
      <c r="P450" s="59"/>
      <c r="Q450" s="59"/>
      <c r="R450" s="59"/>
      <c r="S450" s="59"/>
      <c r="T450" s="59"/>
      <c r="U450" s="59"/>
      <c r="V450" s="59"/>
      <c r="W450" s="59"/>
      <c r="X450" s="59"/>
      <c r="Y450" s="59"/>
      <c r="Z450" s="59"/>
      <c r="AA450" s="7"/>
      <c r="AB450" s="752">
        <f>'[2]Cash Buckets'!E50</f>
        <v>0</v>
      </c>
      <c r="AC450" s="752"/>
      <c r="AD450" s="752"/>
      <c r="AE450" s="752"/>
      <c r="AF450" s="752"/>
      <c r="AG450" s="81"/>
      <c r="AH450" s="81"/>
      <c r="AI450" s="81"/>
      <c r="AJ450" s="9"/>
      <c r="AK450" s="9"/>
      <c r="AL450" s="9"/>
      <c r="AM450" s="271"/>
      <c r="AN450" s="9"/>
      <c r="AO450" s="59"/>
      <c r="AP450" s="59"/>
      <c r="AQ450" s="59"/>
      <c r="AR450" s="59"/>
      <c r="AS450" s="59"/>
      <c r="AT450" s="59"/>
      <c r="AU450" s="59"/>
      <c r="AV450" s="59"/>
      <c r="AW450" s="59"/>
      <c r="AX450" s="59"/>
      <c r="AY450" s="59"/>
      <c r="AZ450" s="59"/>
      <c r="BA450" s="59"/>
      <c r="BB450" s="9"/>
      <c r="BC450" s="9"/>
      <c r="BD450" s="9"/>
      <c r="BE450" s="9"/>
      <c r="BF450" s="9"/>
      <c r="BG450" s="9"/>
      <c r="BH450" s="9"/>
      <c r="BI450" s="12"/>
      <c r="BJ450" s="97"/>
      <c r="BK450" s="97"/>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row>
    <row r="451" spans="6:198" s="1" customFormat="1" ht="12.75" customHeight="1">
      <c r="F451" s="97"/>
      <c r="G451" s="97"/>
      <c r="H451" s="250" t="s">
        <v>224</v>
      </c>
      <c r="I451" s="9"/>
      <c r="J451" s="252"/>
      <c r="K451" s="250"/>
      <c r="L451" s="250"/>
      <c r="M451" s="12"/>
      <c r="N451" s="81"/>
      <c r="O451" s="81"/>
      <c r="P451" s="81"/>
      <c r="Q451" s="81"/>
      <c r="R451" s="81"/>
      <c r="S451" s="81"/>
      <c r="T451" s="81"/>
      <c r="U451" s="81"/>
      <c r="V451" s="81"/>
      <c r="W451" s="81"/>
      <c r="X451" s="81"/>
      <c r="Y451" s="81"/>
      <c r="Z451" s="25"/>
      <c r="AA451" s="752">
        <f>'[2]Cash Buckets'!E52</f>
        <v>0</v>
      </c>
      <c r="AB451" s="752"/>
      <c r="AC451" s="752"/>
      <c r="AD451" s="752"/>
      <c r="AE451" s="752"/>
      <c r="AF451" s="752"/>
      <c r="AG451" s="81"/>
      <c r="AH451" s="81"/>
      <c r="AI451" s="81"/>
      <c r="AJ451" s="9"/>
      <c r="AK451" s="57"/>
      <c r="AL451" s="9"/>
      <c r="AM451" s="9"/>
      <c r="AN451" s="9"/>
      <c r="AO451" s="9"/>
      <c r="AP451" s="9"/>
      <c r="AQ451" s="9"/>
      <c r="AR451" s="9"/>
      <c r="AS451" s="9"/>
      <c r="AT451" s="9"/>
      <c r="AU451" s="9"/>
      <c r="AV451" s="9"/>
      <c r="AW451" s="9"/>
      <c r="AX451" s="9"/>
      <c r="AY451" s="9"/>
      <c r="AZ451" s="9"/>
      <c r="BA451" s="9"/>
      <c r="BB451" s="755"/>
      <c r="BC451" s="755"/>
      <c r="BD451" s="755"/>
      <c r="BE451" s="755"/>
      <c r="BF451" s="755"/>
      <c r="BG451" s="755"/>
      <c r="BH451" s="12"/>
      <c r="BI451" s="12"/>
      <c r="BJ451" s="97"/>
      <c r="BK451" s="97"/>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row>
    <row r="452" spans="6:198" s="1" customFormat="1" ht="12.75" customHeight="1" thickBot="1">
      <c r="F452" s="97"/>
      <c r="G452" s="12"/>
      <c r="H452" s="12"/>
      <c r="I452" s="12"/>
      <c r="J452" s="252" t="s">
        <v>214</v>
      </c>
      <c r="K452" s="12"/>
      <c r="L452" s="12"/>
      <c r="M452" s="12"/>
      <c r="N452" s="12"/>
      <c r="O452" s="12"/>
      <c r="P452" s="12"/>
      <c r="Q452" s="12"/>
      <c r="R452" s="12"/>
      <c r="S452" s="12"/>
      <c r="T452" s="12"/>
      <c r="U452" s="12"/>
      <c r="V452" s="12"/>
      <c r="W452" s="12"/>
      <c r="X452" s="12"/>
      <c r="Y452" s="12"/>
      <c r="Z452" s="12"/>
      <c r="AA452" s="756">
        <f>SUM(AA446:AF451)</f>
        <v>20240333.079999998</v>
      </c>
      <c r="AB452" s="756"/>
      <c r="AC452" s="756"/>
      <c r="AD452" s="756"/>
      <c r="AE452" s="756"/>
      <c r="AF452" s="756"/>
      <c r="AG452" s="81"/>
      <c r="AH452" s="81"/>
      <c r="AI452" s="81"/>
      <c r="AJ452" s="272" t="s">
        <v>225</v>
      </c>
      <c r="AK452" s="9"/>
      <c r="AL452" s="9"/>
      <c r="AM452" s="9"/>
      <c r="AN452" s="9"/>
      <c r="AO452" s="9"/>
      <c r="AP452" s="9"/>
      <c r="AQ452" s="9"/>
      <c r="AR452" s="9"/>
      <c r="AS452" s="9"/>
      <c r="AT452" s="9"/>
      <c r="AU452" s="9"/>
      <c r="AV452" s="9"/>
      <c r="AW452" s="9"/>
      <c r="AX452" s="9"/>
      <c r="AY452" s="9"/>
      <c r="AZ452" s="9"/>
      <c r="BA452" s="9"/>
      <c r="BB452" s="754">
        <f>BB437+BB449+BB427</f>
        <v>23807577.429049999</v>
      </c>
      <c r="BC452" s="754"/>
      <c r="BD452" s="754"/>
      <c r="BE452" s="754"/>
      <c r="BF452" s="754"/>
      <c r="BG452" s="754"/>
      <c r="BH452" s="12"/>
      <c r="BI452" s="12"/>
      <c r="BJ452" s="97"/>
      <c r="BK452" s="97"/>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row>
    <row r="453" spans="6:198" s="1" customFormat="1" ht="12.75" customHeight="1" thickTop="1">
      <c r="F453" s="97"/>
      <c r="G453" s="273" t="s">
        <v>226</v>
      </c>
      <c r="H453" s="253"/>
      <c r="I453" s="250"/>
      <c r="J453" s="12"/>
      <c r="K453" s="12"/>
      <c r="L453" s="12"/>
      <c r="M453" s="12"/>
      <c r="N453" s="12"/>
      <c r="O453" s="12"/>
      <c r="P453" s="12"/>
      <c r="Q453" s="12"/>
      <c r="R453" s="12"/>
      <c r="S453" s="12"/>
      <c r="T453" s="12"/>
      <c r="U453" s="12"/>
      <c r="V453" s="12"/>
      <c r="W453" s="12"/>
      <c r="X453" s="12"/>
      <c r="Y453" s="12"/>
      <c r="Z453" s="12"/>
      <c r="AA453" s="752">
        <f>[2]Waterfall!I7</f>
        <v>0</v>
      </c>
      <c r="AB453" s="752"/>
      <c r="AC453" s="752"/>
      <c r="AD453" s="752"/>
      <c r="AE453" s="752"/>
      <c r="AF453" s="752"/>
      <c r="AG453" s="81"/>
      <c r="AH453" s="81"/>
      <c r="AI453" s="81"/>
      <c r="AJ453" s="9"/>
      <c r="AK453" s="9"/>
      <c r="AL453" s="9"/>
      <c r="AM453" s="9"/>
      <c r="AN453" s="9"/>
      <c r="AO453" s="9"/>
      <c r="AP453" s="9"/>
      <c r="AQ453" s="9"/>
      <c r="AR453" s="9"/>
      <c r="AS453" s="9"/>
      <c r="AT453" s="9"/>
      <c r="AU453" s="9"/>
      <c r="AV453" s="9"/>
      <c r="AW453" s="9"/>
      <c r="AX453" s="9"/>
      <c r="AY453" s="9"/>
      <c r="AZ453" s="9"/>
      <c r="BA453" s="9"/>
      <c r="BB453" s="753"/>
      <c r="BC453" s="753"/>
      <c r="BD453" s="753"/>
      <c r="BE453" s="753"/>
      <c r="BF453" s="753"/>
      <c r="BG453" s="753"/>
      <c r="BH453" s="12"/>
      <c r="BI453" s="12"/>
      <c r="BJ453" s="97"/>
      <c r="BK453" s="97"/>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row>
    <row r="454" spans="6:198" s="1" customFormat="1" ht="12.75" customHeight="1">
      <c r="F454" s="233"/>
      <c r="G454" s="274" t="s">
        <v>227</v>
      </c>
      <c r="H454" s="9"/>
      <c r="I454" s="9"/>
      <c r="J454" s="9"/>
      <c r="K454" s="9"/>
      <c r="L454" s="9"/>
      <c r="M454" s="9"/>
      <c r="N454" s="9"/>
      <c r="O454" s="9"/>
      <c r="P454" s="9"/>
      <c r="Q454" s="9"/>
      <c r="R454" s="9"/>
      <c r="S454" s="9"/>
      <c r="T454" s="9"/>
      <c r="U454" s="9"/>
      <c r="V454" s="9"/>
      <c r="W454" s="9"/>
      <c r="X454" s="9"/>
      <c r="Y454" s="9"/>
      <c r="Z454" s="9"/>
      <c r="AA454" s="752">
        <f>[2]Waterfall!I8</f>
        <v>0</v>
      </c>
      <c r="AB454" s="752"/>
      <c r="AC454" s="752"/>
      <c r="AD454" s="752"/>
      <c r="AE454" s="752"/>
      <c r="AF454" s="752"/>
      <c r="AG454" s="59"/>
      <c r="AH454" s="59"/>
      <c r="AI454" s="59"/>
      <c r="AJ454" s="9"/>
      <c r="AK454" s="9"/>
      <c r="AL454" s="9"/>
      <c r="AM454" s="9"/>
      <c r="AN454" s="9"/>
      <c r="AO454" s="9"/>
      <c r="AP454" s="9"/>
      <c r="AQ454" s="9"/>
      <c r="AR454" s="9"/>
      <c r="AS454" s="9"/>
      <c r="AT454" s="9"/>
      <c r="AU454" s="9"/>
      <c r="AV454" s="9"/>
      <c r="AW454" s="9"/>
      <c r="AX454" s="9"/>
      <c r="AY454" s="9"/>
      <c r="AZ454" s="9"/>
      <c r="BA454" s="9"/>
      <c r="BB454" s="7"/>
      <c r="BC454" s="7"/>
      <c r="BD454" s="7"/>
      <c r="BE454" s="7"/>
      <c r="BF454" s="7"/>
      <c r="BG454" s="7"/>
      <c r="BH454" s="9"/>
      <c r="BI454" s="9"/>
      <c r="BJ454" s="97"/>
      <c r="BK454" s="97"/>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row>
    <row r="455" spans="6:198" s="1" customFormat="1" ht="12.75" customHeight="1">
      <c r="F455" s="233"/>
      <c r="G455" s="274" t="s">
        <v>228</v>
      </c>
      <c r="H455" s="275"/>
      <c r="I455" s="9"/>
      <c r="J455" s="9"/>
      <c r="K455" s="9"/>
      <c r="L455" s="9"/>
      <c r="M455" s="9"/>
      <c r="N455" s="9"/>
      <c r="O455" s="9"/>
      <c r="P455" s="9"/>
      <c r="Q455" s="9"/>
      <c r="R455" s="9"/>
      <c r="S455" s="9"/>
      <c r="T455" s="9"/>
      <c r="U455" s="9"/>
      <c r="V455" s="9"/>
      <c r="W455" s="9"/>
      <c r="X455" s="9"/>
      <c r="Y455" s="9"/>
      <c r="Z455" s="9"/>
      <c r="AA455" s="752">
        <f>[2]Waterfall!I9</f>
        <v>0</v>
      </c>
      <c r="AB455" s="752"/>
      <c r="AC455" s="752"/>
      <c r="AD455" s="752"/>
      <c r="AE455" s="752"/>
      <c r="AF455" s="752"/>
      <c r="AG455" s="87"/>
      <c r="AH455" s="59"/>
      <c r="AI455" s="59"/>
      <c r="AJ455" s="271"/>
      <c r="AK455" s="271"/>
      <c r="AL455" s="271"/>
      <c r="AM455" s="271"/>
      <c r="AN455" s="7"/>
      <c r="AO455" s="7"/>
      <c r="AP455" s="7"/>
      <c r="AQ455" s="7"/>
      <c r="AR455" s="7"/>
      <c r="AS455" s="7"/>
      <c r="AT455" s="7"/>
      <c r="AU455" s="7"/>
      <c r="AV455" s="7"/>
      <c r="AW455" s="7"/>
      <c r="AX455" s="7"/>
      <c r="AY455" s="7"/>
      <c r="AZ455" s="7"/>
      <c r="BA455" s="276"/>
      <c r="BB455" s="753"/>
      <c r="BC455" s="753"/>
      <c r="BD455" s="753"/>
      <c r="BE455" s="753"/>
      <c r="BF455" s="753"/>
      <c r="BG455" s="753"/>
      <c r="BH455" s="9"/>
      <c r="BI455" s="9"/>
      <c r="BJ455" s="97"/>
      <c r="BK455" s="97"/>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row>
    <row r="456" spans="6:198" s="1" customFormat="1" ht="12.75" customHeight="1">
      <c r="F456" s="233"/>
      <c r="G456" s="233"/>
      <c r="H456" s="9"/>
      <c r="I456" s="9"/>
      <c r="J456" s="9"/>
      <c r="K456" s="9"/>
      <c r="L456" s="9"/>
      <c r="M456" s="9"/>
      <c r="N456" s="9"/>
      <c r="O456" s="9"/>
      <c r="P456" s="9"/>
      <c r="Q456" s="9"/>
      <c r="R456" s="9"/>
      <c r="S456" s="9"/>
      <c r="T456" s="9"/>
      <c r="U456" s="9"/>
      <c r="V456" s="9"/>
      <c r="W456" s="9"/>
      <c r="X456" s="9"/>
      <c r="Y456" s="9"/>
      <c r="Z456" s="9"/>
      <c r="AA456" s="9"/>
      <c r="AB456" s="9"/>
      <c r="AC456" s="9"/>
      <c r="AD456" s="9"/>
      <c r="AE456" s="9"/>
      <c r="AF456" s="9"/>
      <c r="AG456" s="9"/>
      <c r="AH456" s="9"/>
      <c r="AI456" s="9"/>
      <c r="AJ456" s="9"/>
      <c r="AK456" s="9"/>
      <c r="AL456" s="9"/>
      <c r="AM456" s="9"/>
      <c r="AN456" s="9"/>
      <c r="AO456" s="9"/>
      <c r="AP456" s="9"/>
      <c r="AQ456" s="9"/>
      <c r="AR456" s="9"/>
      <c r="AS456" s="9"/>
      <c r="AT456" s="9"/>
      <c r="AU456" s="9"/>
      <c r="AV456" s="9"/>
      <c r="AW456" s="9"/>
      <c r="AX456" s="9"/>
      <c r="AY456" s="9"/>
      <c r="AZ456" s="9"/>
      <c r="BA456" s="9"/>
      <c r="BB456" s="7"/>
      <c r="BC456" s="7"/>
      <c r="BD456" s="7"/>
      <c r="BE456" s="7"/>
      <c r="BF456" s="7"/>
      <c r="BG456" s="7"/>
      <c r="BH456" s="9"/>
      <c r="BI456" s="9"/>
      <c r="BJ456" s="97"/>
      <c r="BK456" s="97"/>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row>
    <row r="457" spans="6:198" s="1" customFormat="1" ht="12.75" customHeight="1" thickBot="1">
      <c r="F457" s="233"/>
      <c r="G457" s="9"/>
      <c r="H457" s="277"/>
      <c r="I457" s="252" t="s">
        <v>229</v>
      </c>
      <c r="J457" s="275"/>
      <c r="K457" s="275"/>
      <c r="L457" s="275"/>
      <c r="M457" s="275"/>
      <c r="N457" s="275"/>
      <c r="O457" s="275"/>
      <c r="P457" s="275"/>
      <c r="Q457" s="275"/>
      <c r="R457" s="275"/>
      <c r="S457" s="275"/>
      <c r="T457" s="275"/>
      <c r="U457" s="275"/>
      <c r="V457" s="275"/>
      <c r="W457" s="275"/>
      <c r="X457" s="275"/>
      <c r="Y457" s="275"/>
      <c r="Z457" s="275"/>
      <c r="AA457" s="754">
        <f>AA443+AA452+SUM(AA453:AF455)</f>
        <v>23807577.429049999</v>
      </c>
      <c r="AB457" s="754"/>
      <c r="AC457" s="754"/>
      <c r="AD457" s="754"/>
      <c r="AE457" s="754"/>
      <c r="AF457" s="754"/>
      <c r="AG457" s="254"/>
      <c r="AH457" s="59"/>
      <c r="AI457" s="59"/>
      <c r="AJ457" s="272"/>
      <c r="AK457" s="271"/>
      <c r="AL457" s="271"/>
      <c r="AM457" s="271"/>
      <c r="AN457" s="9"/>
      <c r="AO457" s="9"/>
      <c r="AP457" s="9"/>
      <c r="AQ457" s="9"/>
      <c r="AR457" s="9"/>
      <c r="AS457" s="9"/>
      <c r="AT457" s="9"/>
      <c r="AU457" s="9"/>
      <c r="AV457" s="9"/>
      <c r="AW457" s="9"/>
      <c r="AX457" s="9"/>
      <c r="AY457" s="9"/>
      <c r="AZ457" s="9"/>
      <c r="BA457" s="9"/>
      <c r="BB457" s="753"/>
      <c r="BC457" s="753"/>
      <c r="BD457" s="753"/>
      <c r="BE457" s="753"/>
      <c r="BF457" s="753"/>
      <c r="BG457" s="753"/>
      <c r="BH457" s="9"/>
      <c r="BI457" s="9"/>
      <c r="BJ457" s="97"/>
      <c r="BK457" s="97"/>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row>
    <row r="458" spans="6:198" s="1" customFormat="1" ht="12.75" customHeight="1" thickTop="1">
      <c r="F458" s="233"/>
      <c r="G458" s="9"/>
      <c r="H458" s="9"/>
      <c r="I458" s="9"/>
      <c r="J458" s="9"/>
      <c r="K458" s="9"/>
      <c r="L458" s="9"/>
      <c r="M458" s="9"/>
      <c r="N458" s="9"/>
      <c r="O458" s="9"/>
      <c r="P458" s="9"/>
      <c r="Q458" s="9"/>
      <c r="R458" s="9"/>
      <c r="S458" s="9"/>
      <c r="T458" s="9"/>
      <c r="U458" s="9"/>
      <c r="V458" s="9"/>
      <c r="W458" s="9"/>
      <c r="X458" s="9"/>
      <c r="Y458" s="9"/>
      <c r="Z458" s="9"/>
      <c r="AA458" s="9"/>
      <c r="AB458" s="278"/>
      <c r="AC458" s="278"/>
      <c r="AD458" s="278"/>
      <c r="AE458" s="278"/>
      <c r="AF458" s="278"/>
      <c r="AG458" s="254"/>
      <c r="AH458" s="59"/>
      <c r="AI458" s="59"/>
      <c r="AJ458" s="272"/>
      <c r="AK458" s="271"/>
      <c r="AL458" s="271"/>
      <c r="AM458" s="271"/>
      <c r="AN458" s="9"/>
      <c r="AO458" s="9"/>
      <c r="AP458" s="9"/>
      <c r="AQ458" s="9"/>
      <c r="AR458" s="9"/>
      <c r="AS458" s="9"/>
      <c r="AT458" s="9"/>
      <c r="AU458" s="279"/>
      <c r="AV458" s="279"/>
      <c r="AW458" s="279"/>
      <c r="AX458" s="279"/>
      <c r="AY458" s="279"/>
      <c r="AZ458" s="9"/>
      <c r="BA458" s="9"/>
      <c r="BB458" s="254"/>
      <c r="BC458" s="254"/>
      <c r="BD458" s="254"/>
      <c r="BE458" s="254"/>
      <c r="BF458" s="254"/>
      <c r="BG458" s="254"/>
      <c r="BH458" s="9"/>
      <c r="BI458" s="9"/>
      <c r="BJ458" s="97"/>
      <c r="BK458" s="97"/>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row>
    <row r="459" spans="6:198" s="1" customFormat="1" ht="13.5" customHeight="1" thickBot="1">
      <c r="F459" s="193"/>
      <c r="G459" s="280" t="s">
        <v>230</v>
      </c>
      <c r="H459" s="193"/>
      <c r="I459" s="193"/>
      <c r="J459" s="193"/>
      <c r="K459" s="193"/>
      <c r="L459" s="280"/>
      <c r="M459" s="193"/>
      <c r="N459" s="280"/>
      <c r="O459" s="280" t="s">
        <v>231</v>
      </c>
      <c r="P459" s="193"/>
      <c r="Q459" s="193"/>
      <c r="R459" s="193"/>
      <c r="S459" s="193"/>
      <c r="T459" s="193"/>
      <c r="U459" s="193"/>
      <c r="V459" s="193"/>
      <c r="W459" s="280" t="s">
        <v>232</v>
      </c>
      <c r="X459" s="281"/>
      <c r="Y459" s="193"/>
      <c r="Z459" s="193"/>
      <c r="AA459" s="193"/>
      <c r="AB459" s="193"/>
      <c r="AC459" s="193"/>
      <c r="AD459" s="193"/>
      <c r="AE459" s="193"/>
      <c r="AF459" s="193"/>
      <c r="AG459" s="193"/>
      <c r="AH459" s="193"/>
      <c r="AI459" s="193"/>
      <c r="AJ459" s="193"/>
      <c r="AK459" s="193"/>
      <c r="AL459" s="193"/>
      <c r="AM459" s="281"/>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row>
    <row r="460" spans="6:198" s="1" customFormat="1" ht="18" customHeight="1">
      <c r="F460" s="576" t="str">
        <f>[2]Setup!$B$5</f>
        <v>Precise Mortgage Funding 2018-2B plc</v>
      </c>
      <c r="G460" s="576"/>
      <c r="H460" s="576"/>
      <c r="I460" s="576"/>
      <c r="J460" s="576"/>
      <c r="K460" s="576"/>
      <c r="L460" s="576"/>
      <c r="M460" s="576"/>
      <c r="N460" s="576"/>
      <c r="O460" s="576"/>
      <c r="P460" s="576"/>
      <c r="Q460" s="576"/>
      <c r="R460" s="576"/>
      <c r="S460" s="576"/>
      <c r="T460" s="576"/>
      <c r="U460" s="576"/>
      <c r="V460" s="576"/>
      <c r="W460" s="576"/>
      <c r="X460" s="576"/>
      <c r="Y460" s="576"/>
      <c r="Z460" s="576"/>
      <c r="AA460" s="576"/>
      <c r="AB460" s="576"/>
      <c r="AC460" s="576"/>
      <c r="AD460" s="576"/>
      <c r="AE460" s="576"/>
      <c r="AF460" s="576"/>
      <c r="AG460" s="576"/>
      <c r="AH460" s="576"/>
      <c r="AI460" s="576"/>
      <c r="AJ460" s="576"/>
      <c r="AK460" s="576"/>
      <c r="AL460" s="576"/>
      <c r="AM460" s="576"/>
      <c r="AN460" s="576"/>
      <c r="AO460" s="576"/>
      <c r="AP460" s="576"/>
      <c r="AQ460" s="576"/>
      <c r="AR460" s="576"/>
      <c r="AS460" s="576"/>
      <c r="AT460" s="576"/>
      <c r="AU460" s="576"/>
      <c r="AV460" s="576"/>
      <c r="AW460" s="576"/>
      <c r="AX460" s="576"/>
      <c r="AY460" s="576"/>
      <c r="AZ460" s="576"/>
      <c r="BA460" s="576"/>
      <c r="BB460" s="576"/>
      <c r="BC460" s="576"/>
      <c r="BD460" s="576"/>
      <c r="BE460" s="576"/>
      <c r="BF460" s="576"/>
      <c r="BG460" s="576"/>
      <c r="BH460" s="576"/>
      <c r="BI460" s="576"/>
      <c r="BJ460" s="576"/>
      <c r="BK460" s="576"/>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row>
    <row r="461" spans="6:198" s="1" customFormat="1" ht="15" customHeight="1">
      <c r="F461" s="569" t="s">
        <v>1</v>
      </c>
      <c r="G461" s="569"/>
      <c r="H461" s="569"/>
      <c r="I461" s="569"/>
      <c r="J461" s="569"/>
      <c r="K461" s="569"/>
      <c r="L461" s="569"/>
      <c r="M461" s="569"/>
      <c r="N461" s="569"/>
      <c r="O461" s="569"/>
      <c r="P461" s="569"/>
      <c r="Q461" s="569"/>
      <c r="R461" s="569"/>
      <c r="S461" s="569"/>
      <c r="T461" s="569"/>
      <c r="U461" s="569"/>
      <c r="V461" s="569"/>
      <c r="W461" s="569"/>
      <c r="X461" s="569"/>
      <c r="Y461" s="569"/>
      <c r="Z461" s="569"/>
      <c r="AA461" s="569"/>
      <c r="AB461" s="569"/>
      <c r="AC461" s="569"/>
      <c r="AD461" s="569"/>
      <c r="AE461" s="569"/>
      <c r="AF461" s="569"/>
      <c r="AG461" s="569"/>
      <c r="AH461" s="569"/>
      <c r="AI461" s="569"/>
      <c r="AJ461" s="569"/>
      <c r="AK461" s="569"/>
      <c r="AL461" s="569"/>
      <c r="AM461" s="569"/>
      <c r="AN461" s="569"/>
      <c r="AO461" s="569"/>
      <c r="AP461" s="569"/>
      <c r="AQ461" s="569"/>
      <c r="AR461" s="569"/>
      <c r="AS461" s="569"/>
      <c r="AT461" s="569"/>
      <c r="AU461" s="569"/>
      <c r="AV461" s="569"/>
      <c r="AW461" s="569"/>
      <c r="AX461" s="569"/>
      <c r="AY461" s="569"/>
      <c r="AZ461" s="569"/>
      <c r="BA461" s="569"/>
      <c r="BB461" s="569"/>
      <c r="BC461" s="569"/>
      <c r="BD461" s="569"/>
      <c r="BE461" s="569"/>
      <c r="BF461" s="569"/>
      <c r="BG461" s="569"/>
      <c r="BH461" s="569"/>
      <c r="BI461" s="569"/>
      <c r="BJ461" s="569"/>
      <c r="BK461" s="569"/>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row>
    <row r="462" spans="6:198" s="1" customFormat="1" ht="15" customHeight="1">
      <c r="F462" s="569" t="s">
        <v>2</v>
      </c>
      <c r="G462" s="569"/>
      <c r="H462" s="569"/>
      <c r="I462" s="569"/>
      <c r="J462" s="569"/>
      <c r="K462" s="569"/>
      <c r="L462" s="569"/>
      <c r="M462" s="569"/>
      <c r="N462" s="569"/>
      <c r="O462" s="569"/>
      <c r="P462" s="569"/>
      <c r="Q462" s="569"/>
      <c r="R462" s="569"/>
      <c r="S462" s="569"/>
      <c r="T462" s="569"/>
      <c r="U462" s="569"/>
      <c r="V462" s="569"/>
      <c r="W462" s="569"/>
      <c r="X462" s="569"/>
      <c r="Y462" s="569"/>
      <c r="Z462" s="569"/>
      <c r="AA462" s="569"/>
      <c r="AB462" s="569"/>
      <c r="AC462" s="569"/>
      <c r="AD462" s="569"/>
      <c r="AE462" s="569"/>
      <c r="AF462" s="569"/>
      <c r="AG462" s="569"/>
      <c r="AH462" s="569"/>
      <c r="AI462" s="569"/>
      <c r="AJ462" s="569"/>
      <c r="AK462" s="569"/>
      <c r="AL462" s="569"/>
      <c r="AM462" s="569"/>
      <c r="AN462" s="569"/>
      <c r="AO462" s="569"/>
      <c r="AP462" s="569"/>
      <c r="AQ462" s="569"/>
      <c r="AR462" s="569"/>
      <c r="AS462" s="569"/>
      <c r="AT462" s="569"/>
      <c r="AU462" s="569"/>
      <c r="AV462" s="569"/>
      <c r="AW462" s="569"/>
      <c r="AX462" s="569"/>
      <c r="AY462" s="569"/>
      <c r="AZ462" s="569"/>
      <c r="BA462" s="569"/>
      <c r="BB462" s="569"/>
      <c r="BC462" s="569"/>
      <c r="BD462" s="569"/>
      <c r="BE462" s="569"/>
      <c r="BF462" s="569"/>
      <c r="BG462" s="569"/>
      <c r="BH462" s="569"/>
      <c r="BI462" s="569"/>
      <c r="BJ462" s="569"/>
      <c r="BK462" s="569"/>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row>
    <row r="463" spans="6:198" s="1" customFormat="1" ht="13.5" customHeight="1" thickBot="1">
      <c r="F463" s="570">
        <f>[1]Input!$C$112</f>
        <v>43633</v>
      </c>
      <c r="G463" s="570"/>
      <c r="H463" s="570"/>
      <c r="I463" s="570"/>
      <c r="J463" s="570"/>
      <c r="K463" s="570"/>
      <c r="L463" s="570"/>
      <c r="M463" s="570"/>
      <c r="N463" s="570"/>
      <c r="O463" s="570"/>
      <c r="P463" s="570"/>
      <c r="Q463" s="570"/>
      <c r="R463" s="570"/>
      <c r="S463" s="570"/>
      <c r="T463" s="570"/>
      <c r="U463" s="570"/>
      <c r="V463" s="570"/>
      <c r="W463" s="570"/>
      <c r="X463" s="570"/>
      <c r="Y463" s="570"/>
      <c r="Z463" s="570"/>
      <c r="AA463" s="570"/>
      <c r="AB463" s="570"/>
      <c r="AC463" s="570"/>
      <c r="AD463" s="570"/>
      <c r="AE463" s="570"/>
      <c r="AF463" s="570"/>
      <c r="AG463" s="570"/>
      <c r="AH463" s="570"/>
      <c r="AI463" s="570"/>
      <c r="AJ463" s="570"/>
      <c r="AK463" s="570"/>
      <c r="AL463" s="570"/>
      <c r="AM463" s="570"/>
      <c r="AN463" s="570"/>
      <c r="AO463" s="570"/>
      <c r="AP463" s="570"/>
      <c r="AQ463" s="570"/>
      <c r="AR463" s="570"/>
      <c r="AS463" s="570"/>
      <c r="AT463" s="570"/>
      <c r="AU463" s="570"/>
      <c r="AV463" s="570"/>
      <c r="AW463" s="570"/>
      <c r="AX463" s="570"/>
      <c r="AY463" s="570"/>
      <c r="AZ463" s="570"/>
      <c r="BA463" s="570"/>
      <c r="BB463" s="570"/>
      <c r="BC463" s="570"/>
      <c r="BD463" s="570"/>
      <c r="BE463" s="570"/>
      <c r="BF463" s="570"/>
      <c r="BG463" s="570"/>
      <c r="BH463" s="570"/>
      <c r="BI463" s="570"/>
      <c r="BJ463" s="570"/>
      <c r="BK463" s="570"/>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row>
    <row r="464" spans="6:198" s="1" customFormat="1" ht="12.75" customHeight="1">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row>
    <row r="465" spans="6:198" s="1" customFormat="1" ht="12.75" customHeight="1">
      <c r="F465" s="571" t="s">
        <v>233</v>
      </c>
      <c r="G465" s="571"/>
      <c r="H465" s="571"/>
      <c r="I465" s="571"/>
      <c r="J465" s="571"/>
      <c r="K465" s="571"/>
      <c r="L465" s="571"/>
      <c r="M465" s="571"/>
      <c r="N465" s="571"/>
      <c r="O465" s="571"/>
      <c r="P465" s="571"/>
      <c r="Q465" s="571"/>
      <c r="R465" s="571"/>
      <c r="S465" s="571"/>
      <c r="T465" s="571"/>
      <c r="U465" s="571"/>
      <c r="V465" s="571"/>
      <c r="W465" s="571"/>
      <c r="X465" s="571"/>
      <c r="Y465" s="571"/>
      <c r="Z465" s="571"/>
      <c r="AA465" s="571"/>
      <c r="AB465" s="571"/>
      <c r="AC465" s="571"/>
      <c r="AD465" s="571"/>
      <c r="AE465" s="571"/>
      <c r="AF465" s="571"/>
      <c r="AG465" s="571"/>
      <c r="AH465" s="571"/>
      <c r="AI465" s="571"/>
      <c r="AJ465" s="571"/>
      <c r="AK465" s="571"/>
      <c r="AL465" s="571"/>
      <c r="AM465" s="571"/>
      <c r="AN465" s="571"/>
      <c r="AO465" s="571"/>
      <c r="AP465" s="571"/>
      <c r="AQ465" s="571"/>
      <c r="AR465" s="571"/>
      <c r="AS465" s="571"/>
      <c r="AT465" s="571"/>
      <c r="AU465" s="571"/>
      <c r="AV465" s="571"/>
      <c r="AW465" s="571"/>
      <c r="AX465" s="571"/>
      <c r="AY465" s="571"/>
      <c r="AZ465" s="571"/>
      <c r="BA465" s="571"/>
      <c r="BB465" s="571"/>
      <c r="BC465" s="571"/>
      <c r="BD465" s="571"/>
      <c r="BE465" s="571"/>
      <c r="BF465" s="571"/>
      <c r="BG465" s="571"/>
      <c r="BH465" s="571"/>
      <c r="BI465" s="571"/>
      <c r="BJ465" s="571"/>
      <c r="BK465" s="571"/>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row>
    <row r="466" spans="6:198" s="1" customFormat="1" ht="12.75" customHeight="1">
      <c r="F466" s="97"/>
      <c r="G466" s="97"/>
      <c r="H466" s="97"/>
      <c r="I466" s="97"/>
      <c r="J466" s="97"/>
      <c r="K466" s="97"/>
      <c r="L466" s="97"/>
      <c r="M466" s="97"/>
      <c r="N466" s="97"/>
      <c r="O466" s="97"/>
      <c r="P466" s="97"/>
      <c r="Q466" s="97"/>
      <c r="R466" s="97"/>
      <c r="S466" s="97"/>
      <c r="T466" s="97"/>
      <c r="U466" s="97"/>
      <c r="V466" s="97"/>
      <c r="W466" s="97"/>
      <c r="X466" s="97"/>
      <c r="Y466" s="97"/>
      <c r="Z466" s="97"/>
      <c r="AA466" s="97"/>
      <c r="AB466" s="97"/>
      <c r="AC466" s="97"/>
      <c r="AD466" s="97"/>
      <c r="AE466" s="97"/>
      <c r="AF466" s="97"/>
      <c r="AG466" s="97"/>
      <c r="AH466" s="97"/>
      <c r="AI466" s="97"/>
      <c r="AJ466" s="97"/>
      <c r="AK466" s="97"/>
      <c r="AL466" s="97"/>
      <c r="AM466" s="97"/>
      <c r="AN466" s="97"/>
      <c r="AO466" s="97"/>
      <c r="AP466" s="97"/>
      <c r="AQ466" s="97"/>
      <c r="AR466" s="97"/>
      <c r="AS466" s="97"/>
      <c r="AT466" s="97"/>
      <c r="AU466" s="97"/>
      <c r="AV466" s="97"/>
      <c r="AW466" s="97"/>
      <c r="AX466" s="97"/>
      <c r="AY466" s="97"/>
      <c r="AZ466" s="97"/>
      <c r="BA466" s="97"/>
      <c r="BB466" s="97"/>
      <c r="BC466" s="97"/>
      <c r="BD466" s="97"/>
      <c r="BE466" s="97"/>
      <c r="BF466" s="97"/>
      <c r="BG466" s="97"/>
      <c r="BH466" s="97"/>
      <c r="BI466" s="97"/>
      <c r="BJ466" s="97"/>
      <c r="BK466" s="97"/>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row>
    <row r="467" spans="6:198" s="1" customFormat="1" ht="12.75" customHeight="1">
      <c r="F467" s="97"/>
      <c r="G467" s="97"/>
      <c r="H467" s="97"/>
      <c r="I467" s="727" t="s">
        <v>234</v>
      </c>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81"/>
      <c r="AH467" s="81"/>
      <c r="AI467" s="81"/>
      <c r="AJ467" s="651"/>
      <c r="AK467" s="651"/>
      <c r="AL467" s="651"/>
      <c r="AM467" s="651"/>
      <c r="AN467" s="651"/>
      <c r="AO467" s="651"/>
      <c r="AP467" s="651"/>
      <c r="AQ467" s="651"/>
      <c r="AR467" s="651"/>
      <c r="AS467" s="651"/>
      <c r="AT467" s="651"/>
      <c r="AU467" s="651"/>
      <c r="AV467" s="651"/>
      <c r="AW467" s="651"/>
      <c r="AX467" s="651"/>
      <c r="AY467" s="651"/>
      <c r="AZ467" s="651"/>
      <c r="BA467" s="651"/>
      <c r="BB467" s="651"/>
      <c r="BC467" s="651"/>
      <c r="BD467" s="651"/>
      <c r="BE467" s="651"/>
      <c r="BF467" s="651"/>
      <c r="BG467" s="651"/>
      <c r="BH467" s="97"/>
      <c r="BI467" s="97"/>
      <c r="BJ467" s="97"/>
      <c r="BK467" s="97"/>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row>
    <row r="468" spans="6:198" s="1" customFormat="1" ht="12.75" customHeight="1">
      <c r="F468" s="97"/>
      <c r="G468" s="97"/>
      <c r="H468" s="97"/>
      <c r="I468" s="250" t="s">
        <v>235</v>
      </c>
      <c r="J468" s="250"/>
      <c r="K468" s="250"/>
      <c r="L468" s="250"/>
      <c r="M468" s="251"/>
      <c r="N468" s="81"/>
      <c r="O468" s="81"/>
      <c r="P468" s="81"/>
      <c r="Q468" s="81"/>
      <c r="R468" s="81"/>
      <c r="S468" s="81"/>
      <c r="T468" s="81"/>
      <c r="U468" s="81"/>
      <c r="V468" s="81"/>
      <c r="W468" s="81"/>
      <c r="X468" s="81"/>
      <c r="Y468" s="81"/>
      <c r="Z468" s="81"/>
      <c r="AA468" s="665">
        <f>[2]Waterfall!K18</f>
        <v>0</v>
      </c>
      <c r="AB468" s="665"/>
      <c r="AC468" s="665"/>
      <c r="AD468" s="665"/>
      <c r="AE468" s="665"/>
      <c r="AF468" s="665"/>
      <c r="AG468" s="282"/>
      <c r="AH468" s="282"/>
      <c r="AI468" s="282"/>
      <c r="AJ468" s="13"/>
      <c r="AK468" s="13"/>
      <c r="AL468" s="13"/>
      <c r="AM468" s="13"/>
      <c r="AN468" s="13"/>
      <c r="AO468" s="13"/>
      <c r="AP468" s="13"/>
      <c r="AQ468" s="13"/>
      <c r="AR468" s="13"/>
      <c r="AS468" s="13"/>
      <c r="AT468" s="13"/>
      <c r="AU468" s="25"/>
      <c r="AV468" s="25"/>
      <c r="AW468" s="25"/>
      <c r="AX468" s="25"/>
      <c r="AY468" s="25"/>
      <c r="AZ468" s="25"/>
      <c r="BA468" s="25"/>
      <c r="BB468" s="25"/>
      <c r="BC468" s="25"/>
      <c r="BD468" s="25"/>
      <c r="BE468" s="25"/>
      <c r="BF468" s="25"/>
      <c r="BG468" s="25"/>
      <c r="BH468" s="97"/>
      <c r="BI468" s="97"/>
      <c r="BJ468" s="97"/>
      <c r="BK468" s="97"/>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row>
    <row r="469" spans="6:198" s="1" customFormat="1" ht="12.75" customHeight="1">
      <c r="F469" s="97"/>
      <c r="G469" s="97"/>
      <c r="H469" s="97"/>
      <c r="I469" s="250" t="s">
        <v>236</v>
      </c>
      <c r="J469" s="250"/>
      <c r="K469" s="250"/>
      <c r="L469" s="250"/>
      <c r="M469" s="12"/>
      <c r="N469" s="81"/>
      <c r="O469" s="81"/>
      <c r="P469" s="81"/>
      <c r="Q469" s="81"/>
      <c r="R469" s="81"/>
      <c r="S469" s="81"/>
      <c r="T469" s="81"/>
      <c r="U469" s="81"/>
      <c r="V469" s="81"/>
      <c r="W469" s="81"/>
      <c r="X469" s="81"/>
      <c r="Y469" s="81"/>
      <c r="Z469" s="81"/>
      <c r="AA469" s="618">
        <f>[2]Waterfall!K17</f>
        <v>0</v>
      </c>
      <c r="AB469" s="618"/>
      <c r="AC469" s="618"/>
      <c r="AD469" s="618"/>
      <c r="AE469" s="618"/>
      <c r="AF469" s="618"/>
      <c r="AG469" s="282"/>
      <c r="AH469" s="282"/>
      <c r="AI469" s="282"/>
      <c r="AJ469" s="751"/>
      <c r="AK469" s="751"/>
      <c r="AL469" s="751"/>
      <c r="AM469" s="751"/>
      <c r="AN469" s="751"/>
      <c r="AO469" s="751"/>
      <c r="AP469" s="751"/>
      <c r="AQ469" s="751"/>
      <c r="AR469" s="751"/>
      <c r="AS469" s="751"/>
      <c r="AT469" s="751"/>
      <c r="AU469" s="97"/>
      <c r="AV469" s="97"/>
      <c r="AW469" s="97"/>
      <c r="AX469" s="97"/>
      <c r="AY469" s="97"/>
      <c r="AZ469" s="97"/>
      <c r="BA469" s="97"/>
      <c r="BB469" s="97"/>
      <c r="BC469" s="97"/>
      <c r="BD469" s="97"/>
      <c r="BE469" s="97"/>
      <c r="BF469" s="97"/>
      <c r="BG469" s="97"/>
      <c r="BH469" s="97"/>
      <c r="BI469" s="97"/>
      <c r="BJ469" s="97"/>
      <c r="BK469" s="97"/>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row>
    <row r="470" spans="6:198" s="1" customFormat="1" ht="12.75" customHeight="1">
      <c r="F470" s="97"/>
      <c r="G470" s="97"/>
      <c r="H470" s="97"/>
      <c r="I470" s="250" t="s">
        <v>237</v>
      </c>
      <c r="J470" s="250"/>
      <c r="K470" s="250"/>
      <c r="L470" s="250"/>
      <c r="M470" s="12"/>
      <c r="N470" s="81"/>
      <c r="O470" s="81"/>
      <c r="P470" s="81"/>
      <c r="Q470" s="81"/>
      <c r="R470" s="81"/>
      <c r="S470" s="81"/>
      <c r="T470" s="81"/>
      <c r="U470" s="81"/>
      <c r="V470" s="81"/>
      <c r="W470" s="81"/>
      <c r="X470" s="81"/>
      <c r="Y470" s="81"/>
      <c r="Z470" s="81"/>
      <c r="AA470" s="618">
        <f>[2]Waterfall!K22+[2]Waterfall!K23+[2]Waterfall!K24</f>
        <v>0</v>
      </c>
      <c r="AB470" s="618"/>
      <c r="AC470" s="618"/>
      <c r="AD470" s="618"/>
      <c r="AE470" s="618"/>
      <c r="AF470" s="618"/>
      <c r="AG470" s="282"/>
      <c r="AH470" s="282"/>
      <c r="AI470" s="282"/>
      <c r="AJ470" s="149"/>
      <c r="AK470" s="149"/>
      <c r="AL470" s="149"/>
      <c r="AM470" s="149"/>
      <c r="AN470" s="149"/>
      <c r="AO470" s="149"/>
      <c r="AP470" s="149"/>
      <c r="AQ470" s="149"/>
      <c r="AR470" s="149"/>
      <c r="AS470" s="149"/>
      <c r="AT470" s="149"/>
      <c r="AU470" s="97"/>
      <c r="AV470" s="97"/>
      <c r="AW470" s="97"/>
      <c r="AX470" s="97"/>
      <c r="AY470" s="97"/>
      <c r="AZ470" s="97"/>
      <c r="BA470" s="97"/>
      <c r="BB470" s="661"/>
      <c r="BC470" s="661"/>
      <c r="BD470" s="661"/>
      <c r="BE470" s="661"/>
      <c r="BF470" s="661"/>
      <c r="BG470" s="661"/>
      <c r="BH470" s="97"/>
      <c r="BI470" s="97"/>
      <c r="BJ470" s="97"/>
      <c r="BK470" s="97"/>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row>
    <row r="471" spans="6:198" s="1" customFormat="1" ht="12.75" customHeight="1">
      <c r="F471" s="97"/>
      <c r="G471" s="97"/>
      <c r="H471" s="97"/>
      <c r="I471" s="250" t="s">
        <v>238</v>
      </c>
      <c r="J471" s="250"/>
      <c r="K471" s="250"/>
      <c r="L471" s="250"/>
      <c r="M471" s="12"/>
      <c r="N471" s="81"/>
      <c r="O471" s="81"/>
      <c r="P471" s="81"/>
      <c r="Q471" s="81"/>
      <c r="R471" s="81"/>
      <c r="S471" s="81"/>
      <c r="T471" s="81"/>
      <c r="U471" s="81"/>
      <c r="V471" s="81"/>
      <c r="W471" s="81"/>
      <c r="X471" s="81"/>
      <c r="Y471" s="81"/>
      <c r="Z471" s="81"/>
      <c r="AA471" s="618">
        <f>[2]Waterfall!K25</f>
        <v>0</v>
      </c>
      <c r="AB471" s="618"/>
      <c r="AC471" s="618"/>
      <c r="AD471" s="618"/>
      <c r="AE471" s="618"/>
      <c r="AF471" s="618"/>
      <c r="AG471" s="282"/>
      <c r="AH471" s="282"/>
      <c r="AI471" s="282"/>
      <c r="AJ471" s="149"/>
      <c r="AK471" s="149"/>
      <c r="AL471" s="149"/>
      <c r="AM471" s="149"/>
      <c r="AN471" s="149"/>
      <c r="AO471" s="149"/>
      <c r="AP471" s="149"/>
      <c r="AQ471" s="149"/>
      <c r="AR471" s="149"/>
      <c r="AS471" s="149"/>
      <c r="AT471" s="149"/>
      <c r="AU471" s="97"/>
      <c r="AV471" s="97"/>
      <c r="AW471" s="97"/>
      <c r="AX471" s="97"/>
      <c r="AY471" s="97"/>
      <c r="AZ471" s="97"/>
      <c r="BA471" s="97"/>
      <c r="BB471" s="661"/>
      <c r="BC471" s="661"/>
      <c r="BD471" s="661"/>
      <c r="BE471" s="661"/>
      <c r="BF471" s="661"/>
      <c r="BG471" s="661"/>
      <c r="BH471" s="97"/>
      <c r="BI471" s="97"/>
      <c r="BJ471" s="97"/>
      <c r="BK471" s="97"/>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row>
    <row r="472" spans="6:198" s="1" customFormat="1" ht="12.75" customHeight="1">
      <c r="F472" s="97"/>
      <c r="G472" s="97"/>
      <c r="H472" s="97"/>
      <c r="I472" s="250" t="s">
        <v>239</v>
      </c>
      <c r="J472" s="250"/>
      <c r="K472" s="250"/>
      <c r="L472" s="250"/>
      <c r="M472" s="12"/>
      <c r="N472" s="81"/>
      <c r="O472" s="81"/>
      <c r="P472" s="81"/>
      <c r="Q472" s="81"/>
      <c r="R472" s="81"/>
      <c r="S472" s="81"/>
      <c r="T472" s="81"/>
      <c r="U472" s="81"/>
      <c r="V472" s="81"/>
      <c r="W472" s="81"/>
      <c r="X472" s="81"/>
      <c r="Y472" s="81"/>
      <c r="Z472" s="81"/>
      <c r="AA472" s="618">
        <f>[2]Waterfall!K26</f>
        <v>175875.56</v>
      </c>
      <c r="AB472" s="618"/>
      <c r="AC472" s="618"/>
      <c r="AD472" s="618"/>
      <c r="AE472" s="618"/>
      <c r="AF472" s="618"/>
      <c r="AG472" s="282"/>
      <c r="AH472" s="282"/>
      <c r="AI472" s="282"/>
      <c r="AJ472" s="149"/>
      <c r="AK472" s="149"/>
      <c r="AL472" s="149"/>
      <c r="AM472" s="149"/>
      <c r="AN472" s="149"/>
      <c r="AO472" s="283"/>
      <c r="AP472" s="283"/>
      <c r="AQ472" s="283"/>
      <c r="AR472" s="283"/>
      <c r="AS472" s="283"/>
      <c r="AT472" s="283"/>
      <c r="AU472" s="273"/>
      <c r="AV472" s="97"/>
      <c r="AW472" s="97"/>
      <c r="AX472" s="97"/>
      <c r="AY472" s="97"/>
      <c r="AZ472" s="97"/>
      <c r="BA472" s="97"/>
      <c r="BB472" s="661"/>
      <c r="BC472" s="661"/>
      <c r="BD472" s="661"/>
      <c r="BE472" s="661"/>
      <c r="BF472" s="661"/>
      <c r="BG472" s="750"/>
      <c r="BH472" s="97"/>
      <c r="BI472" s="97"/>
      <c r="BJ472" s="97"/>
      <c r="BK472" s="97"/>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row>
    <row r="473" spans="6:198" s="1" customFormat="1" ht="12.75" customHeight="1">
      <c r="F473" s="97"/>
      <c r="G473" s="97"/>
      <c r="H473" s="97"/>
      <c r="I473" s="250" t="s">
        <v>133</v>
      </c>
      <c r="J473" s="250"/>
      <c r="K473" s="250"/>
      <c r="L473" s="250"/>
      <c r="M473" s="12"/>
      <c r="N473" s="81"/>
      <c r="O473" s="81"/>
      <c r="P473" s="81"/>
      <c r="Q473" s="81"/>
      <c r="R473" s="81"/>
      <c r="S473" s="81"/>
      <c r="T473" s="81"/>
      <c r="U473" s="81"/>
      <c r="V473" s="81"/>
      <c r="W473" s="81"/>
      <c r="X473" s="81"/>
      <c r="Y473" s="81"/>
      <c r="Z473" s="81"/>
      <c r="AA473" s="618">
        <f>[2]Waterfall!K27</f>
        <v>0</v>
      </c>
      <c r="AB473" s="618"/>
      <c r="AC473" s="618"/>
      <c r="AD473" s="618"/>
      <c r="AE473" s="618"/>
      <c r="AF473" s="618"/>
      <c r="AG473" s="282"/>
      <c r="AH473" s="282"/>
      <c r="AI473" s="282"/>
      <c r="AJ473" s="149"/>
      <c r="AK473" s="149"/>
      <c r="AL473" s="149"/>
      <c r="AM473" s="149"/>
      <c r="AN473" s="149"/>
      <c r="AO473" s="283"/>
      <c r="AP473" s="283"/>
      <c r="AQ473" s="283"/>
      <c r="AR473" s="283"/>
      <c r="AS473" s="283"/>
      <c r="AT473" s="283"/>
      <c r="AU473" s="273"/>
      <c r="AV473" s="97"/>
      <c r="AW473" s="97"/>
      <c r="AX473" s="97"/>
      <c r="AY473" s="97"/>
      <c r="AZ473" s="97"/>
      <c r="BA473" s="97"/>
      <c r="BB473" s="284"/>
      <c r="BC473" s="284"/>
      <c r="BD473" s="284"/>
      <c r="BE473" s="284"/>
      <c r="BF473" s="284"/>
      <c r="BG473" s="285"/>
      <c r="BH473" s="97"/>
      <c r="BI473" s="97"/>
      <c r="BJ473" s="97"/>
      <c r="BK473" s="97"/>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row>
    <row r="474" spans="6:198" s="1" customFormat="1" ht="12.75" customHeight="1">
      <c r="F474" s="97"/>
      <c r="G474" s="97"/>
      <c r="H474" s="97"/>
      <c r="I474" s="250" t="s">
        <v>240</v>
      </c>
      <c r="J474" s="250"/>
      <c r="K474" s="250"/>
      <c r="L474" s="250"/>
      <c r="M474" s="12"/>
      <c r="N474" s="81"/>
      <c r="O474" s="81"/>
      <c r="P474" s="81"/>
      <c r="Q474" s="81"/>
      <c r="R474" s="81"/>
      <c r="S474" s="81"/>
      <c r="T474" s="81"/>
      <c r="U474" s="81"/>
      <c r="V474" s="81"/>
      <c r="W474" s="81"/>
      <c r="X474" s="81"/>
      <c r="Y474" s="81"/>
      <c r="Z474" s="81"/>
      <c r="AA474" s="618">
        <f>[2]Waterfall!K28</f>
        <v>0</v>
      </c>
      <c r="AB474" s="618"/>
      <c r="AC474" s="618"/>
      <c r="AD474" s="618"/>
      <c r="AE474" s="618"/>
      <c r="AF474" s="618"/>
      <c r="AG474" s="282"/>
      <c r="AH474" s="282"/>
      <c r="AI474" s="282"/>
      <c r="AJ474" s="149"/>
      <c r="AK474" s="149"/>
      <c r="AL474" s="149"/>
      <c r="AM474" s="149"/>
      <c r="AN474" s="149"/>
      <c r="AO474" s="283"/>
      <c r="AP474" s="283"/>
      <c r="AQ474" s="283"/>
      <c r="AR474" s="283"/>
      <c r="AS474" s="283"/>
      <c r="AT474" s="283"/>
      <c r="AU474" s="273"/>
      <c r="AV474" s="97"/>
      <c r="AW474" s="97"/>
      <c r="AX474" s="97"/>
      <c r="AY474" s="97"/>
      <c r="AZ474" s="97"/>
      <c r="BA474" s="97"/>
      <c r="BB474" s="189"/>
      <c r="BC474" s="189"/>
      <c r="BD474" s="189"/>
      <c r="BE474" s="189"/>
      <c r="BF474" s="189"/>
      <c r="BG474" s="286"/>
      <c r="BH474" s="97"/>
      <c r="BI474" s="97"/>
      <c r="BJ474" s="97"/>
      <c r="BK474" s="97"/>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row>
    <row r="475" spans="6:198" s="1" customFormat="1" ht="12.75" customHeight="1">
      <c r="F475" s="97"/>
      <c r="G475" s="97"/>
      <c r="H475" s="97"/>
      <c r="I475" s="250" t="s">
        <v>241</v>
      </c>
      <c r="J475" s="250"/>
      <c r="K475" s="250"/>
      <c r="L475" s="250"/>
      <c r="M475" s="12"/>
      <c r="N475" s="81"/>
      <c r="O475" s="81"/>
      <c r="P475" s="81"/>
      <c r="Q475" s="81"/>
      <c r="R475" s="81"/>
      <c r="S475" s="81"/>
      <c r="T475" s="81"/>
      <c r="U475" s="81"/>
      <c r="V475" s="81"/>
      <c r="W475" s="81"/>
      <c r="X475" s="81"/>
      <c r="Y475" s="81"/>
      <c r="Z475" s="81"/>
      <c r="AA475" s="618">
        <f>[2]Waterfall!K29</f>
        <v>0</v>
      </c>
      <c r="AB475" s="618"/>
      <c r="AC475" s="618"/>
      <c r="AD475" s="618"/>
      <c r="AE475" s="618"/>
      <c r="AF475" s="618"/>
      <c r="AG475" s="282"/>
      <c r="AH475" s="282"/>
      <c r="AI475" s="282"/>
      <c r="AJ475" s="149"/>
      <c r="AK475" s="149"/>
      <c r="AL475" s="149"/>
      <c r="AM475" s="149"/>
      <c r="AN475" s="149"/>
      <c r="AO475" s="149"/>
      <c r="AP475" s="149"/>
      <c r="AQ475" s="149"/>
      <c r="AR475" s="149"/>
      <c r="AS475" s="149"/>
      <c r="AT475" s="149"/>
      <c r="AU475" s="97"/>
      <c r="AV475" s="97"/>
      <c r="AW475" s="97"/>
      <c r="AX475" s="97"/>
      <c r="AY475" s="97"/>
      <c r="AZ475" s="97"/>
      <c r="BA475" s="97"/>
      <c r="BB475" s="287"/>
      <c r="BC475" s="287"/>
      <c r="BD475" s="287"/>
      <c r="BE475" s="287"/>
      <c r="BF475" s="287"/>
      <c r="BG475" s="287"/>
      <c r="BH475" s="97"/>
      <c r="BI475" s="97"/>
      <c r="BJ475" s="97"/>
      <c r="BK475" s="97"/>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row>
    <row r="476" spans="6:198" s="1" customFormat="1" ht="12.75" customHeight="1">
      <c r="F476" s="97"/>
      <c r="G476" s="97"/>
      <c r="H476" s="97"/>
      <c r="I476" s="250" t="s">
        <v>242</v>
      </c>
      <c r="J476" s="250"/>
      <c r="K476" s="250"/>
      <c r="L476" s="250"/>
      <c r="M476" s="12"/>
      <c r="N476" s="81"/>
      <c r="O476" s="81"/>
      <c r="P476" s="81"/>
      <c r="Q476" s="81"/>
      <c r="R476" s="81"/>
      <c r="S476" s="81"/>
      <c r="T476" s="81"/>
      <c r="U476" s="81"/>
      <c r="V476" s="81"/>
      <c r="W476" s="81"/>
      <c r="X476" s="81"/>
      <c r="Y476" s="81"/>
      <c r="Z476" s="81"/>
      <c r="AA476" s="618">
        <f>[2]Waterfall!K30</f>
        <v>0</v>
      </c>
      <c r="AB476" s="618"/>
      <c r="AC476" s="618"/>
      <c r="AD476" s="618"/>
      <c r="AE476" s="618"/>
      <c r="AF476" s="618"/>
      <c r="AG476" s="282"/>
      <c r="AH476" s="282"/>
      <c r="AI476" s="282"/>
      <c r="AJ476" s="751"/>
      <c r="AK476" s="751"/>
      <c r="AL476" s="751"/>
      <c r="AM476" s="751"/>
      <c r="AN476" s="751"/>
      <c r="AO476" s="751"/>
      <c r="AP476" s="751"/>
      <c r="AQ476" s="751"/>
      <c r="AR476" s="751"/>
      <c r="AS476" s="751"/>
      <c r="AT476" s="751"/>
      <c r="AU476" s="97"/>
      <c r="AV476" s="97"/>
      <c r="AW476" s="97"/>
      <c r="AX476" s="97"/>
      <c r="AY476" s="97"/>
      <c r="AZ476" s="97"/>
      <c r="BA476" s="97"/>
      <c r="BB476" s="97"/>
      <c r="BC476" s="97"/>
      <c r="BD476" s="97"/>
      <c r="BE476" s="97"/>
      <c r="BF476" s="97"/>
      <c r="BG476" s="97"/>
      <c r="BH476" s="97"/>
      <c r="BI476" s="97"/>
      <c r="BJ476" s="97"/>
      <c r="BK476" s="97"/>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row>
    <row r="477" spans="6:198" s="1" customFormat="1" ht="12.75" customHeight="1">
      <c r="F477" s="97"/>
      <c r="G477" s="97"/>
      <c r="H477" s="97"/>
      <c r="I477" s="250" t="s">
        <v>243</v>
      </c>
      <c r="J477" s="250"/>
      <c r="K477" s="250"/>
      <c r="L477" s="250"/>
      <c r="M477" s="12"/>
      <c r="N477" s="81"/>
      <c r="O477" s="81"/>
      <c r="P477" s="81"/>
      <c r="Q477" s="81"/>
      <c r="R477" s="81"/>
      <c r="S477" s="81"/>
      <c r="T477" s="81"/>
      <c r="U477" s="81"/>
      <c r="V477" s="81"/>
      <c r="W477" s="81"/>
      <c r="X477" s="81"/>
      <c r="Y477" s="81"/>
      <c r="Z477" s="81"/>
      <c r="AA477" s="618">
        <f>[2]Waterfall!K33</f>
        <v>60402.38</v>
      </c>
      <c r="AB477" s="618"/>
      <c r="AC477" s="618"/>
      <c r="AD477" s="618"/>
      <c r="AE477" s="618"/>
      <c r="AF477" s="618"/>
      <c r="AG477" s="282"/>
      <c r="AH477" s="282"/>
      <c r="AI477" s="282"/>
      <c r="AJ477" s="149"/>
      <c r="AK477" s="149"/>
      <c r="AL477" s="149"/>
      <c r="AM477" s="149"/>
      <c r="AN477" s="149"/>
      <c r="AO477" s="149"/>
      <c r="AP477" s="149"/>
      <c r="AQ477" s="149"/>
      <c r="AR477" s="149"/>
      <c r="AS477" s="149"/>
      <c r="AT477" s="149"/>
      <c r="AU477" s="97"/>
      <c r="AV477" s="97"/>
      <c r="AW477" s="97"/>
      <c r="AX477" s="97"/>
      <c r="AY477" s="97"/>
      <c r="AZ477" s="97"/>
      <c r="BA477" s="97"/>
      <c r="BB477" s="661"/>
      <c r="BC477" s="661"/>
      <c r="BD477" s="661"/>
      <c r="BE477" s="661"/>
      <c r="BF477" s="661"/>
      <c r="BG477" s="661"/>
      <c r="BH477" s="97"/>
      <c r="BI477" s="97"/>
      <c r="BJ477" s="97"/>
      <c r="BK477" s="97"/>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row>
    <row r="478" spans="6:198" s="1" customFormat="1" ht="12.75" customHeight="1">
      <c r="F478" s="97"/>
      <c r="G478" s="97"/>
      <c r="H478" s="97"/>
      <c r="I478" s="250" t="s">
        <v>244</v>
      </c>
      <c r="J478" s="250"/>
      <c r="K478" s="250"/>
      <c r="L478" s="250"/>
      <c r="M478" s="12"/>
      <c r="N478" s="81"/>
      <c r="O478" s="81"/>
      <c r="P478" s="81"/>
      <c r="Q478" s="81"/>
      <c r="R478" s="81"/>
      <c r="S478" s="81"/>
      <c r="T478" s="81"/>
      <c r="U478" s="81"/>
      <c r="V478" s="81"/>
      <c r="W478" s="81"/>
      <c r="X478" s="81"/>
      <c r="Y478" s="81"/>
      <c r="Z478" s="81"/>
      <c r="AA478" s="618">
        <f>[2]Waterfall!K34</f>
        <v>0</v>
      </c>
      <c r="AB478" s="618"/>
      <c r="AC478" s="618"/>
      <c r="AD478" s="618"/>
      <c r="AE478" s="618"/>
      <c r="AF478" s="618"/>
      <c r="AG478" s="282"/>
      <c r="AH478" s="282"/>
      <c r="AI478" s="282"/>
      <c r="AJ478" s="149"/>
      <c r="AK478" s="149"/>
      <c r="AL478" s="149"/>
      <c r="AM478" s="149"/>
      <c r="AN478" s="149"/>
      <c r="AO478" s="149"/>
      <c r="AP478" s="149"/>
      <c r="AQ478" s="149"/>
      <c r="AR478" s="149"/>
      <c r="AS478" s="149"/>
      <c r="AT478" s="149"/>
      <c r="AU478" s="97"/>
      <c r="AV478" s="97"/>
      <c r="AW478" s="97"/>
      <c r="AX478" s="97"/>
      <c r="AY478" s="97"/>
      <c r="AZ478" s="97"/>
      <c r="BA478" s="97"/>
      <c r="BB478" s="661"/>
      <c r="BC478" s="661"/>
      <c r="BD478" s="661"/>
      <c r="BE478" s="661"/>
      <c r="BF478" s="661"/>
      <c r="BG478" s="661"/>
      <c r="BH478" s="97"/>
      <c r="BI478" s="97"/>
      <c r="BJ478" s="97"/>
      <c r="BK478" s="97"/>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row>
    <row r="479" spans="6:198" s="1" customFormat="1" ht="12.75" customHeight="1">
      <c r="F479" s="97"/>
      <c r="G479" s="97"/>
      <c r="H479" s="97"/>
      <c r="I479" s="250" t="s">
        <v>110</v>
      </c>
      <c r="J479" s="250"/>
      <c r="K479" s="250"/>
      <c r="L479" s="250"/>
      <c r="M479" s="12"/>
      <c r="N479" s="81"/>
      <c r="O479" s="81"/>
      <c r="P479" s="81"/>
      <c r="Q479" s="81"/>
      <c r="R479" s="81"/>
      <c r="S479" s="81"/>
      <c r="T479" s="81"/>
      <c r="U479" s="81"/>
      <c r="V479" s="81"/>
      <c r="W479" s="81"/>
      <c r="X479" s="81"/>
      <c r="Y479" s="81"/>
      <c r="Z479" s="81"/>
      <c r="AA479" s="618">
        <f>[2]Waterfall!K36</f>
        <v>224590.48999999993</v>
      </c>
      <c r="AB479" s="618"/>
      <c r="AC479" s="618"/>
      <c r="AD479" s="618"/>
      <c r="AE479" s="618"/>
      <c r="AF479" s="618"/>
      <c r="AG479" s="282"/>
      <c r="AH479" s="282"/>
      <c r="AI479" s="282"/>
      <c r="AJ479" s="149"/>
      <c r="AK479" s="149"/>
      <c r="AL479" s="149"/>
      <c r="AM479" s="149"/>
      <c r="AN479" s="149"/>
      <c r="AO479" s="283"/>
      <c r="AP479" s="283"/>
      <c r="AQ479" s="283"/>
      <c r="AR479" s="283"/>
      <c r="AS479" s="283"/>
      <c r="AT479" s="283"/>
      <c r="AU479" s="273"/>
      <c r="AV479" s="97"/>
      <c r="AW479" s="97"/>
      <c r="AX479" s="97"/>
      <c r="AY479" s="97"/>
      <c r="AZ479" s="97"/>
      <c r="BA479" s="97"/>
      <c r="BB479" s="661"/>
      <c r="BC479" s="661"/>
      <c r="BD479" s="661"/>
      <c r="BE479" s="661"/>
      <c r="BF479" s="661"/>
      <c r="BG479" s="750"/>
      <c r="BH479" s="97"/>
      <c r="BI479" s="97"/>
      <c r="BJ479" s="97"/>
      <c r="BK479" s="97"/>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row>
    <row r="480" spans="6:198" s="1" customFormat="1" ht="12.75" customHeight="1" thickBot="1">
      <c r="F480" s="97"/>
      <c r="G480" s="97"/>
      <c r="H480" s="97"/>
      <c r="I480" s="748" t="s">
        <v>193</v>
      </c>
      <c r="J480" s="722"/>
      <c r="K480" s="722"/>
      <c r="L480" s="722"/>
      <c r="M480" s="722"/>
      <c r="N480" s="722"/>
      <c r="O480" s="722"/>
      <c r="P480" s="722"/>
      <c r="Q480" s="722"/>
      <c r="R480" s="722"/>
      <c r="S480" s="722"/>
      <c r="T480" s="722"/>
      <c r="U480" s="722"/>
      <c r="V480" s="9"/>
      <c r="W480" s="9"/>
      <c r="X480" s="9"/>
      <c r="Y480" s="9"/>
      <c r="Z480" s="9"/>
      <c r="AA480" s="749">
        <f>SUM(AA468:AF479)</f>
        <v>460868.42999999993</v>
      </c>
      <c r="AB480" s="749"/>
      <c r="AC480" s="749"/>
      <c r="AD480" s="749"/>
      <c r="AE480" s="749"/>
      <c r="AF480" s="749"/>
      <c r="AG480" s="282"/>
      <c r="AH480" s="282"/>
      <c r="AI480" s="282"/>
      <c r="AJ480" s="149"/>
      <c r="AK480" s="149"/>
      <c r="AL480" s="149"/>
      <c r="AM480" s="149"/>
      <c r="AN480" s="149"/>
      <c r="AO480" s="149"/>
      <c r="AP480" s="149"/>
      <c r="AQ480" s="149"/>
      <c r="AR480" s="149"/>
      <c r="AS480" s="149"/>
      <c r="AT480" s="149"/>
      <c r="AU480" s="97"/>
      <c r="AV480" s="97"/>
      <c r="AW480" s="97"/>
      <c r="AX480" s="97"/>
      <c r="AY480" s="97"/>
      <c r="AZ480" s="97"/>
      <c r="BA480" s="97"/>
      <c r="BB480" s="97"/>
      <c r="BC480" s="97"/>
      <c r="BD480" s="97"/>
      <c r="BE480" s="97"/>
      <c r="BF480" s="97"/>
      <c r="BG480" s="97"/>
      <c r="BH480" s="97"/>
      <c r="BI480" s="97"/>
      <c r="BJ480" s="97"/>
      <c r="BK480" s="97"/>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row>
    <row r="481" spans="6:198" s="1" customFormat="1" ht="12.75" customHeight="1" thickTop="1">
      <c r="F481" s="97"/>
      <c r="G481" s="97"/>
      <c r="H481" s="97"/>
      <c r="I481" s="9"/>
      <c r="J481" s="9"/>
      <c r="K481" s="9"/>
      <c r="L481" s="9"/>
      <c r="M481" s="9"/>
      <c r="N481" s="9"/>
      <c r="O481" s="9"/>
      <c r="P481" s="9"/>
      <c r="Q481" s="9"/>
      <c r="R481" s="9"/>
      <c r="S481" s="9"/>
      <c r="T481" s="9"/>
      <c r="U481" s="9"/>
      <c r="V481" s="9"/>
      <c r="W481" s="9"/>
      <c r="X481" s="9"/>
      <c r="Y481" s="9"/>
      <c r="Z481" s="9"/>
      <c r="AA481" s="288"/>
      <c r="AB481" s="288"/>
      <c r="AC481" s="288"/>
      <c r="AD481" s="288"/>
      <c r="AE481" s="288"/>
      <c r="AF481" s="288"/>
      <c r="AG481" s="282"/>
      <c r="AH481" s="282"/>
      <c r="AI481" s="282"/>
      <c r="AJ481" s="149"/>
      <c r="AK481" s="149"/>
      <c r="AL481" s="149"/>
      <c r="AM481" s="149"/>
      <c r="AN481" s="149"/>
      <c r="AO481" s="149"/>
      <c r="AP481" s="149"/>
      <c r="AQ481" s="149"/>
      <c r="AR481" s="149"/>
      <c r="AS481" s="149"/>
      <c r="AT481" s="149"/>
      <c r="AU481" s="97"/>
      <c r="AV481" s="97"/>
      <c r="AW481" s="97"/>
      <c r="AX481" s="97"/>
      <c r="AY481" s="97"/>
      <c r="AZ481" s="97"/>
      <c r="BA481" s="97"/>
      <c r="BB481" s="97"/>
      <c r="BC481" s="97"/>
      <c r="BD481" s="97"/>
      <c r="BE481" s="97"/>
      <c r="BF481" s="97"/>
      <c r="BG481" s="97"/>
      <c r="BH481" s="97"/>
      <c r="BI481" s="97"/>
      <c r="BJ481" s="97"/>
      <c r="BK481" s="97"/>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row>
    <row r="482" spans="6:198" s="1" customFormat="1" ht="12.75" customHeight="1">
      <c r="F482" s="233"/>
      <c r="G482" s="233"/>
      <c r="H482" s="233"/>
      <c r="I482" s="748"/>
      <c r="J482" s="722"/>
      <c r="K482" s="722"/>
      <c r="L482" s="722"/>
      <c r="M482" s="722"/>
      <c r="N482" s="722"/>
      <c r="O482" s="722"/>
      <c r="P482" s="722"/>
      <c r="Q482" s="722"/>
      <c r="R482" s="722"/>
      <c r="S482" s="722"/>
      <c r="T482" s="722"/>
      <c r="U482" s="722"/>
      <c r="V482" s="81"/>
      <c r="W482" s="81"/>
      <c r="X482" s="81"/>
      <c r="Y482" s="81"/>
      <c r="Z482" s="81"/>
      <c r="AA482" s="721"/>
      <c r="AB482" s="721"/>
      <c r="AC482" s="721"/>
      <c r="AD482" s="721"/>
      <c r="AE482" s="721"/>
      <c r="AF482" s="721"/>
      <c r="AG482" s="289"/>
      <c r="AH482" s="289"/>
      <c r="AI482" s="289"/>
      <c r="AJ482" s="134"/>
      <c r="AK482" s="134"/>
      <c r="AL482" s="134"/>
      <c r="AM482" s="134"/>
      <c r="AN482" s="134"/>
      <c r="AO482" s="134"/>
      <c r="AP482" s="134"/>
      <c r="AQ482" s="134"/>
      <c r="AR482" s="134"/>
      <c r="AS482" s="134"/>
      <c r="AT482" s="134"/>
      <c r="AU482" s="233"/>
      <c r="AV482" s="233"/>
      <c r="AW482" s="233"/>
      <c r="AX482" s="233"/>
      <c r="AY482" s="233"/>
      <c r="AZ482" s="233"/>
      <c r="BA482" s="233"/>
      <c r="BB482" s="233"/>
      <c r="BC482" s="233"/>
      <c r="BD482" s="233"/>
      <c r="BE482" s="233"/>
      <c r="BF482" s="233"/>
      <c r="BG482" s="233"/>
      <c r="BH482" s="233"/>
      <c r="BI482" s="233"/>
      <c r="BJ482" s="233"/>
      <c r="BK482" s="233"/>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row>
    <row r="483" spans="6:198" s="1" customFormat="1" ht="12.75" customHeight="1">
      <c r="F483" s="233"/>
      <c r="G483" s="233"/>
      <c r="H483" s="233"/>
      <c r="I483" s="59"/>
      <c r="J483" s="9"/>
      <c r="K483" s="9"/>
      <c r="L483" s="9"/>
      <c r="M483" s="9"/>
      <c r="N483" s="9"/>
      <c r="O483" s="9"/>
      <c r="P483" s="9"/>
      <c r="Q483" s="9"/>
      <c r="R483" s="9"/>
      <c r="S483" s="9"/>
      <c r="T483" s="9"/>
      <c r="U483" s="9"/>
      <c r="V483" s="9"/>
      <c r="W483" s="9"/>
      <c r="X483" s="9"/>
      <c r="Y483" s="9"/>
      <c r="Z483" s="9"/>
      <c r="AA483" s="715"/>
      <c r="AB483" s="715"/>
      <c r="AC483" s="715"/>
      <c r="AD483" s="715"/>
      <c r="AE483" s="715"/>
      <c r="AF483" s="715"/>
      <c r="AG483" s="289"/>
      <c r="AH483" s="289"/>
      <c r="AI483" s="289"/>
      <c r="AJ483" s="134"/>
      <c r="AK483" s="134"/>
      <c r="AL483" s="134"/>
      <c r="AM483" s="134"/>
      <c r="AN483" s="134"/>
      <c r="AO483" s="134"/>
      <c r="AP483" s="134"/>
      <c r="AQ483" s="134"/>
      <c r="AR483" s="134"/>
      <c r="AS483" s="134"/>
      <c r="AT483" s="134"/>
      <c r="AU483" s="233"/>
      <c r="AV483" s="233"/>
      <c r="AW483" s="233"/>
      <c r="AX483" s="233"/>
      <c r="AY483" s="233"/>
      <c r="AZ483" s="233"/>
      <c r="BA483" s="233"/>
      <c r="BB483" s="233"/>
      <c r="BC483" s="233"/>
      <c r="BD483" s="233"/>
      <c r="BE483" s="233"/>
      <c r="BF483" s="233"/>
      <c r="BG483" s="233"/>
      <c r="BH483" s="233"/>
      <c r="BI483" s="233"/>
      <c r="BJ483" s="233"/>
      <c r="BK483" s="233"/>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row>
    <row r="484" spans="6:198" s="1" customFormat="1" ht="12.75" customHeight="1">
      <c r="F484" s="233"/>
      <c r="G484" s="233"/>
      <c r="H484" s="233"/>
      <c r="I484" s="57" t="s">
        <v>245</v>
      </c>
      <c r="J484" s="9"/>
      <c r="K484" s="9"/>
      <c r="L484" s="9"/>
      <c r="M484" s="9"/>
      <c r="N484" s="9"/>
      <c r="O484" s="9"/>
      <c r="P484" s="9"/>
      <c r="Q484" s="9"/>
      <c r="R484" s="9"/>
      <c r="S484" s="9"/>
      <c r="T484" s="9"/>
      <c r="U484" s="9"/>
      <c r="V484" s="9"/>
      <c r="W484" s="9"/>
      <c r="X484" s="9"/>
      <c r="Y484" s="9"/>
      <c r="Z484" s="9"/>
      <c r="AA484" s="288"/>
      <c r="AB484" s="288"/>
      <c r="AC484" s="288"/>
      <c r="AD484" s="288"/>
      <c r="AE484" s="288"/>
      <c r="AF484" s="288"/>
      <c r="AG484" s="289"/>
      <c r="AH484" s="289"/>
      <c r="AI484" s="289"/>
      <c r="AJ484" s="134"/>
      <c r="AK484" s="134"/>
      <c r="AL484" s="134"/>
      <c r="AM484" s="134"/>
      <c r="AN484" s="134"/>
      <c r="AO484" s="134"/>
      <c r="AP484" s="134"/>
      <c r="AQ484" s="134"/>
      <c r="AR484" s="134"/>
      <c r="AS484" s="134"/>
      <c r="AT484" s="134"/>
      <c r="AU484" s="233"/>
      <c r="AV484" s="233"/>
      <c r="AW484" s="233"/>
      <c r="AX484" s="233"/>
      <c r="AY484" s="233"/>
      <c r="AZ484" s="233"/>
      <c r="BA484" s="233"/>
      <c r="BB484" s="233"/>
      <c r="BC484" s="233"/>
      <c r="BD484" s="233"/>
      <c r="BE484" s="233"/>
      <c r="BF484" s="233"/>
      <c r="BG484" s="233"/>
      <c r="BH484" s="233"/>
      <c r="BI484" s="233"/>
      <c r="BJ484" s="233"/>
      <c r="BK484" s="233"/>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row>
    <row r="485" spans="6:198" s="1" customFormat="1" ht="12.75" customHeight="1">
      <c r="F485" s="233"/>
      <c r="G485" s="233"/>
      <c r="H485" s="233"/>
      <c r="I485" s="747" t="str">
        <f>'[1]Summary &amp; Aggregate Data'!B7</f>
        <v>Total interest receipts</v>
      </c>
      <c r="J485" s="747"/>
      <c r="K485" s="747"/>
      <c r="L485" s="747"/>
      <c r="M485" s="747"/>
      <c r="N485" s="747"/>
      <c r="O485" s="747"/>
      <c r="P485" s="747"/>
      <c r="Q485" s="747"/>
      <c r="R485" s="747"/>
      <c r="S485" s="747"/>
      <c r="T485" s="747"/>
      <c r="U485" s="747"/>
      <c r="V485" s="747"/>
      <c r="W485" s="747"/>
      <c r="X485" s="747"/>
      <c r="Y485" s="59"/>
      <c r="Z485" s="59"/>
      <c r="AA485" s="615">
        <f>'[1]Summary &amp; Aggregate Data'!C7</f>
        <v>3131182.42</v>
      </c>
      <c r="AB485" s="615"/>
      <c r="AC485" s="615"/>
      <c r="AD485" s="615"/>
      <c r="AE485" s="615"/>
      <c r="AF485" s="615"/>
      <c r="AG485" s="289"/>
      <c r="AH485" s="289"/>
      <c r="AI485" s="289"/>
      <c r="AJ485" s="134"/>
      <c r="AK485" s="134"/>
      <c r="AL485" s="134"/>
      <c r="AM485" s="134"/>
      <c r="AN485" s="134"/>
      <c r="AO485" s="134"/>
      <c r="AP485" s="134"/>
      <c r="AQ485" s="134"/>
      <c r="AR485" s="134"/>
      <c r="AS485" s="134"/>
      <c r="AT485" s="134"/>
      <c r="AU485" s="233"/>
      <c r="AV485" s="233"/>
      <c r="AW485" s="233"/>
      <c r="AX485" s="233"/>
      <c r="AY485" s="233"/>
      <c r="AZ485" s="233"/>
      <c r="BA485" s="233"/>
      <c r="BB485" s="233"/>
      <c r="BC485" s="233"/>
      <c r="BD485" s="233"/>
      <c r="BE485" s="233"/>
      <c r="BF485" s="233"/>
      <c r="BG485" s="233"/>
      <c r="BH485" s="233"/>
      <c r="BI485" s="233"/>
      <c r="BJ485" s="233"/>
      <c r="BK485" s="233"/>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row>
    <row r="486" spans="6:198" s="1" customFormat="1" ht="12.75" customHeight="1">
      <c r="F486" s="290"/>
      <c r="G486" s="290"/>
      <c r="H486" s="290"/>
      <c r="I486" s="747" t="str">
        <f>'[1]Summary &amp; Aggregate Data'!B8</f>
        <v>Total fees</v>
      </c>
      <c r="J486" s="747"/>
      <c r="K486" s="747"/>
      <c r="L486" s="747"/>
      <c r="M486" s="747"/>
      <c r="N486" s="747"/>
      <c r="O486" s="747"/>
      <c r="P486" s="747"/>
      <c r="Q486" s="747"/>
      <c r="R486" s="747"/>
      <c r="S486" s="747"/>
      <c r="T486" s="747"/>
      <c r="U486" s="747"/>
      <c r="V486" s="747"/>
      <c r="W486" s="747"/>
      <c r="X486" s="747"/>
      <c r="Y486" s="290"/>
      <c r="Z486" s="290"/>
      <c r="AA486" s="615">
        <f>'[1]Summary &amp; Aggregate Data'!C8</f>
        <v>14777.789999999994</v>
      </c>
      <c r="AB486" s="615"/>
      <c r="AC486" s="615"/>
      <c r="AD486" s="615"/>
      <c r="AE486" s="615"/>
      <c r="AF486" s="615"/>
      <c r="AG486" s="290"/>
      <c r="AH486" s="290"/>
      <c r="AI486" s="290"/>
      <c r="AJ486" s="290"/>
      <c r="AK486" s="290"/>
      <c r="AL486" s="290"/>
      <c r="AM486" s="290"/>
      <c r="AN486" s="290"/>
      <c r="AO486" s="290"/>
      <c r="AP486" s="290"/>
      <c r="AQ486" s="290"/>
      <c r="AR486" s="290"/>
      <c r="AS486" s="290"/>
      <c r="AT486" s="290"/>
      <c r="AU486" s="290"/>
      <c r="AV486" s="290"/>
      <c r="AW486" s="290"/>
      <c r="AX486" s="290"/>
      <c r="AY486" s="290"/>
      <c r="AZ486" s="290"/>
      <c r="BA486" s="290"/>
      <c r="BB486" s="290"/>
      <c r="BC486" s="290"/>
      <c r="BD486" s="290"/>
      <c r="BE486" s="290"/>
      <c r="BF486" s="290"/>
      <c r="BG486" s="290"/>
      <c r="BH486" s="290"/>
      <c r="BI486" s="290"/>
      <c r="BJ486" s="290"/>
      <c r="BK486" s="290"/>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row>
    <row r="487" spans="6:198" s="1" customFormat="1" ht="12.75" customHeight="1">
      <c r="F487" s="97"/>
      <c r="G487" s="97"/>
      <c r="H487" s="97"/>
      <c r="I487" s="747" t="str">
        <f>'[1]Summary &amp; Aggregate Data'!B9</f>
        <v>Total expenses</v>
      </c>
      <c r="J487" s="747"/>
      <c r="K487" s="747"/>
      <c r="L487" s="747"/>
      <c r="M487" s="747"/>
      <c r="N487" s="747"/>
      <c r="O487" s="747"/>
      <c r="P487" s="747"/>
      <c r="Q487" s="747"/>
      <c r="R487" s="747"/>
      <c r="S487" s="747"/>
      <c r="T487" s="747"/>
      <c r="U487" s="747"/>
      <c r="V487" s="747"/>
      <c r="W487" s="747"/>
      <c r="X487" s="747"/>
      <c r="Y487" s="97"/>
      <c r="Z487" s="97"/>
      <c r="AA487" s="615">
        <f>'[1]Summary &amp; Aggregate Data'!C9</f>
        <v>1.42</v>
      </c>
      <c r="AB487" s="615"/>
      <c r="AC487" s="615"/>
      <c r="AD487" s="615"/>
      <c r="AE487" s="615"/>
      <c r="AF487" s="615"/>
      <c r="AG487" s="97"/>
      <c r="AH487" s="97"/>
      <c r="AI487" s="97"/>
      <c r="AJ487" s="97"/>
      <c r="AK487" s="97"/>
      <c r="AL487" s="97"/>
      <c r="AM487" s="97"/>
      <c r="AN487" s="97"/>
      <c r="AO487" s="97"/>
      <c r="AP487" s="97"/>
      <c r="AQ487" s="97"/>
      <c r="AR487" s="97"/>
      <c r="AS487" s="97"/>
      <c r="AT487" s="97"/>
      <c r="AU487" s="97"/>
      <c r="AV487" s="97"/>
      <c r="AW487" s="97"/>
      <c r="AX487" s="97"/>
      <c r="AY487" s="97"/>
      <c r="AZ487" s="97"/>
      <c r="BA487" s="97"/>
      <c r="BB487" s="97"/>
      <c r="BC487" s="97"/>
      <c r="BD487" s="97"/>
      <c r="BE487" s="97"/>
      <c r="BF487" s="97"/>
      <c r="BG487" s="97"/>
      <c r="BH487" s="97"/>
      <c r="BI487" s="97"/>
      <c r="BJ487" s="97"/>
      <c r="BK487" s="97"/>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row>
    <row r="488" spans="6:198" s="1" customFormat="1" ht="12.75" customHeight="1">
      <c r="F488" s="273"/>
      <c r="G488" s="97"/>
      <c r="H488" s="97"/>
      <c r="I488" s="747" t="str">
        <f>'[1]Summary &amp; Aggregate Data'!B10</f>
        <v>Total ERC</v>
      </c>
      <c r="J488" s="747"/>
      <c r="K488" s="747"/>
      <c r="L488" s="747"/>
      <c r="M488" s="747"/>
      <c r="N488" s="747"/>
      <c r="O488" s="747"/>
      <c r="P488" s="747"/>
      <c r="Q488" s="747"/>
      <c r="R488" s="747"/>
      <c r="S488" s="747"/>
      <c r="T488" s="747"/>
      <c r="U488" s="747"/>
      <c r="V488" s="747"/>
      <c r="W488" s="747"/>
      <c r="X488" s="747"/>
      <c r="Y488" s="97"/>
      <c r="Z488" s="97"/>
      <c r="AA488" s="615">
        <f>'[1]Summary &amp; Aggregate Data'!C10</f>
        <v>37588.300000000003</v>
      </c>
      <c r="AB488" s="615"/>
      <c r="AC488" s="615"/>
      <c r="AD488" s="615"/>
      <c r="AE488" s="615"/>
      <c r="AF488" s="615"/>
      <c r="AG488" s="97"/>
      <c r="AH488" s="97"/>
      <c r="AI488" s="97"/>
      <c r="AJ488" s="97"/>
      <c r="AK488" s="159"/>
      <c r="AL488" s="159"/>
      <c r="AM488" s="159"/>
      <c r="AN488" s="159"/>
      <c r="AO488" s="159"/>
      <c r="AP488" s="97"/>
      <c r="AQ488" s="97"/>
      <c r="AR488" s="97"/>
      <c r="AS488" s="273"/>
      <c r="AT488" s="97"/>
      <c r="AU488" s="97"/>
      <c r="AV488" s="97"/>
      <c r="AW488" s="97"/>
      <c r="AX488" s="97"/>
      <c r="AY488" s="97"/>
      <c r="AZ488" s="97"/>
      <c r="BA488" s="97"/>
      <c r="BB488" s="97"/>
      <c r="BC488" s="97"/>
      <c r="BD488" s="97"/>
      <c r="BE488" s="97"/>
      <c r="BF488" s="97"/>
      <c r="BG488" s="97"/>
      <c r="BH488" s="97"/>
      <c r="BI488" s="97"/>
      <c r="BJ488" s="97"/>
      <c r="BK488" s="97"/>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row>
    <row r="489" spans="6:198" s="1" customFormat="1" ht="12.75" customHeight="1">
      <c r="F489" s="97"/>
      <c r="G489" s="97"/>
      <c r="H489" s="97"/>
      <c r="I489" s="747" t="str">
        <f>'[1]Summary &amp; Aggregate Data'!B11</f>
        <v>Total Revenue Recoveries</v>
      </c>
      <c r="J489" s="747"/>
      <c r="K489" s="747"/>
      <c r="L489" s="747"/>
      <c r="M489" s="747"/>
      <c r="N489" s="747"/>
      <c r="O489" s="747"/>
      <c r="P489" s="747"/>
      <c r="Q489" s="747"/>
      <c r="R489" s="747"/>
      <c r="S489" s="747"/>
      <c r="T489" s="747"/>
      <c r="U489" s="747"/>
      <c r="V489" s="747"/>
      <c r="W489" s="747"/>
      <c r="X489" s="747"/>
      <c r="Y489" s="97"/>
      <c r="Z489" s="97"/>
      <c r="AA489" s="615">
        <f>'[1]Summary &amp; Aggregate Data'!C11</f>
        <v>0</v>
      </c>
      <c r="AB489" s="615"/>
      <c r="AC489" s="615"/>
      <c r="AD489" s="615"/>
      <c r="AE489" s="615"/>
      <c r="AF489" s="615"/>
      <c r="AG489" s="97"/>
      <c r="AH489" s="97"/>
      <c r="AI489" s="97"/>
      <c r="AJ489" s="97"/>
      <c r="AK489" s="159"/>
      <c r="AL489" s="159"/>
      <c r="AM489" s="159"/>
      <c r="AN489" s="159"/>
      <c r="AO489" s="159"/>
      <c r="AP489" s="97"/>
      <c r="AQ489" s="97"/>
      <c r="AR489" s="97"/>
      <c r="AS489" s="273"/>
      <c r="AT489" s="97"/>
      <c r="AU489" s="97"/>
      <c r="AV489" s="97"/>
      <c r="AW489" s="97"/>
      <c r="AX489" s="97"/>
      <c r="AY489" s="97"/>
      <c r="AZ489" s="97"/>
      <c r="BA489" s="97"/>
      <c r="BB489" s="97"/>
      <c r="BC489" s="97"/>
      <c r="BD489" s="97"/>
      <c r="BE489" s="97"/>
      <c r="BF489" s="159"/>
      <c r="BG489" s="159"/>
      <c r="BH489" s="159"/>
      <c r="BI489" s="159"/>
      <c r="BJ489" s="159"/>
      <c r="BK489" s="159"/>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row>
    <row r="490" spans="6:198" s="1" customFormat="1" ht="12.75" customHeight="1">
      <c r="F490" s="97"/>
      <c r="G490" s="97"/>
      <c r="H490" s="97"/>
      <c r="I490" s="747"/>
      <c r="J490" s="747"/>
      <c r="K490" s="747"/>
      <c r="L490" s="747"/>
      <c r="M490" s="747"/>
      <c r="N490" s="747"/>
      <c r="O490" s="747"/>
      <c r="P490" s="747"/>
      <c r="Q490" s="747"/>
      <c r="R490" s="747"/>
      <c r="S490" s="747"/>
      <c r="T490" s="747"/>
      <c r="U490" s="747"/>
      <c r="V490" s="747"/>
      <c r="W490" s="747"/>
      <c r="X490" s="747"/>
      <c r="Y490" s="97"/>
      <c r="Z490" s="97"/>
      <c r="AA490" s="615"/>
      <c r="AB490" s="615"/>
      <c r="AC490" s="615"/>
      <c r="AD490" s="615"/>
      <c r="AE490" s="615"/>
      <c r="AF490" s="615"/>
      <c r="AG490" s="97"/>
      <c r="AH490" s="97"/>
      <c r="AI490" s="97"/>
      <c r="AJ490" s="97"/>
      <c r="AK490" s="177"/>
      <c r="AL490" s="177"/>
      <c r="AM490" s="177"/>
      <c r="AN490" s="177"/>
      <c r="AO490" s="177"/>
      <c r="AP490" s="97"/>
      <c r="AQ490" s="97"/>
      <c r="AR490" s="97"/>
      <c r="AS490" s="273"/>
      <c r="AT490" s="97"/>
      <c r="AU490" s="97"/>
      <c r="AV490" s="97"/>
      <c r="AW490" s="97"/>
      <c r="AX490" s="97"/>
      <c r="AY490" s="97"/>
      <c r="AZ490" s="97"/>
      <c r="BA490" s="97"/>
      <c r="BB490" s="97"/>
      <c r="BC490" s="97"/>
      <c r="BD490" s="97"/>
      <c r="BE490" s="97"/>
      <c r="BF490" s="177"/>
      <c r="BG490" s="177"/>
      <c r="BH490" s="177"/>
      <c r="BI490" s="177"/>
      <c r="BJ490" s="177"/>
      <c r="BK490" s="177"/>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row>
    <row r="491" spans="6:198" s="1" customFormat="1" ht="12.75" customHeight="1" thickBot="1">
      <c r="F491" s="97"/>
      <c r="G491" s="97"/>
      <c r="H491" s="97"/>
      <c r="I491" s="97"/>
      <c r="J491" s="745"/>
      <c r="K491" s="745"/>
      <c r="L491" s="745"/>
      <c r="M491" s="745"/>
      <c r="N491" s="745"/>
      <c r="O491" s="745"/>
      <c r="P491" s="745"/>
      <c r="Q491" s="745"/>
      <c r="R491" s="745"/>
      <c r="S491" s="745"/>
      <c r="T491" s="745"/>
      <c r="U491" s="745"/>
      <c r="V491" s="745"/>
      <c r="W491" s="745"/>
      <c r="X491" s="745"/>
      <c r="Y491" s="97"/>
      <c r="Z491" s="97"/>
      <c r="AA491" s="737">
        <f>SUM(AA485:AF490)</f>
        <v>3183549.9299999997</v>
      </c>
      <c r="AB491" s="737"/>
      <c r="AC491" s="737"/>
      <c r="AD491" s="737"/>
      <c r="AE491" s="737"/>
      <c r="AF491" s="737"/>
      <c r="AG491" s="97"/>
      <c r="AH491" s="97"/>
      <c r="AI491" s="97"/>
      <c r="AJ491" s="97"/>
      <c r="AK491" s="291"/>
      <c r="AL491" s="291"/>
      <c r="AM491" s="291"/>
      <c r="AN491" s="291"/>
      <c r="AO491" s="291"/>
      <c r="AP491" s="97"/>
      <c r="AQ491" s="97"/>
      <c r="AR491" s="97"/>
      <c r="AS491" s="273"/>
      <c r="AT491" s="97"/>
      <c r="AU491" s="97"/>
      <c r="AV491" s="97"/>
      <c r="AW491" s="97"/>
      <c r="AX491" s="97"/>
      <c r="AY491" s="97"/>
      <c r="AZ491" s="97"/>
      <c r="BA491" s="97"/>
      <c r="BB491" s="97"/>
      <c r="BC491" s="97"/>
      <c r="BD491" s="97"/>
      <c r="BE491" s="97"/>
      <c r="BF491" s="291"/>
      <c r="BG491" s="291"/>
      <c r="BH491" s="291"/>
      <c r="BI491" s="291"/>
      <c r="BJ491" s="291"/>
      <c r="BK491" s="291"/>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row>
    <row r="492" spans="6:198" s="1" customFormat="1" ht="12.75" customHeight="1" thickTop="1">
      <c r="F492" s="97"/>
      <c r="G492" s="97"/>
      <c r="H492" s="97"/>
      <c r="I492" s="97"/>
      <c r="J492" s="745"/>
      <c r="K492" s="745"/>
      <c r="L492" s="745"/>
      <c r="M492" s="745"/>
      <c r="N492" s="745"/>
      <c r="O492" s="745"/>
      <c r="P492" s="745"/>
      <c r="Q492" s="745"/>
      <c r="R492" s="745"/>
      <c r="S492" s="745"/>
      <c r="T492" s="745"/>
      <c r="U492" s="745"/>
      <c r="V492" s="745"/>
      <c r="W492" s="745"/>
      <c r="X492" s="745"/>
      <c r="Y492" s="97"/>
      <c r="Z492" s="97"/>
      <c r="AA492" s="97"/>
      <c r="AB492" s="97"/>
      <c r="AC492" s="97"/>
      <c r="AD492" s="97"/>
      <c r="AE492" s="97"/>
      <c r="AF492" s="97"/>
      <c r="AG492" s="97"/>
      <c r="AH492" s="97"/>
      <c r="AI492" s="97"/>
      <c r="AJ492" s="97"/>
      <c r="AK492" s="292"/>
      <c r="AL492" s="292"/>
      <c r="AM492" s="292"/>
      <c r="AN492" s="292"/>
      <c r="AO492" s="292"/>
      <c r="AP492" s="97"/>
      <c r="AQ492" s="97"/>
      <c r="AR492" s="97"/>
      <c r="AS492" s="273"/>
      <c r="AT492" s="97"/>
      <c r="AU492" s="97"/>
      <c r="AV492" s="97"/>
      <c r="AW492" s="97"/>
      <c r="AX492" s="97"/>
      <c r="AY492" s="97"/>
      <c r="AZ492" s="97"/>
      <c r="BA492" s="97"/>
      <c r="BB492" s="97"/>
      <c r="BC492" s="97"/>
      <c r="BD492" s="97"/>
      <c r="BE492" s="97"/>
      <c r="BF492" s="292"/>
      <c r="BG492" s="292"/>
      <c r="BH492" s="292"/>
      <c r="BI492" s="292"/>
      <c r="BJ492" s="292"/>
      <c r="BK492" s="29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row>
    <row r="493" spans="6:198" s="1" customFormat="1" ht="12.75" customHeight="1">
      <c r="F493" s="273"/>
      <c r="G493" s="97"/>
      <c r="H493" s="97"/>
      <c r="I493" s="97"/>
      <c r="J493" s="745"/>
      <c r="K493" s="745"/>
      <c r="L493" s="745"/>
      <c r="M493" s="745"/>
      <c r="N493" s="745"/>
      <c r="O493" s="745"/>
      <c r="P493" s="745"/>
      <c r="Q493" s="745"/>
      <c r="R493" s="745"/>
      <c r="S493" s="745"/>
      <c r="T493" s="745"/>
      <c r="U493" s="745"/>
      <c r="V493" s="745"/>
      <c r="W493" s="745"/>
      <c r="X493" s="745"/>
      <c r="Y493" s="97"/>
      <c r="Z493" s="97"/>
      <c r="AA493" s="97"/>
      <c r="AB493" s="97"/>
      <c r="AC493" s="97"/>
      <c r="AD493" s="97"/>
      <c r="AE493" s="97"/>
      <c r="AF493" s="97"/>
      <c r="AG493" s="97"/>
      <c r="AH493" s="97"/>
      <c r="AI493" s="97"/>
      <c r="AJ493" s="97"/>
      <c r="AK493" s="159"/>
      <c r="AL493" s="159"/>
      <c r="AM493" s="159"/>
      <c r="AN493" s="159"/>
      <c r="AO493" s="159"/>
      <c r="AP493" s="97"/>
      <c r="AQ493" s="97"/>
      <c r="AR493" s="97"/>
      <c r="AS493" s="273"/>
      <c r="AT493" s="97"/>
      <c r="AU493" s="97"/>
      <c r="AV493" s="97"/>
      <c r="AW493" s="97"/>
      <c r="AX493" s="97"/>
      <c r="AY493" s="97"/>
      <c r="AZ493" s="97"/>
      <c r="BA493" s="97"/>
      <c r="BB493" s="97"/>
      <c r="BC493" s="97"/>
      <c r="BD493" s="97"/>
      <c r="BE493" s="97"/>
      <c r="BF493" s="159"/>
      <c r="BG493" s="159"/>
      <c r="BH493" s="159"/>
      <c r="BI493" s="159"/>
      <c r="BJ493" s="159"/>
      <c r="BK493" s="159"/>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row>
    <row r="494" spans="6:198" s="1" customFormat="1" ht="12.75" customHeight="1">
      <c r="F494" s="97"/>
      <c r="G494" s="97"/>
      <c r="H494" s="97"/>
      <c r="I494" s="97"/>
      <c r="J494" s="745"/>
      <c r="K494" s="745"/>
      <c r="L494" s="745"/>
      <c r="M494" s="745"/>
      <c r="N494" s="745"/>
      <c r="O494" s="745"/>
      <c r="P494" s="745"/>
      <c r="Q494" s="745"/>
      <c r="R494" s="745"/>
      <c r="S494" s="745"/>
      <c r="T494" s="745"/>
      <c r="U494" s="745"/>
      <c r="V494" s="745"/>
      <c r="W494" s="745"/>
      <c r="X494" s="745"/>
      <c r="Y494" s="97"/>
      <c r="Z494" s="97"/>
      <c r="AA494" s="97"/>
      <c r="AB494" s="97"/>
      <c r="AC494" s="97"/>
      <c r="AD494" s="97"/>
      <c r="AE494" s="97"/>
      <c r="AF494" s="97"/>
      <c r="AG494" s="97"/>
      <c r="AH494" s="97"/>
      <c r="AI494" s="97"/>
      <c r="AJ494" s="97"/>
      <c r="AK494" s="159"/>
      <c r="AL494" s="159"/>
      <c r="AM494" s="159"/>
      <c r="AN494" s="159"/>
      <c r="AO494" s="159"/>
      <c r="AP494" s="97"/>
      <c r="AQ494" s="97"/>
      <c r="AR494" s="97"/>
      <c r="AS494" s="273"/>
      <c r="AT494" s="97"/>
      <c r="AU494" s="97"/>
      <c r="AV494" s="97"/>
      <c r="AW494" s="97"/>
      <c r="AX494" s="97"/>
      <c r="AY494" s="97"/>
      <c r="AZ494" s="97"/>
      <c r="BA494" s="97"/>
      <c r="BB494" s="97"/>
      <c r="BC494" s="97"/>
      <c r="BD494" s="97"/>
      <c r="BE494" s="97"/>
      <c r="BF494" s="159"/>
      <c r="BG494" s="159"/>
      <c r="BH494" s="159"/>
      <c r="BI494" s="159"/>
      <c r="BJ494" s="159"/>
      <c r="BK494" s="159"/>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row>
    <row r="495" spans="6:198" s="1" customFormat="1" ht="12.75" customHeight="1">
      <c r="F495" s="273"/>
      <c r="G495" s="97"/>
      <c r="H495" s="97"/>
      <c r="I495" s="97"/>
      <c r="J495" s="745"/>
      <c r="K495" s="745"/>
      <c r="L495" s="745"/>
      <c r="M495" s="745"/>
      <c r="N495" s="745"/>
      <c r="O495" s="745"/>
      <c r="P495" s="745"/>
      <c r="Q495" s="745"/>
      <c r="R495" s="745"/>
      <c r="S495" s="745"/>
      <c r="T495" s="745"/>
      <c r="U495" s="745"/>
      <c r="V495" s="745"/>
      <c r="W495" s="745"/>
      <c r="X495" s="745"/>
      <c r="Y495" s="97"/>
      <c r="Z495" s="97"/>
      <c r="AA495" s="97"/>
      <c r="AB495" s="97"/>
      <c r="AC495" s="97"/>
      <c r="AD495" s="97"/>
      <c r="AE495" s="97"/>
      <c r="AF495" s="97"/>
      <c r="AG495" s="97"/>
      <c r="AH495" s="97"/>
      <c r="AI495" s="97"/>
      <c r="AJ495" s="97"/>
      <c r="AK495" s="159"/>
      <c r="AL495" s="159"/>
      <c r="AM495" s="159"/>
      <c r="AN495" s="159"/>
      <c r="AO495" s="159"/>
      <c r="AP495" s="97"/>
      <c r="AQ495" s="97"/>
      <c r="AR495" s="97"/>
      <c r="AS495" s="273"/>
      <c r="AT495" s="273"/>
      <c r="AU495" s="273"/>
      <c r="AV495" s="273"/>
      <c r="AW495" s="273"/>
      <c r="AX495" s="273"/>
      <c r="AY495" s="273"/>
      <c r="AZ495" s="273"/>
      <c r="BA495" s="273"/>
      <c r="BB495" s="273"/>
      <c r="BC495" s="273"/>
      <c r="BD495" s="273"/>
      <c r="BE495" s="273"/>
      <c r="BF495" s="273"/>
      <c r="BG495" s="273"/>
      <c r="BH495" s="273"/>
      <c r="BI495" s="273"/>
      <c r="BJ495" s="273"/>
      <c r="BK495" s="273"/>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row>
    <row r="496" spans="6:198" s="1" customFormat="1" ht="12.75" customHeight="1">
      <c r="F496" s="97"/>
      <c r="G496" s="97"/>
      <c r="H496" s="97"/>
      <c r="I496" s="97"/>
      <c r="J496" s="745"/>
      <c r="K496" s="745"/>
      <c r="L496" s="745"/>
      <c r="M496" s="745"/>
      <c r="N496" s="745"/>
      <c r="O496" s="745"/>
      <c r="P496" s="745"/>
      <c r="Q496" s="745"/>
      <c r="R496" s="745"/>
      <c r="S496" s="745"/>
      <c r="T496" s="745"/>
      <c r="U496" s="745"/>
      <c r="V496" s="745"/>
      <c r="W496" s="745"/>
      <c r="X496" s="745"/>
      <c r="Y496" s="97"/>
      <c r="Z496" s="97"/>
      <c r="AA496" s="97"/>
      <c r="AB496" s="97"/>
      <c r="AC496" s="97"/>
      <c r="AD496" s="97"/>
      <c r="AE496" s="97"/>
      <c r="AF496" s="97"/>
      <c r="AG496" s="97"/>
      <c r="AH496" s="97"/>
      <c r="AI496" s="97"/>
      <c r="AJ496" s="97"/>
      <c r="AK496" s="159"/>
      <c r="AL496" s="159"/>
      <c r="AM496" s="159"/>
      <c r="AN496" s="159"/>
      <c r="AO496" s="159"/>
      <c r="AP496" s="97"/>
      <c r="AQ496" s="97"/>
      <c r="AR496" s="97"/>
      <c r="AS496" s="273"/>
      <c r="AT496" s="273"/>
      <c r="AU496" s="273"/>
      <c r="AV496" s="273"/>
      <c r="AW496" s="273"/>
      <c r="AX496" s="273"/>
      <c r="AY496" s="273"/>
      <c r="AZ496" s="273"/>
      <c r="BA496" s="273"/>
      <c r="BB496" s="273"/>
      <c r="BC496" s="273"/>
      <c r="BD496" s="273"/>
      <c r="BE496" s="273"/>
      <c r="BF496" s="273"/>
      <c r="BG496" s="273"/>
      <c r="BH496" s="273"/>
      <c r="BI496" s="273"/>
      <c r="BJ496" s="273"/>
      <c r="BK496" s="273"/>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row>
    <row r="497" spans="6:198" s="1" customFormat="1" ht="12.75" customHeight="1">
      <c r="F497" s="97"/>
      <c r="G497" s="97"/>
      <c r="H497" s="97"/>
      <c r="I497" s="97"/>
      <c r="J497" s="97"/>
      <c r="K497" s="97"/>
      <c r="L497" s="97"/>
      <c r="M497" s="97"/>
      <c r="N497" s="97"/>
      <c r="O497" s="97"/>
      <c r="P497" s="177"/>
      <c r="Q497" s="177"/>
      <c r="R497" s="177"/>
      <c r="S497" s="177"/>
      <c r="T497" s="177"/>
      <c r="U497" s="97"/>
      <c r="V497" s="97"/>
      <c r="W497" s="97"/>
      <c r="X497" s="273"/>
      <c r="Y497" s="97"/>
      <c r="Z497" s="97"/>
      <c r="AA497" s="97"/>
      <c r="AB497" s="97"/>
      <c r="AC497" s="97"/>
      <c r="AD497" s="97"/>
      <c r="AE497" s="97"/>
      <c r="AF497" s="97"/>
      <c r="AG497" s="97"/>
      <c r="AH497" s="97"/>
      <c r="AI497" s="97"/>
      <c r="AJ497" s="97"/>
      <c r="AK497" s="177"/>
      <c r="AL497" s="177"/>
      <c r="AM497" s="177"/>
      <c r="AN497" s="177"/>
      <c r="AO497" s="177"/>
      <c r="AP497" s="97"/>
      <c r="AQ497" s="97"/>
      <c r="AR497" s="97"/>
      <c r="AS497" s="273"/>
      <c r="AT497" s="273"/>
      <c r="AU497" s="273"/>
      <c r="AV497" s="273"/>
      <c r="AW497" s="273"/>
      <c r="AX497" s="273"/>
      <c r="AY497" s="273"/>
      <c r="AZ497" s="273"/>
      <c r="BA497" s="273"/>
      <c r="BB497" s="273"/>
      <c r="BC497" s="273"/>
      <c r="BD497" s="273"/>
      <c r="BE497" s="273"/>
      <c r="BF497" s="273"/>
      <c r="BG497" s="273"/>
      <c r="BH497" s="273"/>
      <c r="BI497" s="273"/>
      <c r="BJ497" s="273"/>
      <c r="BK497" s="273"/>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row>
    <row r="498" spans="6:198" s="1" customFormat="1" ht="12.75" customHeight="1">
      <c r="F498" s="97"/>
      <c r="G498" s="97"/>
      <c r="H498" s="97"/>
      <c r="I498" s="97"/>
      <c r="J498" s="97"/>
      <c r="K498" s="97"/>
      <c r="L498" s="97"/>
      <c r="M498" s="97"/>
      <c r="N498" s="97"/>
      <c r="O498" s="97"/>
      <c r="P498" s="291"/>
      <c r="Q498" s="291"/>
      <c r="R498" s="291"/>
      <c r="S498" s="291"/>
      <c r="T498" s="291"/>
      <c r="U498" s="97"/>
      <c r="V498" s="97"/>
      <c r="W498" s="97"/>
      <c r="X498" s="273"/>
      <c r="Y498" s="97"/>
      <c r="Z498" s="97"/>
      <c r="AA498" s="97"/>
      <c r="AB498" s="97"/>
      <c r="AC498" s="97"/>
      <c r="AD498" s="97"/>
      <c r="AE498" s="97"/>
      <c r="AF498" s="97"/>
      <c r="AG498" s="97"/>
      <c r="AH498" s="97"/>
      <c r="AI498" s="97"/>
      <c r="AJ498" s="97"/>
      <c r="AK498" s="291"/>
      <c r="AL498" s="291"/>
      <c r="AM498" s="291"/>
      <c r="AN498" s="291"/>
      <c r="AO498" s="291"/>
      <c r="AP498" s="97"/>
      <c r="AQ498" s="97"/>
      <c r="AR498" s="97"/>
      <c r="AS498" s="273"/>
      <c r="AT498" s="273"/>
      <c r="AU498" s="273"/>
      <c r="AV498" s="273"/>
      <c r="AW498" s="273"/>
      <c r="AX498" s="273"/>
      <c r="AY498" s="273"/>
      <c r="AZ498" s="273"/>
      <c r="BA498" s="273"/>
      <c r="BB498" s="273"/>
      <c r="BC498" s="273"/>
      <c r="BD498" s="273"/>
      <c r="BE498" s="273"/>
      <c r="BF498" s="273"/>
      <c r="BG498" s="273"/>
      <c r="BH498" s="273"/>
      <c r="BI498" s="273"/>
      <c r="BJ498" s="273"/>
      <c r="BK498" s="273"/>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row>
    <row r="499" spans="6:198" s="1" customFormat="1" ht="12.75" customHeight="1">
      <c r="F499" s="273"/>
      <c r="G499" s="97"/>
      <c r="H499" s="97"/>
      <c r="I499" s="97"/>
      <c r="J499" s="97"/>
      <c r="K499" s="97"/>
      <c r="L499" s="97"/>
      <c r="M499" s="97"/>
      <c r="N499" s="97"/>
      <c r="O499" s="97"/>
      <c r="P499" s="292"/>
      <c r="Q499" s="292"/>
      <c r="R499" s="292"/>
      <c r="S499" s="292"/>
      <c r="T499" s="292"/>
      <c r="U499" s="97"/>
      <c r="V499" s="97"/>
      <c r="W499" s="97"/>
      <c r="X499" s="273"/>
      <c r="Y499" s="97"/>
      <c r="Z499" s="97"/>
      <c r="AA499" s="97"/>
      <c r="AB499" s="97"/>
      <c r="AC499" s="97"/>
      <c r="AD499" s="97"/>
      <c r="AE499" s="97"/>
      <c r="AF499" s="97"/>
      <c r="AG499" s="97"/>
      <c r="AH499" s="97"/>
      <c r="AI499" s="97"/>
      <c r="AJ499" s="97"/>
      <c r="AK499" s="292"/>
      <c r="AL499" s="292"/>
      <c r="AM499" s="292"/>
      <c r="AN499" s="292"/>
      <c r="AO499" s="292"/>
      <c r="AP499" s="97"/>
      <c r="AQ499" s="97"/>
      <c r="AR499" s="97"/>
      <c r="AS499" s="273"/>
      <c r="AT499" s="273"/>
      <c r="AU499" s="273"/>
      <c r="AV499" s="273"/>
      <c r="AW499" s="273"/>
      <c r="AX499" s="273"/>
      <c r="AY499" s="273"/>
      <c r="AZ499" s="273"/>
      <c r="BA499" s="273"/>
      <c r="BB499" s="273"/>
      <c r="BC499" s="273"/>
      <c r="BD499" s="273"/>
      <c r="BE499" s="273"/>
      <c r="BF499" s="273"/>
      <c r="BG499" s="273"/>
      <c r="BH499" s="273"/>
      <c r="BI499" s="273"/>
      <c r="BJ499" s="273"/>
      <c r="BK499" s="273"/>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row>
    <row r="500" spans="6:198" s="1" customFormat="1" ht="13.5" customHeight="1" thickBot="1">
      <c r="F500" s="192"/>
      <c r="G500" s="746"/>
      <c r="H500" s="746"/>
      <c r="I500" s="746"/>
      <c r="J500" s="746"/>
      <c r="K500" s="746"/>
      <c r="L500" s="746"/>
      <c r="M500" s="746"/>
      <c r="N500" s="746"/>
      <c r="O500" s="746"/>
      <c r="P500" s="746"/>
      <c r="Q500" s="746"/>
      <c r="R500" s="746"/>
      <c r="S500" s="746"/>
      <c r="T500" s="746"/>
      <c r="U500" s="746"/>
      <c r="V500" s="746"/>
      <c r="W500" s="746"/>
      <c r="X500" s="746"/>
      <c r="Y500" s="746"/>
      <c r="Z500" s="746"/>
      <c r="AA500" s="746"/>
      <c r="AB500" s="746"/>
      <c r="AC500" s="746"/>
      <c r="AD500" s="746"/>
      <c r="AE500" s="746"/>
      <c r="AF500" s="746"/>
      <c r="AG500" s="746"/>
      <c r="AH500" s="746"/>
      <c r="AI500" s="746"/>
      <c r="AJ500" s="746"/>
      <c r="AK500" s="746"/>
      <c r="AL500" s="746"/>
      <c r="AM500" s="746"/>
      <c r="AN500" s="746"/>
      <c r="AO500" s="746"/>
      <c r="AP500" s="193"/>
      <c r="AQ500" s="193"/>
      <c r="AR500" s="193"/>
      <c r="AS500" s="193"/>
      <c r="AT500" s="193"/>
      <c r="AU500" s="193"/>
      <c r="AV500" s="193"/>
      <c r="AW500" s="193"/>
      <c r="AX500" s="193"/>
      <c r="AY500" s="193"/>
      <c r="AZ500" s="193"/>
      <c r="BA500" s="193"/>
      <c r="BB500" s="193"/>
      <c r="BC500" s="193"/>
      <c r="BD500" s="193"/>
      <c r="BE500" s="193"/>
      <c r="BF500" s="193"/>
      <c r="BG500" s="193"/>
      <c r="BH500" s="193"/>
      <c r="BI500" s="193"/>
      <c r="BJ500" s="193"/>
      <c r="BK500" s="19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row>
    <row r="501" spans="6:198" s="1" customFormat="1" ht="18" customHeight="1">
      <c r="F501" s="576" t="str">
        <f>[2]Setup!$B$5</f>
        <v>Precise Mortgage Funding 2018-2B plc</v>
      </c>
      <c r="G501" s="576"/>
      <c r="H501" s="576"/>
      <c r="I501" s="576"/>
      <c r="J501" s="576"/>
      <c r="K501" s="576"/>
      <c r="L501" s="576"/>
      <c r="M501" s="576"/>
      <c r="N501" s="576"/>
      <c r="O501" s="576"/>
      <c r="P501" s="576"/>
      <c r="Q501" s="576"/>
      <c r="R501" s="576"/>
      <c r="S501" s="576"/>
      <c r="T501" s="576"/>
      <c r="U501" s="576"/>
      <c r="V501" s="576"/>
      <c r="W501" s="576"/>
      <c r="X501" s="576"/>
      <c r="Y501" s="576"/>
      <c r="Z501" s="576"/>
      <c r="AA501" s="576"/>
      <c r="AB501" s="576"/>
      <c r="AC501" s="576"/>
      <c r="AD501" s="576"/>
      <c r="AE501" s="576"/>
      <c r="AF501" s="576"/>
      <c r="AG501" s="576"/>
      <c r="AH501" s="576"/>
      <c r="AI501" s="576"/>
      <c r="AJ501" s="576"/>
      <c r="AK501" s="576"/>
      <c r="AL501" s="576"/>
      <c r="AM501" s="576"/>
      <c r="AN501" s="576"/>
      <c r="AO501" s="576"/>
      <c r="AP501" s="576"/>
      <c r="AQ501" s="576"/>
      <c r="AR501" s="576"/>
      <c r="AS501" s="576"/>
      <c r="AT501" s="576"/>
      <c r="AU501" s="576"/>
      <c r="AV501" s="576"/>
      <c r="AW501" s="576"/>
      <c r="AX501" s="576"/>
      <c r="AY501" s="576"/>
      <c r="AZ501" s="576"/>
      <c r="BA501" s="576"/>
      <c r="BB501" s="576"/>
      <c r="BC501" s="576"/>
      <c r="BD501" s="576"/>
      <c r="BE501" s="576"/>
      <c r="BF501" s="576"/>
      <c r="BG501" s="576"/>
      <c r="BH501" s="576"/>
      <c r="BI501" s="576"/>
      <c r="BJ501" s="576"/>
      <c r="BK501" s="576"/>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row>
    <row r="502" spans="6:198" s="1" customFormat="1" ht="15" customHeight="1">
      <c r="F502" s="569" t="s">
        <v>1</v>
      </c>
      <c r="G502" s="569"/>
      <c r="H502" s="569"/>
      <c r="I502" s="569"/>
      <c r="J502" s="569"/>
      <c r="K502" s="569"/>
      <c r="L502" s="569"/>
      <c r="M502" s="569"/>
      <c r="N502" s="569"/>
      <c r="O502" s="569"/>
      <c r="P502" s="569"/>
      <c r="Q502" s="569"/>
      <c r="R502" s="569"/>
      <c r="S502" s="569"/>
      <c r="T502" s="569"/>
      <c r="U502" s="569"/>
      <c r="V502" s="569"/>
      <c r="W502" s="569"/>
      <c r="X502" s="569"/>
      <c r="Y502" s="569"/>
      <c r="Z502" s="569"/>
      <c r="AA502" s="569"/>
      <c r="AB502" s="569"/>
      <c r="AC502" s="569"/>
      <c r="AD502" s="569"/>
      <c r="AE502" s="569"/>
      <c r="AF502" s="569"/>
      <c r="AG502" s="569"/>
      <c r="AH502" s="569"/>
      <c r="AI502" s="569"/>
      <c r="AJ502" s="569"/>
      <c r="AK502" s="569"/>
      <c r="AL502" s="569"/>
      <c r="AM502" s="569"/>
      <c r="AN502" s="569"/>
      <c r="AO502" s="569"/>
      <c r="AP502" s="569"/>
      <c r="AQ502" s="569"/>
      <c r="AR502" s="569"/>
      <c r="AS502" s="569"/>
      <c r="AT502" s="569"/>
      <c r="AU502" s="569"/>
      <c r="AV502" s="569"/>
      <c r="AW502" s="569"/>
      <c r="AX502" s="569"/>
      <c r="AY502" s="569"/>
      <c r="AZ502" s="569"/>
      <c r="BA502" s="569"/>
      <c r="BB502" s="569"/>
      <c r="BC502" s="569"/>
      <c r="BD502" s="569"/>
      <c r="BE502" s="569"/>
      <c r="BF502" s="569"/>
      <c r="BG502" s="569"/>
      <c r="BH502" s="569"/>
      <c r="BI502" s="569"/>
      <c r="BJ502" s="569"/>
      <c r="BK502" s="569"/>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row>
    <row r="503" spans="6:198" s="1" customFormat="1" ht="15" customHeight="1">
      <c r="F503" s="569" t="s">
        <v>2</v>
      </c>
      <c r="G503" s="569"/>
      <c r="H503" s="569"/>
      <c r="I503" s="569"/>
      <c r="J503" s="569"/>
      <c r="K503" s="569"/>
      <c r="L503" s="569"/>
      <c r="M503" s="569"/>
      <c r="N503" s="569"/>
      <c r="O503" s="569"/>
      <c r="P503" s="569"/>
      <c r="Q503" s="569"/>
      <c r="R503" s="569"/>
      <c r="S503" s="569"/>
      <c r="T503" s="569"/>
      <c r="U503" s="569"/>
      <c r="V503" s="569"/>
      <c r="W503" s="569"/>
      <c r="X503" s="569"/>
      <c r="Y503" s="569"/>
      <c r="Z503" s="569"/>
      <c r="AA503" s="569"/>
      <c r="AB503" s="569"/>
      <c r="AC503" s="569"/>
      <c r="AD503" s="569"/>
      <c r="AE503" s="569"/>
      <c r="AF503" s="569"/>
      <c r="AG503" s="569"/>
      <c r="AH503" s="569"/>
      <c r="AI503" s="569"/>
      <c r="AJ503" s="569"/>
      <c r="AK503" s="569"/>
      <c r="AL503" s="569"/>
      <c r="AM503" s="569"/>
      <c r="AN503" s="569"/>
      <c r="AO503" s="569"/>
      <c r="AP503" s="569"/>
      <c r="AQ503" s="569"/>
      <c r="AR503" s="569"/>
      <c r="AS503" s="569"/>
      <c r="AT503" s="569"/>
      <c r="AU503" s="569"/>
      <c r="AV503" s="569"/>
      <c r="AW503" s="569"/>
      <c r="AX503" s="569"/>
      <c r="AY503" s="569"/>
      <c r="AZ503" s="569"/>
      <c r="BA503" s="569"/>
      <c r="BB503" s="569"/>
      <c r="BC503" s="569"/>
      <c r="BD503" s="569"/>
      <c r="BE503" s="569"/>
      <c r="BF503" s="569"/>
      <c r="BG503" s="569"/>
      <c r="BH503" s="569"/>
      <c r="BI503" s="569"/>
      <c r="BJ503" s="569"/>
      <c r="BK503" s="569"/>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row>
    <row r="504" spans="6:198" s="1" customFormat="1" ht="13.5" customHeight="1" thickBot="1">
      <c r="F504" s="570">
        <f>[1]Input!$C$112</f>
        <v>43633</v>
      </c>
      <c r="G504" s="570"/>
      <c r="H504" s="570"/>
      <c r="I504" s="570"/>
      <c r="J504" s="570"/>
      <c r="K504" s="570"/>
      <c r="L504" s="570"/>
      <c r="M504" s="570"/>
      <c r="N504" s="570"/>
      <c r="O504" s="570"/>
      <c r="P504" s="570"/>
      <c r="Q504" s="570"/>
      <c r="R504" s="570"/>
      <c r="S504" s="570"/>
      <c r="T504" s="570"/>
      <c r="U504" s="570"/>
      <c r="V504" s="570"/>
      <c r="W504" s="570"/>
      <c r="X504" s="570"/>
      <c r="Y504" s="570"/>
      <c r="Z504" s="570"/>
      <c r="AA504" s="570"/>
      <c r="AB504" s="570"/>
      <c r="AC504" s="570"/>
      <c r="AD504" s="570"/>
      <c r="AE504" s="570"/>
      <c r="AF504" s="570"/>
      <c r="AG504" s="570"/>
      <c r="AH504" s="570"/>
      <c r="AI504" s="570"/>
      <c r="AJ504" s="570"/>
      <c r="AK504" s="570"/>
      <c r="AL504" s="570"/>
      <c r="AM504" s="570"/>
      <c r="AN504" s="570"/>
      <c r="AO504" s="570"/>
      <c r="AP504" s="570"/>
      <c r="AQ504" s="570"/>
      <c r="AR504" s="570"/>
      <c r="AS504" s="570"/>
      <c r="AT504" s="570"/>
      <c r="AU504" s="570"/>
      <c r="AV504" s="570"/>
      <c r="AW504" s="570"/>
      <c r="AX504" s="570"/>
      <c r="AY504" s="570"/>
      <c r="AZ504" s="570"/>
      <c r="BA504" s="570"/>
      <c r="BB504" s="570"/>
      <c r="BC504" s="570"/>
      <c r="BD504" s="570"/>
      <c r="BE504" s="570"/>
      <c r="BF504" s="570"/>
      <c r="BG504" s="570"/>
      <c r="BH504" s="570"/>
      <c r="BI504" s="570"/>
      <c r="BJ504" s="570"/>
      <c r="BK504" s="570"/>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row>
    <row r="505" spans="6:198" s="1" customFormat="1" ht="12.75" customHeight="1">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row>
    <row r="506" spans="6:198" s="1" customFormat="1" ht="12.75" customHeight="1">
      <c r="F506" s="571" t="s">
        <v>246</v>
      </c>
      <c r="G506" s="571"/>
      <c r="H506" s="571"/>
      <c r="I506" s="571"/>
      <c r="J506" s="571"/>
      <c r="K506" s="571"/>
      <c r="L506" s="571"/>
      <c r="M506" s="571"/>
      <c r="N506" s="571"/>
      <c r="O506" s="571"/>
      <c r="P506" s="571"/>
      <c r="Q506" s="571"/>
      <c r="R506" s="571"/>
      <c r="S506" s="571"/>
      <c r="T506" s="571"/>
      <c r="U506" s="571"/>
      <c r="V506" s="571"/>
      <c r="W506" s="571"/>
      <c r="X506" s="571"/>
      <c r="Y506" s="571"/>
      <c r="Z506" s="571"/>
      <c r="AA506" s="571"/>
      <c r="AB506" s="571"/>
      <c r="AC506" s="571"/>
      <c r="AD506" s="571"/>
      <c r="AE506" s="571"/>
      <c r="AF506" s="571"/>
      <c r="AG506" s="571"/>
      <c r="AH506" s="571"/>
      <c r="AI506" s="571"/>
      <c r="AJ506" s="571"/>
      <c r="AK506" s="571"/>
      <c r="AL506" s="571"/>
      <c r="AM506" s="571"/>
      <c r="AN506" s="571"/>
      <c r="AO506" s="571"/>
      <c r="AP506" s="571"/>
      <c r="AQ506" s="571"/>
      <c r="AR506" s="571"/>
      <c r="AS506" s="571"/>
      <c r="AT506" s="571"/>
      <c r="AU506" s="571"/>
      <c r="AV506" s="571"/>
      <c r="AW506" s="571"/>
      <c r="AX506" s="571"/>
      <c r="AY506" s="571"/>
      <c r="AZ506" s="571"/>
      <c r="BA506" s="571"/>
      <c r="BB506" s="571"/>
      <c r="BC506" s="571"/>
      <c r="BD506" s="571"/>
      <c r="BE506" s="571"/>
      <c r="BF506" s="571"/>
      <c r="BG506" s="571"/>
      <c r="BH506" s="571"/>
      <c r="BI506" s="571"/>
      <c r="BJ506" s="571"/>
      <c r="BK506" s="571"/>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row>
    <row r="507" spans="6:198" s="1" customFormat="1" ht="12.75" customHeight="1">
      <c r="F507" s="97"/>
      <c r="G507" s="179"/>
      <c r="H507" s="179"/>
      <c r="I507" s="179"/>
      <c r="J507" s="179"/>
      <c r="K507" s="179"/>
      <c r="L507" s="179"/>
      <c r="M507" s="179"/>
      <c r="N507" s="179"/>
      <c r="O507" s="179"/>
      <c r="P507" s="179"/>
      <c r="Q507" s="179"/>
      <c r="R507" s="179"/>
      <c r="S507" s="179"/>
      <c r="T507" s="179"/>
      <c r="U507" s="179"/>
      <c r="V507" s="179"/>
      <c r="W507" s="179"/>
      <c r="X507" s="179"/>
      <c r="Y507" s="179"/>
      <c r="Z507" s="179"/>
      <c r="AA507" s="179"/>
      <c r="AB507" s="179"/>
      <c r="AC507" s="179"/>
      <c r="AD507" s="179"/>
      <c r="AE507" s="179"/>
      <c r="AF507" s="179"/>
      <c r="AG507" s="179"/>
      <c r="AH507" s="179"/>
      <c r="AI507" s="179"/>
      <c r="AJ507" s="179"/>
      <c r="AK507" s="179"/>
      <c r="AL507" s="179"/>
      <c r="AM507" s="179"/>
      <c r="AN507" s="179"/>
      <c r="AO507" s="179"/>
      <c r="AP507" s="179"/>
      <c r="AQ507" s="179"/>
      <c r="AR507" s="179"/>
      <c r="AS507" s="179"/>
      <c r="AT507" s="179"/>
      <c r="AU507" s="179"/>
      <c r="AV507" s="179"/>
      <c r="AW507" s="179"/>
      <c r="AX507" s="179"/>
      <c r="AY507" s="179"/>
      <c r="AZ507" s="179"/>
      <c r="BA507" s="179"/>
      <c r="BB507" s="179"/>
      <c r="BC507" s="179"/>
      <c r="BD507" s="179"/>
      <c r="BE507" s="179"/>
      <c r="BF507" s="179"/>
      <c r="BG507" s="179"/>
      <c r="BH507" s="179"/>
      <c r="BI507" s="179"/>
      <c r="BJ507" s="179"/>
      <c r="BK507" s="97"/>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row>
    <row r="508" spans="6:198" s="1" customFormat="1" ht="12.75" customHeight="1">
      <c r="F508" s="97"/>
      <c r="G508" s="179"/>
      <c r="H508" s="179"/>
      <c r="I508" s="179"/>
      <c r="J508" s="179"/>
      <c r="K508" s="179"/>
      <c r="L508" s="179"/>
      <c r="M508" s="179"/>
      <c r="N508" s="179"/>
      <c r="O508" s="179"/>
      <c r="P508" s="179"/>
      <c r="Q508" s="179"/>
      <c r="R508" s="179"/>
      <c r="S508" s="179"/>
      <c r="T508" s="179"/>
      <c r="U508" s="179"/>
      <c r="V508" s="179"/>
      <c r="W508" s="179"/>
      <c r="X508" s="179"/>
      <c r="Y508" s="179"/>
      <c r="Z508" s="179"/>
      <c r="AA508" s="179"/>
      <c r="AB508" s="179"/>
      <c r="AC508" s="179"/>
      <c r="AD508" s="179"/>
      <c r="AE508" s="179"/>
      <c r="AF508" s="179"/>
      <c r="AG508" s="179"/>
      <c r="AH508" s="744" t="s">
        <v>247</v>
      </c>
      <c r="AI508" s="744"/>
      <c r="AJ508" s="744"/>
      <c r="AK508" s="744"/>
      <c r="AL508" s="744"/>
      <c r="AM508" s="744"/>
      <c r="AN508" s="179"/>
      <c r="AO508" s="179"/>
      <c r="AP508" s="179"/>
      <c r="AQ508" s="179"/>
      <c r="AR508" s="179"/>
      <c r="AS508" s="179"/>
      <c r="AT508" s="179"/>
      <c r="AU508" s="744" t="s">
        <v>248</v>
      </c>
      <c r="AV508" s="744"/>
      <c r="AW508" s="744"/>
      <c r="AX508" s="744"/>
      <c r="AY508" s="744"/>
      <c r="AZ508" s="744"/>
      <c r="BA508" s="179"/>
      <c r="BB508" s="179"/>
      <c r="BC508" s="179"/>
      <c r="BD508" s="179"/>
      <c r="BE508" s="179"/>
      <c r="BF508" s="179"/>
      <c r="BG508" s="179"/>
      <c r="BH508" s="179"/>
      <c r="BI508" s="179"/>
      <c r="BJ508" s="179"/>
      <c r="BK508" s="97"/>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row>
    <row r="509" spans="6:198" s="1" customFormat="1" ht="12.75" customHeight="1">
      <c r="F509" s="97"/>
      <c r="G509" s="179"/>
      <c r="H509" s="179"/>
      <c r="I509" s="179"/>
      <c r="J509" s="179"/>
      <c r="K509" s="179"/>
      <c r="L509" s="179"/>
      <c r="M509" s="179"/>
      <c r="N509" s="179"/>
      <c r="O509" s="179"/>
      <c r="P509" s="179"/>
      <c r="Q509" s="179"/>
      <c r="R509" s="179"/>
      <c r="S509" s="179"/>
      <c r="T509" s="179"/>
      <c r="U509" s="179"/>
      <c r="V509" s="179"/>
      <c r="W509" s="179"/>
      <c r="X509" s="179"/>
      <c r="Y509" s="179"/>
      <c r="Z509" s="179"/>
      <c r="AA509" s="179"/>
      <c r="AB509" s="179"/>
      <c r="AC509" s="179"/>
      <c r="AD509" s="179"/>
      <c r="AE509" s="179"/>
      <c r="AF509" s="179"/>
      <c r="AG509" s="293"/>
      <c r="AH509" s="294"/>
      <c r="AI509" s="294"/>
      <c r="AJ509" s="294"/>
      <c r="AK509" s="294"/>
      <c r="AL509" s="294"/>
      <c r="AM509" s="294"/>
      <c r="AN509" s="294"/>
      <c r="AO509" s="294"/>
      <c r="AP509" s="294"/>
      <c r="AQ509" s="294"/>
      <c r="AR509" s="295"/>
      <c r="AS509" s="295"/>
      <c r="AT509" s="295"/>
      <c r="AU509" s="295"/>
      <c r="AV509" s="295"/>
      <c r="AW509" s="295"/>
      <c r="AX509" s="295"/>
      <c r="AY509" s="295"/>
      <c r="AZ509" s="295"/>
      <c r="BA509" s="295"/>
      <c r="BB509" s="179"/>
      <c r="BC509" s="179"/>
      <c r="BD509" s="179"/>
      <c r="BE509" s="179"/>
      <c r="BF509" s="179"/>
      <c r="BG509" s="179"/>
      <c r="BH509" s="179"/>
      <c r="BI509" s="179"/>
      <c r="BJ509" s="179"/>
      <c r="BK509" s="97"/>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row>
    <row r="510" spans="6:198" s="1" customFormat="1" ht="12.75" customHeight="1">
      <c r="F510" s="12"/>
      <c r="G510" s="198"/>
      <c r="H510" s="198"/>
      <c r="I510" s="198"/>
      <c r="J510" s="198"/>
      <c r="K510" s="740" t="s">
        <v>249</v>
      </c>
      <c r="L510" s="722"/>
      <c r="M510" s="722"/>
      <c r="N510" s="722"/>
      <c r="O510" s="722"/>
      <c r="P510" s="722"/>
      <c r="Q510" s="722"/>
      <c r="R510" s="722"/>
      <c r="S510" s="722"/>
      <c r="T510" s="722"/>
      <c r="U510" s="722"/>
      <c r="V510" s="722"/>
      <c r="W510" s="722"/>
      <c r="X510" s="722"/>
      <c r="Y510" s="722"/>
      <c r="Z510" s="722"/>
      <c r="AA510" s="722"/>
      <c r="AB510" s="179"/>
      <c r="AC510" s="179"/>
      <c r="AD510" s="179"/>
      <c r="AE510" s="179"/>
      <c r="AF510" s="179"/>
      <c r="AG510" s="293"/>
      <c r="AH510" s="696"/>
      <c r="AI510" s="696"/>
      <c r="AJ510" s="696"/>
      <c r="AK510" s="696"/>
      <c r="AL510" s="696"/>
      <c r="AM510" s="696"/>
      <c r="AN510" s="296"/>
      <c r="AO510" s="296"/>
      <c r="AP510" s="296"/>
      <c r="AQ510" s="296"/>
      <c r="AR510" s="297"/>
      <c r="AS510" s="297"/>
      <c r="AT510" s="297"/>
      <c r="AU510" s="696">
        <f>[1]Prepayments!$D$1</f>
        <v>374470477.55000001</v>
      </c>
      <c r="AV510" s="696"/>
      <c r="AW510" s="696"/>
      <c r="AX510" s="696"/>
      <c r="AY510" s="696"/>
      <c r="AZ510" s="696"/>
      <c r="BA510" s="295"/>
      <c r="BB510" s="179"/>
      <c r="BC510" s="179"/>
      <c r="BD510" s="179"/>
      <c r="BE510" s="179"/>
      <c r="BF510" s="179"/>
      <c r="BG510" s="179"/>
      <c r="BH510" s="179"/>
      <c r="BI510" s="179"/>
      <c r="BJ510" s="179"/>
      <c r="BK510" s="97"/>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row>
    <row r="511" spans="6:198" s="1" customFormat="1" ht="12.75" customHeight="1">
      <c r="F511" s="12"/>
      <c r="G511" s="198"/>
      <c r="H511" s="198"/>
      <c r="I511" s="198"/>
      <c r="J511" s="198"/>
      <c r="K511" s="740" t="s">
        <v>250</v>
      </c>
      <c r="L511" s="722"/>
      <c r="M511" s="722"/>
      <c r="N511" s="722"/>
      <c r="O511" s="722"/>
      <c r="P511" s="722"/>
      <c r="Q511" s="722"/>
      <c r="R511" s="722"/>
      <c r="S511" s="722"/>
      <c r="T511" s="722"/>
      <c r="U511" s="722"/>
      <c r="V511" s="722"/>
      <c r="W511" s="722"/>
      <c r="X511" s="722"/>
      <c r="Y511" s="722"/>
      <c r="Z511" s="722"/>
      <c r="AA511" s="722"/>
      <c r="AB511" s="179"/>
      <c r="AC511" s="179"/>
      <c r="AD511" s="179"/>
      <c r="AE511" s="179"/>
      <c r="AF511" s="179"/>
      <c r="AG511" s="293"/>
      <c r="AH511" s="696">
        <f>IF([1]Input!$C$123&lt;=4,AU510,'[1]Summary &amp; Aggregate Data'!$C$17-AH512)</f>
        <v>326280649.94999999</v>
      </c>
      <c r="AI511" s="696"/>
      <c r="AJ511" s="696"/>
      <c r="AK511" s="696"/>
      <c r="AL511" s="696"/>
      <c r="AM511" s="696"/>
      <c r="AN511" s="9"/>
      <c r="AO511" s="296"/>
      <c r="AP511" s="296"/>
      <c r="AQ511" s="296"/>
      <c r="AR511" s="297"/>
      <c r="AS511" s="297"/>
      <c r="AT511" s="297"/>
      <c r="AU511" s="696"/>
      <c r="AV511" s="696"/>
      <c r="AW511" s="696"/>
      <c r="AX511" s="696"/>
      <c r="AY511" s="696"/>
      <c r="AZ511" s="696"/>
      <c r="BA511" s="295"/>
      <c r="BB511" s="179"/>
      <c r="BC511" s="179"/>
      <c r="BD511" s="179"/>
      <c r="BE511" s="179"/>
      <c r="BF511" s="179"/>
      <c r="BG511" s="179"/>
      <c r="BH511" s="179"/>
      <c r="BI511" s="179"/>
      <c r="BJ511" s="179"/>
      <c r="BK511" s="97"/>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row>
    <row r="512" spans="6:198" s="1" customFormat="1" ht="12.75" customHeight="1">
      <c r="F512" s="12"/>
      <c r="G512" s="198"/>
      <c r="H512" s="198"/>
      <c r="I512" s="198"/>
      <c r="J512" s="198"/>
      <c r="K512" s="740"/>
      <c r="L512" s="722"/>
      <c r="M512" s="722"/>
      <c r="N512" s="722"/>
      <c r="O512" s="722"/>
      <c r="P512" s="722"/>
      <c r="Q512" s="722"/>
      <c r="R512" s="722"/>
      <c r="S512" s="722"/>
      <c r="T512" s="722"/>
      <c r="U512" s="722"/>
      <c r="V512" s="722"/>
      <c r="W512" s="722"/>
      <c r="X512" s="722"/>
      <c r="Y512" s="722"/>
      <c r="Z512" s="722"/>
      <c r="AA512" s="722"/>
      <c r="AB512" s="179"/>
      <c r="AC512" s="179"/>
      <c r="AD512" s="179"/>
      <c r="AE512" s="179"/>
      <c r="AF512" s="179"/>
      <c r="AG512" s="293"/>
      <c r="AH512" s="735"/>
      <c r="AI512" s="735"/>
      <c r="AJ512" s="735"/>
      <c r="AK512" s="735"/>
      <c r="AL512" s="735"/>
      <c r="AM512" s="735"/>
      <c r="AN512" s="298"/>
      <c r="AO512" s="296"/>
      <c r="AP512" s="296"/>
      <c r="AQ512" s="296"/>
      <c r="AR512" s="296"/>
      <c r="AS512" s="296"/>
      <c r="AT512" s="297"/>
      <c r="AU512" s="696"/>
      <c r="AV512" s="696"/>
      <c r="AW512" s="696"/>
      <c r="AX512" s="696"/>
      <c r="AY512" s="696"/>
      <c r="AZ512" s="696"/>
      <c r="BA512" s="295"/>
      <c r="BB512" s="179"/>
      <c r="BC512" s="179"/>
      <c r="BD512" s="179"/>
      <c r="BE512" s="179"/>
      <c r="BF512" s="179"/>
      <c r="BG512" s="179"/>
      <c r="BH512" s="179"/>
      <c r="BI512" s="179"/>
      <c r="BJ512" s="179"/>
      <c r="BK512" s="97"/>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row>
    <row r="513" spans="6:198" s="1" customFormat="1" ht="12.75" customHeight="1" thickBot="1">
      <c r="F513" s="12"/>
      <c r="G513" s="198"/>
      <c r="H513" s="198"/>
      <c r="I513" s="198"/>
      <c r="J513" s="198"/>
      <c r="K513" s="741" t="s">
        <v>251</v>
      </c>
      <c r="L513" s="742"/>
      <c r="M513" s="742"/>
      <c r="N513" s="742"/>
      <c r="O513" s="742"/>
      <c r="P513" s="742"/>
      <c r="Q513" s="742"/>
      <c r="R513" s="742"/>
      <c r="S513" s="742"/>
      <c r="T513" s="742"/>
      <c r="U513" s="742"/>
      <c r="V513" s="742"/>
      <c r="W513" s="742"/>
      <c r="X513" s="742"/>
      <c r="Y513" s="742"/>
      <c r="Z513" s="742"/>
      <c r="AA513" s="742"/>
      <c r="AB513" s="179"/>
      <c r="AC513" s="179"/>
      <c r="AD513" s="179"/>
      <c r="AE513" s="179"/>
      <c r="AF513" s="179"/>
      <c r="AG513" s="293"/>
      <c r="AH513" s="736">
        <f>AH511+AH512</f>
        <v>326280649.94999999</v>
      </c>
      <c r="AI513" s="736"/>
      <c r="AJ513" s="736"/>
      <c r="AK513" s="736"/>
      <c r="AL513" s="736"/>
      <c r="AM513" s="736"/>
      <c r="AN513" s="299"/>
      <c r="AO513" s="300"/>
      <c r="AP513" s="300"/>
      <c r="AQ513" s="300"/>
      <c r="AR513" s="300"/>
      <c r="AS513" s="300"/>
      <c r="AT513" s="230"/>
      <c r="AU513" s="743">
        <f>AU510</f>
        <v>374470477.55000001</v>
      </c>
      <c r="AV513" s="743"/>
      <c r="AW513" s="743"/>
      <c r="AX513" s="743"/>
      <c r="AY513" s="743"/>
      <c r="AZ513" s="743"/>
      <c r="BA513" s="230"/>
      <c r="BB513" s="179"/>
      <c r="BC513" s="179"/>
      <c r="BD513" s="179"/>
      <c r="BE513" s="179"/>
      <c r="BF513" s="179"/>
      <c r="BG513" s="179"/>
      <c r="BH513" s="179"/>
      <c r="BI513" s="179"/>
      <c r="BJ513" s="179"/>
      <c r="BK513" s="97"/>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row>
    <row r="514" spans="6:198" s="1" customFormat="1" ht="12.75" customHeight="1" thickTop="1">
      <c r="F514" s="12"/>
      <c r="G514" s="198"/>
      <c r="H514" s="198"/>
      <c r="I514" s="198"/>
      <c r="J514" s="301"/>
      <c r="K514" s="9"/>
      <c r="L514" s="9"/>
      <c r="M514" s="9"/>
      <c r="N514" s="9"/>
      <c r="O514" s="9"/>
      <c r="P514" s="9"/>
      <c r="Q514" s="9"/>
      <c r="R514" s="9"/>
      <c r="S514" s="9"/>
      <c r="T514" s="9"/>
      <c r="U514" s="9"/>
      <c r="V514" s="9"/>
      <c r="W514" s="9"/>
      <c r="X514" s="9"/>
      <c r="Y514" s="9"/>
      <c r="Z514" s="9"/>
      <c r="AA514" s="9"/>
      <c r="AB514" s="9"/>
      <c r="AC514" s="9"/>
      <c r="AD514" s="9"/>
      <c r="AE514" s="9"/>
      <c r="AF514" s="9"/>
      <c r="AG514" s="9"/>
      <c r="AH514" s="288"/>
      <c r="AI514" s="288"/>
      <c r="AJ514" s="288"/>
      <c r="AK514" s="288"/>
      <c r="AL514" s="288"/>
      <c r="AM514" s="288"/>
      <c r="AN514" s="288"/>
      <c r="AO514" s="288"/>
      <c r="AP514" s="288"/>
      <c r="AQ514" s="288"/>
      <c r="AR514" s="288"/>
      <c r="AS514" s="288"/>
      <c r="AT514" s="288"/>
      <c r="AU514" s="288"/>
      <c r="AV514" s="288"/>
      <c r="AW514" s="288"/>
      <c r="AX514" s="288"/>
      <c r="AY514" s="288"/>
      <c r="AZ514" s="288"/>
      <c r="BA514" s="300"/>
      <c r="BB514" s="293"/>
      <c r="BC514" s="293"/>
      <c r="BD514" s="293"/>
      <c r="BE514" s="293"/>
      <c r="BF514" s="293"/>
      <c r="BG514" s="179"/>
      <c r="BH514" s="179"/>
      <c r="BI514" s="179"/>
      <c r="BJ514" s="179"/>
      <c r="BK514" s="97"/>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row>
    <row r="515" spans="6:198" s="1" customFormat="1" ht="12.75" customHeight="1">
      <c r="F515" s="97"/>
      <c r="G515" s="179"/>
      <c r="H515" s="179"/>
      <c r="I515" s="179"/>
      <c r="J515" s="293"/>
      <c r="K515" s="293"/>
      <c r="L515" s="293"/>
      <c r="M515" s="293"/>
      <c r="N515" s="293"/>
      <c r="O515" s="293"/>
      <c r="P515" s="293"/>
      <c r="Q515" s="293"/>
      <c r="R515" s="293"/>
      <c r="S515" s="293"/>
      <c r="T515" s="293"/>
      <c r="U515" s="293"/>
      <c r="V515" s="293"/>
      <c r="W515" s="293"/>
      <c r="X515" s="293"/>
      <c r="Y515" s="293"/>
      <c r="Z515" s="293"/>
      <c r="AA515" s="293"/>
      <c r="AB515" s="293"/>
      <c r="AC515" s="293"/>
      <c r="AD515" s="293"/>
      <c r="AE515" s="293"/>
      <c r="AF515" s="293"/>
      <c r="AG515" s="293"/>
      <c r="AH515" s="300"/>
      <c r="AI515" s="300"/>
      <c r="AJ515" s="300"/>
      <c r="AK515" s="300"/>
      <c r="AL515" s="300"/>
      <c r="AM515" s="300"/>
      <c r="AN515" s="300"/>
      <c r="AO515" s="300"/>
      <c r="AP515" s="300"/>
      <c r="AQ515" s="300"/>
      <c r="AR515" s="300"/>
      <c r="AS515" s="300"/>
      <c r="AT515" s="300"/>
      <c r="AU515" s="300"/>
      <c r="AV515" s="300"/>
      <c r="AW515" s="300"/>
      <c r="AX515" s="300"/>
      <c r="AY515" s="300"/>
      <c r="AZ515" s="300"/>
      <c r="BA515" s="300"/>
      <c r="BB515" s="293"/>
      <c r="BC515" s="293"/>
      <c r="BD515" s="293"/>
      <c r="BE515" s="293"/>
      <c r="BF515" s="293"/>
      <c r="BG515" s="179"/>
      <c r="BH515" s="179"/>
      <c r="BI515" s="179"/>
      <c r="BJ515" s="179"/>
      <c r="BK515" s="97"/>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row>
    <row r="516" spans="6:198" s="1" customFormat="1" ht="12.75" customHeight="1">
      <c r="F516" s="97"/>
      <c r="G516" s="179"/>
      <c r="H516" s="179"/>
      <c r="I516" s="179"/>
      <c r="J516" s="293"/>
      <c r="K516" s="9"/>
      <c r="L516" s="9"/>
      <c r="M516" s="9"/>
      <c r="N516" s="9"/>
      <c r="O516" s="9"/>
      <c r="P516" s="9"/>
      <c r="Q516" s="9"/>
      <c r="R516" s="9"/>
      <c r="S516" s="9"/>
      <c r="T516" s="9"/>
      <c r="U516" s="9"/>
      <c r="V516" s="9"/>
      <c r="W516" s="9"/>
      <c r="X516" s="9"/>
      <c r="Y516" s="9"/>
      <c r="Z516" s="9"/>
      <c r="AA516" s="9"/>
      <c r="AB516" s="293"/>
      <c r="AC516" s="293"/>
      <c r="AD516" s="293"/>
      <c r="AE516" s="293"/>
      <c r="AF516" s="293"/>
      <c r="AG516" s="293"/>
      <c r="AH516" s="9"/>
      <c r="AI516" s="9"/>
      <c r="AJ516" s="9"/>
      <c r="AK516" s="9"/>
      <c r="AL516" s="9"/>
      <c r="AM516" s="9"/>
      <c r="AN516" s="300"/>
      <c r="AO516" s="300"/>
      <c r="AP516" s="300"/>
      <c r="AQ516" s="300"/>
      <c r="AR516" s="300"/>
      <c r="AS516" s="300"/>
      <c r="AT516" s="300"/>
      <c r="AU516" s="9"/>
      <c r="AV516" s="9"/>
      <c r="AW516" s="9"/>
      <c r="AX516" s="9"/>
      <c r="AY516" s="9"/>
      <c r="AZ516" s="9"/>
      <c r="BA516" s="300"/>
      <c r="BB516" s="293"/>
      <c r="BC516" s="293"/>
      <c r="BD516" s="293"/>
      <c r="BE516" s="293"/>
      <c r="BF516" s="293"/>
      <c r="BG516" s="179"/>
      <c r="BH516" s="179"/>
      <c r="BI516" s="179"/>
      <c r="BJ516" s="179"/>
      <c r="BK516" s="97"/>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row>
    <row r="517" spans="6:198" s="1" customFormat="1" ht="12.75" customHeight="1">
      <c r="F517" s="12"/>
      <c r="G517" s="198"/>
      <c r="H517" s="198"/>
      <c r="I517" s="198"/>
      <c r="J517" s="301"/>
      <c r="K517" s="738" t="s">
        <v>252</v>
      </c>
      <c r="L517" s="739"/>
      <c r="M517" s="739"/>
      <c r="N517" s="739"/>
      <c r="O517" s="739"/>
      <c r="P517" s="739"/>
      <c r="Q517" s="739"/>
      <c r="R517" s="739"/>
      <c r="S517" s="739"/>
      <c r="T517" s="739"/>
      <c r="U517" s="739"/>
      <c r="V517" s="739"/>
      <c r="W517" s="739"/>
      <c r="X517" s="739"/>
      <c r="Y517" s="739"/>
      <c r="Z517" s="739"/>
      <c r="AA517" s="739"/>
      <c r="AB517" s="293"/>
      <c r="AC517" s="293"/>
      <c r="AD517" s="293"/>
      <c r="AE517" s="293"/>
      <c r="AF517" s="293"/>
      <c r="AG517" s="293"/>
      <c r="AH517" s="735">
        <f>IF([1]Input!$C$123=1,0,'[1]Summary &amp; Aggregate Data'!$C$20)</f>
        <v>19939947.670000002</v>
      </c>
      <c r="AI517" s="735"/>
      <c r="AJ517" s="735"/>
      <c r="AK517" s="735"/>
      <c r="AL517" s="735"/>
      <c r="AM517" s="735"/>
      <c r="AN517" s="302"/>
      <c r="AO517" s="302"/>
      <c r="AP517" s="302"/>
      <c r="AQ517" s="302"/>
      <c r="AR517" s="302"/>
      <c r="AS517" s="302"/>
      <c r="AT517" s="302"/>
      <c r="AU517" s="735">
        <f>[1]Input!$E$173</f>
        <v>66933642.820000008</v>
      </c>
      <c r="AV517" s="735"/>
      <c r="AW517" s="735"/>
      <c r="AX517" s="735"/>
      <c r="AY517" s="735"/>
      <c r="AZ517" s="735"/>
      <c r="BA517" s="300"/>
      <c r="BB517" s="293"/>
      <c r="BC517" s="293"/>
      <c r="BD517" s="293"/>
      <c r="BE517" s="293"/>
      <c r="BF517" s="293"/>
      <c r="BG517" s="179"/>
      <c r="BH517" s="179"/>
      <c r="BI517" s="179"/>
      <c r="BJ517" s="179"/>
      <c r="BK517" s="97"/>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row>
    <row r="518" spans="6:198" s="1" customFormat="1" ht="12.75" customHeight="1">
      <c r="F518" s="12"/>
      <c r="G518" s="198"/>
      <c r="H518" s="198"/>
      <c r="I518" s="198"/>
      <c r="J518" s="301"/>
      <c r="K518" s="738" t="s">
        <v>253</v>
      </c>
      <c r="L518" s="739"/>
      <c r="M518" s="739"/>
      <c r="N518" s="739"/>
      <c r="O518" s="739"/>
      <c r="P518" s="739"/>
      <c r="Q518" s="739"/>
      <c r="R518" s="739"/>
      <c r="S518" s="739"/>
      <c r="T518" s="739"/>
      <c r="U518" s="739"/>
      <c r="V518" s="739"/>
      <c r="W518" s="739"/>
      <c r="X518" s="739"/>
      <c r="Y518" s="739"/>
      <c r="Z518" s="739"/>
      <c r="AA518" s="739"/>
      <c r="AB518" s="19"/>
      <c r="AC518" s="19"/>
      <c r="AD518" s="19"/>
      <c r="AE518" s="19"/>
      <c r="AF518" s="19"/>
      <c r="AG518" s="19"/>
      <c r="AH518" s="735">
        <f>IF([1]Input!$C$123=1,0,'[1]Summary &amp; Aggregate Data'!$C$19)</f>
        <v>300385.40999999997</v>
      </c>
      <c r="AI518" s="735"/>
      <c r="AJ518" s="735"/>
      <c r="AK518" s="735"/>
      <c r="AL518" s="735"/>
      <c r="AM518" s="735"/>
      <c r="AN518" s="735"/>
      <c r="AO518" s="735"/>
      <c r="AP518" s="303"/>
      <c r="AQ518" s="303"/>
      <c r="AR518" s="303"/>
      <c r="AS518" s="303"/>
      <c r="AT518" s="303"/>
      <c r="AU518" s="735">
        <f>IF([1]Input!$C$123=1,0,[1]Input!$E$172)</f>
        <v>1496517.8599999999</v>
      </c>
      <c r="AV518" s="735"/>
      <c r="AW518" s="735"/>
      <c r="AX518" s="735"/>
      <c r="AY518" s="735"/>
      <c r="AZ518" s="735"/>
      <c r="BA518" s="300"/>
      <c r="BB518" s="293"/>
      <c r="BC518" s="293"/>
      <c r="BD518" s="293"/>
      <c r="BE518" s="293"/>
      <c r="BF518" s="293"/>
      <c r="BG518" s="179"/>
      <c r="BH518" s="179"/>
      <c r="BI518" s="179"/>
      <c r="BJ518" s="179"/>
      <c r="BK518" s="97"/>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row>
    <row r="519" spans="6:198" s="1" customFormat="1" ht="12.75" customHeight="1">
      <c r="F519" s="12"/>
      <c r="G519" s="198"/>
      <c r="H519" s="198"/>
      <c r="I519" s="198"/>
      <c r="J519" s="301"/>
      <c r="K519" s="231" t="s">
        <v>254</v>
      </c>
      <c r="L519" s="301"/>
      <c r="M519" s="301"/>
      <c r="N519" s="301"/>
      <c r="O519" s="301"/>
      <c r="P519" s="301"/>
      <c r="Q519" s="301"/>
      <c r="R519" s="301"/>
      <c r="S519" s="301"/>
      <c r="T519" s="301"/>
      <c r="U519" s="301"/>
      <c r="V519" s="301"/>
      <c r="W519" s="301"/>
      <c r="X519" s="301"/>
      <c r="Y519" s="301"/>
      <c r="Z519" s="301"/>
      <c r="AA519" s="301"/>
      <c r="AB519" s="19"/>
      <c r="AC519" s="19"/>
      <c r="AD519" s="19"/>
      <c r="AE519" s="19"/>
      <c r="AF519" s="19"/>
      <c r="AG519" s="19"/>
      <c r="AH519" s="735">
        <f>IF([1]Input!$C$123=1,0,'[1]Summary &amp; Aggregate Data'!$C$21)</f>
        <v>0</v>
      </c>
      <c r="AI519" s="735"/>
      <c r="AJ519" s="735"/>
      <c r="AK519" s="735"/>
      <c r="AL519" s="735"/>
      <c r="AM519" s="735"/>
      <c r="AN519" s="735"/>
      <c r="AO519" s="735"/>
      <c r="AP519" s="303"/>
      <c r="AQ519" s="303"/>
      <c r="AR519" s="303"/>
      <c r="AS519" s="303"/>
      <c r="AT519" s="303"/>
      <c r="AU519" s="735">
        <f>[1]Input!$E425</f>
        <v>0</v>
      </c>
      <c r="AV519" s="735"/>
      <c r="AW519" s="735"/>
      <c r="AX519" s="735"/>
      <c r="AY519" s="735"/>
      <c r="AZ519" s="735"/>
      <c r="BA519" s="300"/>
      <c r="BB519" s="293"/>
      <c r="BC519" s="293"/>
      <c r="BD519" s="293"/>
      <c r="BE519" s="293"/>
      <c r="BF519" s="293"/>
      <c r="BG519" s="179"/>
      <c r="BH519" s="179"/>
      <c r="BI519" s="179"/>
      <c r="BJ519" s="179"/>
      <c r="BK519" s="97"/>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row>
    <row r="520" spans="6:198" s="1" customFormat="1" ht="12.75" customHeight="1">
      <c r="F520" s="159"/>
      <c r="G520" s="159"/>
      <c r="H520" s="159"/>
      <c r="I520" s="159"/>
      <c r="J520" s="231"/>
      <c r="K520" s="231" t="s">
        <v>255</v>
      </c>
      <c r="L520" s="231"/>
      <c r="M520" s="231"/>
      <c r="N520" s="231"/>
      <c r="O520" s="231"/>
      <c r="P520" s="231"/>
      <c r="Q520" s="231"/>
      <c r="R520" s="231"/>
      <c r="S520" s="231"/>
      <c r="T520" s="231"/>
      <c r="U520" s="19"/>
      <c r="V520" s="19"/>
      <c r="W520" s="19"/>
      <c r="X520" s="19"/>
      <c r="Y520" s="19"/>
      <c r="Z520" s="19"/>
      <c r="AA520" s="19"/>
      <c r="AB520" s="19"/>
      <c r="AC520" s="19"/>
      <c r="AD520" s="19"/>
      <c r="AE520" s="19"/>
      <c r="AF520" s="19"/>
      <c r="AG520" s="19"/>
      <c r="AH520" s="735">
        <f>IF([1]Input!$C$123=1,0,'[1]Summary &amp; Aggregate Data'!$C$22)</f>
        <v>0</v>
      </c>
      <c r="AI520" s="735"/>
      <c r="AJ520" s="735"/>
      <c r="AK520" s="735"/>
      <c r="AL520" s="735"/>
      <c r="AM520" s="735"/>
      <c r="AN520" s="304"/>
      <c r="AO520" s="304"/>
      <c r="AP520" s="304"/>
      <c r="AQ520" s="304"/>
      <c r="AR520" s="304"/>
      <c r="AS520" s="304"/>
      <c r="AT520" s="304"/>
      <c r="AU520" s="735">
        <f>[1]Input!$E426</f>
        <v>0</v>
      </c>
      <c r="AV520" s="735"/>
      <c r="AW520" s="735"/>
      <c r="AX520" s="735"/>
      <c r="AY520" s="735"/>
      <c r="AZ520" s="735"/>
      <c r="BA520" s="300"/>
      <c r="BB520" s="293"/>
      <c r="BC520" s="293"/>
      <c r="BD520" s="293"/>
      <c r="BE520" s="293"/>
      <c r="BF520" s="293"/>
      <c r="BG520" s="179"/>
      <c r="BH520" s="179"/>
      <c r="BI520" s="179"/>
      <c r="BJ520" s="179"/>
      <c r="BK520" s="97"/>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row>
    <row r="521" spans="6:198" s="1" customFormat="1" ht="12.75" customHeight="1">
      <c r="F521" s="159"/>
      <c r="G521" s="159"/>
      <c r="H521" s="159"/>
      <c r="I521" s="159"/>
      <c r="J521" s="231"/>
      <c r="K521" s="231" t="s">
        <v>256</v>
      </c>
      <c r="L521" s="231"/>
      <c r="M521" s="231"/>
      <c r="N521" s="231"/>
      <c r="O521" s="231"/>
      <c r="P521" s="231"/>
      <c r="Q521" s="231"/>
      <c r="R521" s="231"/>
      <c r="S521" s="231"/>
      <c r="T521" s="231"/>
      <c r="U521" s="19"/>
      <c r="V521" s="19"/>
      <c r="W521" s="19"/>
      <c r="X521" s="19"/>
      <c r="Y521" s="19"/>
      <c r="Z521" s="19"/>
      <c r="AA521" s="19"/>
      <c r="AB521" s="19"/>
      <c r="AC521" s="19"/>
      <c r="AD521" s="19"/>
      <c r="AE521" s="19"/>
      <c r="AF521" s="19"/>
      <c r="AG521" s="19"/>
      <c r="AH521" s="735">
        <f>IF([1]Input!$C$123=1,0,'[1]Summary &amp; Aggregate Data'!$C$23)</f>
        <v>0</v>
      </c>
      <c r="AI521" s="735"/>
      <c r="AJ521" s="735"/>
      <c r="AK521" s="735"/>
      <c r="AL521" s="735"/>
      <c r="AM521" s="735"/>
      <c r="AN521" s="304"/>
      <c r="AO521" s="304"/>
      <c r="AP521" s="304"/>
      <c r="AQ521" s="304"/>
      <c r="AR521" s="304"/>
      <c r="AS521" s="304"/>
      <c r="AT521" s="304"/>
      <c r="AU521" s="735">
        <f>[1]Input!$E427</f>
        <v>0</v>
      </c>
      <c r="AV521" s="735"/>
      <c r="AW521" s="735"/>
      <c r="AX521" s="735"/>
      <c r="AY521" s="735"/>
      <c r="AZ521" s="735"/>
      <c r="BA521" s="300"/>
      <c r="BB521" s="293"/>
      <c r="BC521" s="293"/>
      <c r="BD521" s="293"/>
      <c r="BE521" s="293"/>
      <c r="BF521" s="293"/>
      <c r="BG521" s="179"/>
      <c r="BH521" s="179"/>
      <c r="BI521" s="179"/>
      <c r="BJ521" s="179"/>
      <c r="BK521" s="97"/>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row>
    <row r="522" spans="6:198" s="1" customFormat="1" ht="12.75" customHeight="1">
      <c r="F522" s="159"/>
      <c r="G522" s="159"/>
      <c r="H522" s="159"/>
      <c r="I522" s="159"/>
      <c r="J522" s="231"/>
      <c r="K522" s="231" t="s">
        <v>257</v>
      </c>
      <c r="L522" s="231"/>
      <c r="M522" s="231"/>
      <c r="N522" s="231"/>
      <c r="O522" s="231"/>
      <c r="P522" s="231"/>
      <c r="Q522" s="231"/>
      <c r="R522" s="231"/>
      <c r="S522" s="231"/>
      <c r="T522" s="231"/>
      <c r="U522" s="19"/>
      <c r="V522" s="19"/>
      <c r="W522" s="19"/>
      <c r="X522" s="19"/>
      <c r="Y522" s="19"/>
      <c r="Z522" s="19"/>
      <c r="AA522" s="19"/>
      <c r="AB522" s="19"/>
      <c r="AC522" s="19"/>
      <c r="AD522" s="19"/>
      <c r="AE522" s="19"/>
      <c r="AF522" s="19"/>
      <c r="AG522" s="19"/>
      <c r="AH522" s="735">
        <f>IF([1]Input!$C$123=1,0,'[1]Summary &amp; Aggregate Data'!$C$24)</f>
        <v>0</v>
      </c>
      <c r="AI522" s="735"/>
      <c r="AJ522" s="735"/>
      <c r="AK522" s="735"/>
      <c r="AL522" s="735"/>
      <c r="AM522" s="735"/>
      <c r="AN522" s="304"/>
      <c r="AO522" s="304"/>
      <c r="AP522" s="304"/>
      <c r="AQ522" s="304"/>
      <c r="AR522" s="304"/>
      <c r="AS522" s="304"/>
      <c r="AT522" s="304"/>
      <c r="AU522" s="735">
        <f>[1]Input!$E428</f>
        <v>0</v>
      </c>
      <c r="AV522" s="735"/>
      <c r="AW522" s="735"/>
      <c r="AX522" s="735"/>
      <c r="AY522" s="735"/>
      <c r="AZ522" s="735"/>
      <c r="BA522" s="300"/>
      <c r="BB522" s="293"/>
      <c r="BC522" s="293"/>
      <c r="BD522" s="293"/>
      <c r="BE522" s="293"/>
      <c r="BF522" s="293"/>
      <c r="BG522" s="179"/>
      <c r="BH522" s="179"/>
      <c r="BI522" s="179"/>
      <c r="BJ522" s="179"/>
      <c r="BK522" s="97"/>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row>
    <row r="523" spans="6:198" s="1" customFormat="1" ht="12.75" customHeight="1" thickBot="1">
      <c r="F523" s="12"/>
      <c r="G523" s="12"/>
      <c r="H523" s="12"/>
      <c r="I523" s="12"/>
      <c r="J523" s="9"/>
      <c r="K523" s="290" t="s">
        <v>258</v>
      </c>
      <c r="L523" s="305"/>
      <c r="M523" s="305"/>
      <c r="N523" s="305"/>
      <c r="O523" s="305"/>
      <c r="P523" s="305"/>
      <c r="Q523" s="305"/>
      <c r="R523" s="305"/>
      <c r="S523" s="305"/>
      <c r="T523" s="305"/>
      <c r="U523" s="305"/>
      <c r="V523" s="305"/>
      <c r="W523" s="305"/>
      <c r="X523" s="305"/>
      <c r="Y523" s="305"/>
      <c r="Z523" s="305"/>
      <c r="AA523" s="305"/>
      <c r="AB523" s="305"/>
      <c r="AC523" s="19"/>
      <c r="AD523" s="19"/>
      <c r="AE523" s="19"/>
      <c r="AF523" s="19"/>
      <c r="AG523" s="19"/>
      <c r="AH523" s="736">
        <f>'[1]Summary &amp; Aggregate Data'!$C$25</f>
        <v>306040316.87</v>
      </c>
      <c r="AI523" s="736"/>
      <c r="AJ523" s="736"/>
      <c r="AK523" s="736"/>
      <c r="AL523" s="736"/>
      <c r="AM523" s="736"/>
      <c r="AN523" s="304"/>
      <c r="AO523" s="304"/>
      <c r="AP523" s="304"/>
      <c r="AQ523" s="304"/>
      <c r="AR523" s="304"/>
      <c r="AS523" s="304"/>
      <c r="AT523" s="304"/>
      <c r="AU523" s="737">
        <f>'[1]Summary &amp; Aggregate Data'!$C$25</f>
        <v>306040316.87</v>
      </c>
      <c r="AV523" s="737"/>
      <c r="AW523" s="737"/>
      <c r="AX523" s="737"/>
      <c r="AY523" s="737"/>
      <c r="AZ523" s="737"/>
      <c r="BA523" s="300"/>
      <c r="BB523" s="293"/>
      <c r="BC523" s="293"/>
      <c r="BD523" s="293"/>
      <c r="BE523" s="293"/>
      <c r="BF523" s="293"/>
      <c r="BG523" s="179"/>
      <c r="BH523" s="179"/>
      <c r="BI523" s="179"/>
      <c r="BJ523" s="179"/>
      <c r="BK523" s="97"/>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row>
    <row r="524" spans="6:198" s="1" customFormat="1" ht="12.75" customHeight="1" thickTop="1">
      <c r="F524" s="12"/>
      <c r="G524" s="12"/>
      <c r="H524" s="12"/>
      <c r="I524" s="12"/>
      <c r="J524" s="9"/>
      <c r="K524" s="306"/>
      <c r="L524" s="306"/>
      <c r="M524" s="306"/>
      <c r="N524" s="306"/>
      <c r="O524" s="306"/>
      <c r="P524" s="306"/>
      <c r="Q524" s="306"/>
      <c r="R524" s="306"/>
      <c r="S524" s="306"/>
      <c r="T524" s="306"/>
      <c r="U524" s="19"/>
      <c r="V524" s="19"/>
      <c r="W524" s="19"/>
      <c r="X524" s="19"/>
      <c r="Y524" s="19"/>
      <c r="Z524" s="19"/>
      <c r="AA524" s="19"/>
      <c r="AB524" s="19"/>
      <c r="AC524" s="19"/>
      <c r="AD524" s="19"/>
      <c r="AE524" s="19"/>
      <c r="AF524" s="19"/>
      <c r="AG524" s="19"/>
      <c r="AH524" s="304"/>
      <c r="AI524" s="304"/>
      <c r="AJ524" s="304"/>
      <c r="AK524" s="304"/>
      <c r="AL524" s="304"/>
      <c r="AM524" s="304"/>
      <c r="AN524" s="304"/>
      <c r="AO524" s="304"/>
      <c r="AP524" s="304"/>
      <c r="AQ524" s="304"/>
      <c r="AR524" s="304"/>
      <c r="AS524" s="304"/>
      <c r="AT524" s="304"/>
      <c r="AU524" s="304"/>
      <c r="AV524" s="304"/>
      <c r="AW524" s="304"/>
      <c r="AX524" s="304"/>
      <c r="AY524" s="304"/>
      <c r="AZ524" s="304"/>
      <c r="BA524" s="300"/>
      <c r="BB524" s="293"/>
      <c r="BC524" s="293"/>
      <c r="BD524" s="293"/>
      <c r="BE524" s="293"/>
      <c r="BF524" s="293"/>
      <c r="BG524" s="179"/>
      <c r="BH524" s="179"/>
      <c r="BI524" s="179"/>
      <c r="BJ524" s="179"/>
      <c r="BK524" s="97"/>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row>
    <row r="525" spans="6:198" s="1" customFormat="1" ht="12.75" customHeight="1">
      <c r="F525" s="12"/>
      <c r="G525" s="12"/>
      <c r="H525" s="12"/>
      <c r="I525" s="12"/>
      <c r="J525" s="9"/>
      <c r="K525" s="306"/>
      <c r="L525" s="306"/>
      <c r="M525" s="306"/>
      <c r="N525" s="306"/>
      <c r="O525" s="306"/>
      <c r="P525" s="306"/>
      <c r="Q525" s="306"/>
      <c r="R525" s="306"/>
      <c r="S525" s="306"/>
      <c r="T525" s="306"/>
      <c r="U525" s="19"/>
      <c r="V525" s="19"/>
      <c r="W525" s="19"/>
      <c r="X525" s="19"/>
      <c r="Y525" s="19"/>
      <c r="Z525" s="19"/>
      <c r="AA525" s="19"/>
      <c r="AB525" s="19"/>
      <c r="AC525" s="19"/>
      <c r="AD525" s="19"/>
      <c r="AE525" s="19"/>
      <c r="AF525" s="19"/>
      <c r="AG525" s="19"/>
      <c r="AH525" s="304"/>
      <c r="AI525" s="304"/>
      <c r="AJ525" s="304"/>
      <c r="AK525" s="304"/>
      <c r="AL525" s="304"/>
      <c r="AM525" s="304"/>
      <c r="AN525" s="304"/>
      <c r="AO525" s="304"/>
      <c r="AP525" s="304"/>
      <c r="AQ525" s="304"/>
      <c r="AR525" s="304"/>
      <c r="AS525" s="304"/>
      <c r="AT525" s="304"/>
      <c r="AU525" s="304"/>
      <c r="AV525" s="304"/>
      <c r="AW525" s="304"/>
      <c r="AX525" s="304"/>
      <c r="AY525" s="304"/>
      <c r="AZ525" s="304"/>
      <c r="BA525" s="300"/>
      <c r="BB525" s="293"/>
      <c r="BC525" s="293"/>
      <c r="BD525" s="293"/>
      <c r="BE525" s="293"/>
      <c r="BF525" s="293"/>
      <c r="BG525" s="179"/>
      <c r="BH525" s="179"/>
      <c r="BI525" s="179"/>
      <c r="BJ525" s="179"/>
      <c r="BK525" s="97"/>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row>
    <row r="526" spans="6:198" s="1" customFormat="1" ht="12.75" customHeight="1">
      <c r="F526" s="12"/>
      <c r="G526" s="198"/>
      <c r="H526" s="198"/>
      <c r="I526" s="198"/>
      <c r="J526" s="198"/>
      <c r="K526" s="159" t="s">
        <v>259</v>
      </c>
      <c r="L526" s="198"/>
      <c r="M526" s="198"/>
      <c r="N526" s="198"/>
      <c r="O526" s="198"/>
      <c r="P526" s="198"/>
      <c r="Q526" s="198"/>
      <c r="R526" s="198"/>
      <c r="S526" s="198"/>
      <c r="T526" s="198"/>
      <c r="U526" s="198"/>
      <c r="V526" s="198"/>
      <c r="W526" s="198"/>
      <c r="X526" s="198"/>
      <c r="Y526" s="198"/>
      <c r="Z526" s="198"/>
      <c r="AA526" s="198"/>
      <c r="AB526" s="18"/>
      <c r="AC526" s="18"/>
      <c r="AD526" s="18"/>
      <c r="AE526" s="18"/>
      <c r="AF526" s="18"/>
      <c r="AG526" s="18"/>
      <c r="AH526" s="696">
        <f>[1]Input!$C$175</f>
        <v>0</v>
      </c>
      <c r="AI526" s="696"/>
      <c r="AJ526" s="696"/>
      <c r="AK526" s="696"/>
      <c r="AL526" s="696"/>
      <c r="AM526" s="696"/>
      <c r="AN526" s="229"/>
      <c r="AO526" s="229"/>
      <c r="AP526" s="229"/>
      <c r="AQ526" s="229"/>
      <c r="AR526" s="229"/>
      <c r="AS526" s="229"/>
      <c r="AT526" s="229"/>
      <c r="AU526" s="229"/>
      <c r="AV526" s="229"/>
      <c r="AW526" s="229"/>
      <c r="AX526" s="229"/>
      <c r="AY526" s="229"/>
      <c r="AZ526" s="229"/>
      <c r="BA526" s="230"/>
      <c r="BB526" s="179"/>
      <c r="BC526" s="179"/>
      <c r="BD526" s="179"/>
      <c r="BE526" s="179"/>
      <c r="BF526" s="179"/>
      <c r="BG526" s="179"/>
      <c r="BH526" s="179"/>
      <c r="BI526" s="179"/>
      <c r="BJ526" s="179"/>
      <c r="BK526" s="97"/>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row>
    <row r="527" spans="6:198" s="1" customFormat="1" ht="12.75" customHeight="1">
      <c r="F527" s="12"/>
      <c r="G527" s="12"/>
      <c r="H527" s="12"/>
      <c r="I527" s="12"/>
      <c r="J527" s="12"/>
      <c r="K527" s="9"/>
      <c r="L527" s="9"/>
      <c r="M527" s="9"/>
      <c r="N527" s="9"/>
      <c r="O527" s="9"/>
      <c r="P527" s="9"/>
      <c r="Q527" s="9"/>
      <c r="R527" s="9"/>
      <c r="S527" s="9"/>
      <c r="T527" s="9"/>
      <c r="U527" s="9"/>
      <c r="V527" s="9"/>
      <c r="W527" s="9"/>
      <c r="X527" s="9"/>
      <c r="Y527" s="9"/>
      <c r="Z527" s="9"/>
      <c r="AA527" s="9"/>
      <c r="AB527" s="9"/>
      <c r="AC527" s="9"/>
      <c r="AD527" s="9"/>
      <c r="AE527" s="9"/>
      <c r="AF527" s="9"/>
      <c r="AG527" s="9"/>
      <c r="AH527" s="288"/>
      <c r="AI527" s="288"/>
      <c r="AJ527" s="288"/>
      <c r="AK527" s="288"/>
      <c r="AL527" s="288"/>
      <c r="AM527" s="288"/>
      <c r="AN527" s="288"/>
      <c r="AO527" s="288"/>
      <c r="AP527" s="288"/>
      <c r="AQ527" s="288"/>
      <c r="AR527" s="288"/>
      <c r="AS527" s="288"/>
      <c r="AT527" s="288"/>
      <c r="AU527" s="288"/>
      <c r="AV527" s="288"/>
      <c r="AW527" s="288"/>
      <c r="AX527" s="288"/>
      <c r="AY527" s="288"/>
      <c r="AZ527" s="288"/>
      <c r="BA527" s="230"/>
      <c r="BB527" s="179"/>
      <c r="BC527" s="179"/>
      <c r="BD527" s="179"/>
      <c r="BE527" s="179"/>
      <c r="BF527" s="179"/>
      <c r="BG527" s="179"/>
      <c r="BH527" s="179"/>
      <c r="BI527" s="179"/>
      <c r="BJ527" s="179"/>
      <c r="BK527" s="97"/>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row>
    <row r="528" spans="6:198" s="1" customFormat="1" ht="12.75" customHeight="1">
      <c r="F528" s="12"/>
      <c r="G528" s="12"/>
      <c r="H528" s="12"/>
      <c r="I528" s="12"/>
      <c r="J528" s="12"/>
      <c r="K528" s="307" t="s">
        <v>260</v>
      </c>
      <c r="L528" s="82"/>
      <c r="M528" s="82"/>
      <c r="N528" s="82"/>
      <c r="O528" s="82"/>
      <c r="P528" s="82"/>
      <c r="Q528" s="82"/>
      <c r="R528" s="82"/>
      <c r="S528" s="82"/>
      <c r="T528" s="82"/>
      <c r="U528" s="82"/>
      <c r="V528" s="82"/>
      <c r="W528" s="82"/>
      <c r="X528" s="82"/>
      <c r="Y528" s="82"/>
      <c r="Z528" s="82"/>
      <c r="AA528" s="179"/>
      <c r="AB528" s="179"/>
      <c r="AC528" s="179"/>
      <c r="AD528" s="179"/>
      <c r="AE528" s="179"/>
      <c r="AF528" s="179"/>
      <c r="AG528" s="179"/>
      <c r="AH528" s="230"/>
      <c r="AI528" s="230"/>
      <c r="AJ528" s="230"/>
      <c r="AK528" s="230"/>
      <c r="AL528" s="230"/>
      <c r="AM528" s="230"/>
      <c r="AN528" s="230"/>
      <c r="AO528" s="230"/>
      <c r="AP528" s="230"/>
      <c r="AQ528" s="230"/>
      <c r="AR528" s="230"/>
      <c r="AS528" s="230"/>
      <c r="AT528" s="230"/>
      <c r="AU528" s="230"/>
      <c r="AV528" s="230"/>
      <c r="AW528" s="230"/>
      <c r="AX528" s="230"/>
      <c r="AY528" s="230"/>
      <c r="AZ528" s="230"/>
      <c r="BA528" s="230"/>
      <c r="BB528" s="179"/>
      <c r="BC528" s="179"/>
      <c r="BD528" s="179"/>
      <c r="BE528" s="179"/>
      <c r="BF528" s="179"/>
      <c r="BG528" s="179"/>
      <c r="BH528" s="179"/>
      <c r="BI528" s="179"/>
      <c r="BJ528" s="179"/>
      <c r="BK528" s="97"/>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row>
    <row r="529" spans="6:198" s="1" customFormat="1" ht="12.75" customHeight="1">
      <c r="F529" s="159"/>
      <c r="G529" s="18"/>
      <c r="H529" s="18"/>
      <c r="I529" s="18"/>
      <c r="J529" s="18"/>
      <c r="K529" s="308" t="s">
        <v>261</v>
      </c>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172"/>
      <c r="AI529" s="702" t="s">
        <v>262</v>
      </c>
      <c r="AJ529" s="702"/>
      <c r="AK529" s="702"/>
      <c r="AL529" s="702"/>
      <c r="AM529" s="702"/>
      <c r="AN529" s="172"/>
      <c r="AO529" s="172"/>
      <c r="AP529" s="172"/>
      <c r="AQ529" s="172"/>
      <c r="AR529" s="172"/>
      <c r="AS529" s="172"/>
      <c r="AT529" s="172"/>
      <c r="AU529" s="172"/>
      <c r="AV529" s="172"/>
      <c r="AW529" s="172"/>
      <c r="AX529" s="172"/>
      <c r="AY529" s="172"/>
      <c r="AZ529" s="172"/>
      <c r="BA529" s="229"/>
      <c r="BB529" s="18"/>
      <c r="BC529" s="18"/>
      <c r="BD529" s="18"/>
      <c r="BE529" s="18"/>
      <c r="BF529" s="18"/>
      <c r="BG529" s="18"/>
      <c r="BH529" s="18"/>
      <c r="BI529" s="18"/>
      <c r="BJ529" s="18"/>
      <c r="BK529" s="97"/>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row>
    <row r="530" spans="6:198" s="1" customFormat="1" ht="12.75" customHeight="1">
      <c r="F530" s="159"/>
      <c r="G530" s="18"/>
      <c r="H530" s="18"/>
      <c r="I530" s="18"/>
      <c r="J530" s="18"/>
      <c r="K530" s="308" t="s">
        <v>263</v>
      </c>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702" t="s">
        <v>262</v>
      </c>
      <c r="AJ530" s="702"/>
      <c r="AK530" s="702"/>
      <c r="AL530" s="702"/>
      <c r="AM530" s="702"/>
      <c r="AN530" s="82"/>
      <c r="AO530" s="82"/>
      <c r="AP530" s="82"/>
      <c r="AQ530" s="728"/>
      <c r="AR530" s="728"/>
      <c r="AS530" s="728"/>
      <c r="AT530" s="728"/>
      <c r="AU530" s="728"/>
      <c r="AV530" s="728"/>
      <c r="AW530" s="82"/>
      <c r="AX530" s="82"/>
      <c r="AY530" s="82"/>
      <c r="AZ530" s="82"/>
      <c r="BA530" s="18"/>
      <c r="BB530" s="18"/>
      <c r="BC530" s="18"/>
      <c r="BD530" s="18"/>
      <c r="BE530" s="18"/>
      <c r="BF530" s="18"/>
      <c r="BG530" s="18"/>
      <c r="BH530" s="18"/>
      <c r="BI530" s="18"/>
      <c r="BJ530" s="18"/>
      <c r="BK530" s="97"/>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row>
    <row r="531" spans="6:198" s="1" customFormat="1" ht="12.75" customHeight="1">
      <c r="F531" s="159"/>
      <c r="G531" s="18"/>
      <c r="H531" s="18"/>
      <c r="I531" s="18"/>
      <c r="J531" s="18"/>
      <c r="K531" s="308" t="s">
        <v>264</v>
      </c>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702" t="s">
        <v>262</v>
      </c>
      <c r="AJ531" s="702"/>
      <c r="AK531" s="702"/>
      <c r="AL531" s="702"/>
      <c r="AM531" s="702"/>
      <c r="AN531" s="82"/>
      <c r="AO531" s="82"/>
      <c r="AP531" s="82"/>
      <c r="AQ531" s="728"/>
      <c r="AR531" s="728"/>
      <c r="AS531" s="728"/>
      <c r="AT531" s="728"/>
      <c r="AU531" s="728"/>
      <c r="AV531" s="728"/>
      <c r="AW531" s="82"/>
      <c r="AX531" s="82"/>
      <c r="AY531" s="82"/>
      <c r="AZ531" s="82"/>
      <c r="BA531" s="18"/>
      <c r="BB531" s="18"/>
      <c r="BC531" s="18"/>
      <c r="BD531" s="18"/>
      <c r="BE531" s="18"/>
      <c r="BF531" s="18"/>
      <c r="BG531" s="18"/>
      <c r="BH531" s="18"/>
      <c r="BI531" s="18"/>
      <c r="BJ531" s="18"/>
      <c r="BK531" s="97"/>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row>
    <row r="532" spans="6:198" s="1" customFormat="1" ht="12.75" customHeight="1">
      <c r="F532" s="159"/>
      <c r="G532" s="18"/>
      <c r="H532" s="18"/>
      <c r="I532" s="18"/>
      <c r="J532" s="18"/>
      <c r="K532" s="308" t="s">
        <v>265</v>
      </c>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702" t="s">
        <v>262</v>
      </c>
      <c r="AJ532" s="702"/>
      <c r="AK532" s="702"/>
      <c r="AL532" s="702"/>
      <c r="AM532" s="702"/>
      <c r="AN532" s="82"/>
      <c r="AO532" s="82"/>
      <c r="AP532" s="82"/>
      <c r="AQ532" s="728"/>
      <c r="AR532" s="728"/>
      <c r="AS532" s="728"/>
      <c r="AT532" s="728"/>
      <c r="AU532" s="728"/>
      <c r="AV532" s="728"/>
      <c r="AW532" s="82"/>
      <c r="AX532" s="82"/>
      <c r="AY532" s="82"/>
      <c r="AZ532" s="82"/>
      <c r="BA532" s="18"/>
      <c r="BB532" s="18"/>
      <c r="BC532" s="18"/>
      <c r="BD532" s="18"/>
      <c r="BE532" s="18"/>
      <c r="BF532" s="18"/>
      <c r="BG532" s="18"/>
      <c r="BH532" s="18"/>
      <c r="BI532" s="18"/>
      <c r="BJ532" s="18"/>
      <c r="BK532" s="97"/>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row>
    <row r="533" spans="6:198" s="1" customFormat="1" ht="12.75" customHeight="1">
      <c r="F533" s="159"/>
      <c r="G533" s="18"/>
      <c r="H533" s="18"/>
      <c r="I533" s="18"/>
      <c r="J533" s="18"/>
      <c r="K533" s="308" t="s">
        <v>266</v>
      </c>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702" t="s">
        <v>262</v>
      </c>
      <c r="AJ533" s="702"/>
      <c r="AK533" s="702"/>
      <c r="AL533" s="702"/>
      <c r="AM533" s="702"/>
      <c r="AN533" s="82"/>
      <c r="AO533" s="82"/>
      <c r="AP533" s="82"/>
      <c r="AQ533" s="728"/>
      <c r="AR533" s="728"/>
      <c r="AS533" s="728"/>
      <c r="AT533" s="728"/>
      <c r="AU533" s="728"/>
      <c r="AV533" s="728"/>
      <c r="AW533" s="82"/>
      <c r="AX533" s="82"/>
      <c r="AY533" s="82"/>
      <c r="AZ533" s="82"/>
      <c r="BA533" s="18"/>
      <c r="BB533" s="18"/>
      <c r="BC533" s="18"/>
      <c r="BD533" s="18"/>
      <c r="BE533" s="18"/>
      <c r="BF533" s="18"/>
      <c r="BG533" s="18"/>
      <c r="BH533" s="18"/>
      <c r="BI533" s="18"/>
      <c r="BJ533" s="18"/>
      <c r="BK533" s="97"/>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row>
    <row r="534" spans="6:198" s="1" customFormat="1" ht="12.75" customHeight="1">
      <c r="F534" s="159"/>
      <c r="G534" s="18"/>
      <c r="H534" s="18"/>
      <c r="I534" s="18"/>
      <c r="J534" s="18"/>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18"/>
      <c r="BB534" s="18"/>
      <c r="BC534" s="18"/>
      <c r="BD534" s="18"/>
      <c r="BE534" s="18"/>
      <c r="BF534" s="18"/>
      <c r="BG534" s="18"/>
      <c r="BH534" s="18"/>
      <c r="BI534" s="18"/>
      <c r="BJ534" s="18"/>
      <c r="BK534" s="97"/>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row>
    <row r="535" spans="6:198" s="1" customFormat="1" ht="12.75" customHeight="1">
      <c r="F535" s="159"/>
      <c r="G535" s="18"/>
      <c r="H535" s="18"/>
      <c r="I535" s="18"/>
      <c r="J535" s="18"/>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18"/>
      <c r="BB535" s="18"/>
      <c r="BC535" s="18"/>
      <c r="BD535" s="18"/>
      <c r="BE535" s="18"/>
      <c r="BF535" s="18"/>
      <c r="BG535" s="18"/>
      <c r="BH535" s="18"/>
      <c r="BI535" s="18"/>
      <c r="BJ535" s="18"/>
      <c r="BK535" s="97"/>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row>
    <row r="536" spans="6:198" s="1" customFormat="1" ht="12.75" customHeight="1">
      <c r="F536" s="159"/>
      <c r="G536" s="18"/>
      <c r="H536" s="18"/>
      <c r="I536" s="18"/>
      <c r="J536" s="18"/>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18"/>
      <c r="BB536" s="18"/>
      <c r="BC536" s="18"/>
      <c r="BD536" s="18"/>
      <c r="BE536" s="18"/>
      <c r="BF536" s="18"/>
      <c r="BG536" s="18"/>
      <c r="BH536" s="18"/>
      <c r="BI536" s="18"/>
      <c r="BJ536" s="18"/>
      <c r="BK536" s="97"/>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row>
    <row r="537" spans="6:198" s="1" customFormat="1" ht="12.75" customHeight="1">
      <c r="F537" s="159"/>
      <c r="G537" s="18"/>
      <c r="H537" s="18"/>
      <c r="I537" s="18"/>
      <c r="J537" s="18"/>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18"/>
      <c r="BB537" s="18"/>
      <c r="BC537" s="18"/>
      <c r="BD537" s="18"/>
      <c r="BE537" s="18"/>
      <c r="BF537" s="18"/>
      <c r="BG537" s="18"/>
      <c r="BH537" s="18"/>
      <c r="BI537" s="18"/>
      <c r="BJ537" s="18"/>
      <c r="BK537" s="97"/>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row>
    <row r="538" spans="6:198" s="1" customFormat="1" ht="12.75" customHeight="1">
      <c r="F538" s="159"/>
      <c r="G538" s="18"/>
      <c r="H538" s="18"/>
      <c r="I538" s="18"/>
      <c r="J538" s="18"/>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18"/>
      <c r="BB538" s="18"/>
      <c r="BC538" s="18"/>
      <c r="BD538" s="18"/>
      <c r="BE538" s="18"/>
      <c r="BF538" s="18"/>
      <c r="BG538" s="18"/>
      <c r="BH538" s="18"/>
      <c r="BI538" s="18"/>
      <c r="BJ538" s="18"/>
      <c r="BK538" s="97"/>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row>
    <row r="539" spans="6:198" s="1" customFormat="1" ht="12.75" customHeight="1">
      <c r="F539" s="159"/>
      <c r="G539" s="18"/>
      <c r="H539" s="18"/>
      <c r="I539" s="18"/>
      <c r="J539" s="18"/>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18"/>
      <c r="BB539" s="18"/>
      <c r="BC539" s="18"/>
      <c r="BD539" s="18"/>
      <c r="BE539" s="18"/>
      <c r="BF539" s="18"/>
      <c r="BG539" s="18"/>
      <c r="BH539" s="18"/>
      <c r="BI539" s="18"/>
      <c r="BJ539" s="18"/>
      <c r="BK539" s="97"/>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row>
    <row r="540" spans="6:198" s="1" customFormat="1" ht="12.75" customHeight="1">
      <c r="F540" s="159"/>
      <c r="G540" s="18"/>
      <c r="H540" s="18"/>
      <c r="I540" s="18"/>
      <c r="J540" s="18"/>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18"/>
      <c r="BB540" s="18"/>
      <c r="BC540" s="18"/>
      <c r="BD540" s="18"/>
      <c r="BE540" s="18"/>
      <c r="BF540" s="18"/>
      <c r="BG540" s="18"/>
      <c r="BH540" s="18"/>
      <c r="BI540" s="18"/>
      <c r="BJ540" s="18"/>
      <c r="BK540" s="97"/>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row>
    <row r="541" spans="6:198" s="1" customFormat="1" ht="12.75" customHeight="1">
      <c r="F541" s="159"/>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97"/>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row>
    <row r="542" spans="6:198" s="1" customFormat="1" ht="12.75" customHeight="1">
      <c r="F542" s="159"/>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97"/>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row>
    <row r="543" spans="6:198" s="1" customFormat="1" ht="13.5" customHeight="1" thickBot="1">
      <c r="F543" s="309"/>
      <c r="G543" s="281"/>
      <c r="H543" s="281"/>
      <c r="I543" s="281"/>
      <c r="J543" s="281"/>
      <c r="K543" s="280"/>
      <c r="L543" s="281"/>
      <c r="M543" s="281"/>
      <c r="N543" s="281"/>
      <c r="O543" s="281"/>
      <c r="P543" s="281"/>
      <c r="Q543" s="281"/>
      <c r="R543" s="281"/>
      <c r="S543" s="281"/>
      <c r="T543" s="281"/>
      <c r="U543" s="281"/>
      <c r="V543" s="281"/>
      <c r="W543" s="281"/>
      <c r="X543" s="281"/>
      <c r="Y543" s="281"/>
      <c r="Z543" s="281"/>
      <c r="AA543" s="281"/>
      <c r="AB543" s="281"/>
      <c r="AC543" s="281"/>
      <c r="AD543" s="281"/>
      <c r="AE543" s="281"/>
      <c r="AF543" s="281"/>
      <c r="AG543" s="281"/>
      <c r="AH543" s="281"/>
      <c r="AI543" s="281"/>
      <c r="AJ543" s="281"/>
      <c r="AK543" s="281"/>
      <c r="AL543" s="281"/>
      <c r="AM543" s="281"/>
      <c r="AN543" s="281"/>
      <c r="AO543" s="281"/>
      <c r="AP543" s="281"/>
      <c r="AQ543" s="281"/>
      <c r="AR543" s="281"/>
      <c r="AS543" s="281"/>
      <c r="AT543" s="281"/>
      <c r="AU543" s="281"/>
      <c r="AV543" s="281"/>
      <c r="AW543" s="281"/>
      <c r="AX543" s="281"/>
      <c r="AY543" s="281"/>
      <c r="AZ543" s="281"/>
      <c r="BA543" s="281"/>
      <c r="BB543" s="281"/>
      <c r="BC543" s="281"/>
      <c r="BD543" s="281"/>
      <c r="BE543" s="281"/>
      <c r="BF543" s="281"/>
      <c r="BG543" s="281"/>
      <c r="BH543" s="281"/>
      <c r="BI543" s="281"/>
      <c r="BJ543" s="281"/>
      <c r="BK543" s="19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row>
    <row r="544" spans="6:198" s="1" customFormat="1" ht="18" customHeight="1">
      <c r="F544" s="576" t="str">
        <f>[2]Setup!$B$5</f>
        <v>Precise Mortgage Funding 2018-2B plc</v>
      </c>
      <c r="G544" s="576"/>
      <c r="H544" s="576"/>
      <c r="I544" s="576"/>
      <c r="J544" s="576"/>
      <c r="K544" s="576"/>
      <c r="L544" s="576"/>
      <c r="M544" s="576"/>
      <c r="N544" s="576"/>
      <c r="O544" s="576"/>
      <c r="P544" s="576"/>
      <c r="Q544" s="576"/>
      <c r="R544" s="576"/>
      <c r="S544" s="576"/>
      <c r="T544" s="576"/>
      <c r="U544" s="576"/>
      <c r="V544" s="576"/>
      <c r="W544" s="576"/>
      <c r="X544" s="576"/>
      <c r="Y544" s="576"/>
      <c r="Z544" s="576"/>
      <c r="AA544" s="576"/>
      <c r="AB544" s="576"/>
      <c r="AC544" s="576"/>
      <c r="AD544" s="576"/>
      <c r="AE544" s="576"/>
      <c r="AF544" s="576"/>
      <c r="AG544" s="576"/>
      <c r="AH544" s="576"/>
      <c r="AI544" s="576"/>
      <c r="AJ544" s="576"/>
      <c r="AK544" s="576"/>
      <c r="AL544" s="576"/>
      <c r="AM544" s="576"/>
      <c r="AN544" s="576"/>
      <c r="AO544" s="576"/>
      <c r="AP544" s="576"/>
      <c r="AQ544" s="576"/>
      <c r="AR544" s="576"/>
      <c r="AS544" s="576"/>
      <c r="AT544" s="576"/>
      <c r="AU544" s="576"/>
      <c r="AV544" s="576"/>
      <c r="AW544" s="576"/>
      <c r="AX544" s="576"/>
      <c r="AY544" s="576"/>
      <c r="AZ544" s="576"/>
      <c r="BA544" s="576"/>
      <c r="BB544" s="576"/>
      <c r="BC544" s="576"/>
      <c r="BD544" s="576"/>
      <c r="BE544" s="576"/>
      <c r="BF544" s="576"/>
      <c r="BG544" s="576"/>
      <c r="BH544" s="576"/>
      <c r="BI544" s="576"/>
      <c r="BJ544" s="576"/>
      <c r="BK544" s="576"/>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row>
    <row r="545" spans="6:198" s="1" customFormat="1" ht="15" customHeight="1">
      <c r="F545" s="569" t="s">
        <v>1</v>
      </c>
      <c r="G545" s="569"/>
      <c r="H545" s="569"/>
      <c r="I545" s="569"/>
      <c r="J545" s="569"/>
      <c r="K545" s="569"/>
      <c r="L545" s="569"/>
      <c r="M545" s="569"/>
      <c r="N545" s="569"/>
      <c r="O545" s="569"/>
      <c r="P545" s="569"/>
      <c r="Q545" s="569"/>
      <c r="R545" s="569"/>
      <c r="S545" s="569"/>
      <c r="T545" s="569"/>
      <c r="U545" s="569"/>
      <c r="V545" s="569"/>
      <c r="W545" s="569"/>
      <c r="X545" s="569"/>
      <c r="Y545" s="569"/>
      <c r="Z545" s="569"/>
      <c r="AA545" s="569"/>
      <c r="AB545" s="569"/>
      <c r="AC545" s="569"/>
      <c r="AD545" s="569"/>
      <c r="AE545" s="569"/>
      <c r="AF545" s="569"/>
      <c r="AG545" s="569"/>
      <c r="AH545" s="569"/>
      <c r="AI545" s="569"/>
      <c r="AJ545" s="569"/>
      <c r="AK545" s="569"/>
      <c r="AL545" s="569"/>
      <c r="AM545" s="569"/>
      <c r="AN545" s="569"/>
      <c r="AO545" s="569"/>
      <c r="AP545" s="569"/>
      <c r="AQ545" s="569"/>
      <c r="AR545" s="569"/>
      <c r="AS545" s="569"/>
      <c r="AT545" s="569"/>
      <c r="AU545" s="569"/>
      <c r="AV545" s="569"/>
      <c r="AW545" s="569"/>
      <c r="AX545" s="569"/>
      <c r="AY545" s="569"/>
      <c r="AZ545" s="569"/>
      <c r="BA545" s="569"/>
      <c r="BB545" s="569"/>
      <c r="BC545" s="569"/>
      <c r="BD545" s="569"/>
      <c r="BE545" s="569"/>
      <c r="BF545" s="569"/>
      <c r="BG545" s="569"/>
      <c r="BH545" s="569"/>
      <c r="BI545" s="569"/>
      <c r="BJ545" s="569"/>
      <c r="BK545" s="569"/>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row>
    <row r="546" spans="6:198" s="1" customFormat="1" ht="15" customHeight="1">
      <c r="F546" s="569" t="s">
        <v>2</v>
      </c>
      <c r="G546" s="569"/>
      <c r="H546" s="569"/>
      <c r="I546" s="569"/>
      <c r="J546" s="569"/>
      <c r="K546" s="569"/>
      <c r="L546" s="569"/>
      <c r="M546" s="569"/>
      <c r="N546" s="569"/>
      <c r="O546" s="569"/>
      <c r="P546" s="569"/>
      <c r="Q546" s="569"/>
      <c r="R546" s="569"/>
      <c r="S546" s="569"/>
      <c r="T546" s="569"/>
      <c r="U546" s="569"/>
      <c r="V546" s="569"/>
      <c r="W546" s="569"/>
      <c r="X546" s="569"/>
      <c r="Y546" s="569"/>
      <c r="Z546" s="569"/>
      <c r="AA546" s="569"/>
      <c r="AB546" s="569"/>
      <c r="AC546" s="569"/>
      <c r="AD546" s="569"/>
      <c r="AE546" s="569"/>
      <c r="AF546" s="569"/>
      <c r="AG546" s="569"/>
      <c r="AH546" s="569"/>
      <c r="AI546" s="569"/>
      <c r="AJ546" s="569"/>
      <c r="AK546" s="569"/>
      <c r="AL546" s="569"/>
      <c r="AM546" s="569"/>
      <c r="AN546" s="569"/>
      <c r="AO546" s="569"/>
      <c r="AP546" s="569"/>
      <c r="AQ546" s="569"/>
      <c r="AR546" s="569"/>
      <c r="AS546" s="569"/>
      <c r="AT546" s="569"/>
      <c r="AU546" s="569"/>
      <c r="AV546" s="569"/>
      <c r="AW546" s="569"/>
      <c r="AX546" s="569"/>
      <c r="AY546" s="569"/>
      <c r="AZ546" s="569"/>
      <c r="BA546" s="569"/>
      <c r="BB546" s="569"/>
      <c r="BC546" s="569"/>
      <c r="BD546" s="569"/>
      <c r="BE546" s="569"/>
      <c r="BF546" s="569"/>
      <c r="BG546" s="569"/>
      <c r="BH546" s="569"/>
      <c r="BI546" s="569"/>
      <c r="BJ546" s="569"/>
      <c r="BK546" s="569"/>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row>
    <row r="547" spans="6:198" s="1" customFormat="1" ht="13.5" customHeight="1" thickBot="1">
      <c r="F547" s="570">
        <f>[1]Input!$C$112</f>
        <v>43633</v>
      </c>
      <c r="G547" s="570"/>
      <c r="H547" s="570"/>
      <c r="I547" s="570"/>
      <c r="J547" s="570"/>
      <c r="K547" s="570"/>
      <c r="L547" s="570"/>
      <c r="M547" s="570"/>
      <c r="N547" s="570"/>
      <c r="O547" s="570"/>
      <c r="P547" s="570"/>
      <c r="Q547" s="570"/>
      <c r="R547" s="570"/>
      <c r="S547" s="570"/>
      <c r="T547" s="570"/>
      <c r="U547" s="570"/>
      <c r="V547" s="570"/>
      <c r="W547" s="570"/>
      <c r="X547" s="570"/>
      <c r="Y547" s="570"/>
      <c r="Z547" s="570"/>
      <c r="AA547" s="570"/>
      <c r="AB547" s="570"/>
      <c r="AC547" s="570"/>
      <c r="AD547" s="570"/>
      <c r="AE547" s="570"/>
      <c r="AF547" s="570"/>
      <c r="AG547" s="570"/>
      <c r="AH547" s="570"/>
      <c r="AI547" s="570"/>
      <c r="AJ547" s="570"/>
      <c r="AK547" s="570"/>
      <c r="AL547" s="570"/>
      <c r="AM547" s="570"/>
      <c r="AN547" s="570"/>
      <c r="AO547" s="570"/>
      <c r="AP547" s="570"/>
      <c r="AQ547" s="570"/>
      <c r="AR547" s="570"/>
      <c r="AS547" s="570"/>
      <c r="AT547" s="570"/>
      <c r="AU547" s="570"/>
      <c r="AV547" s="570"/>
      <c r="AW547" s="570"/>
      <c r="AX547" s="570"/>
      <c r="AY547" s="570"/>
      <c r="AZ547" s="570"/>
      <c r="BA547" s="570"/>
      <c r="BB547" s="570"/>
      <c r="BC547" s="570"/>
      <c r="BD547" s="570"/>
      <c r="BE547" s="570"/>
      <c r="BF547" s="570"/>
      <c r="BG547" s="570"/>
      <c r="BH547" s="570"/>
      <c r="BI547" s="570"/>
      <c r="BJ547" s="570"/>
      <c r="BK547" s="570"/>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row>
    <row r="548" spans="6:198" s="1" customFormat="1" ht="12.75" customHeight="1">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c r="BC548" s="4"/>
      <c r="BD548" s="4"/>
      <c r="BE548" s="4"/>
      <c r="BF548" s="4"/>
      <c r="BG548" s="4"/>
      <c r="BH548" s="4"/>
      <c r="BI548" s="4"/>
      <c r="BJ548" s="4"/>
      <c r="BK548" s="4"/>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row>
    <row r="549" spans="6:198" s="1" customFormat="1" ht="12.75" customHeight="1">
      <c r="F549" s="571" t="s">
        <v>267</v>
      </c>
      <c r="G549" s="571"/>
      <c r="H549" s="571"/>
      <c r="I549" s="571"/>
      <c r="J549" s="571"/>
      <c r="K549" s="571"/>
      <c r="L549" s="571"/>
      <c r="M549" s="571"/>
      <c r="N549" s="571"/>
      <c r="O549" s="571"/>
      <c r="P549" s="571"/>
      <c r="Q549" s="571"/>
      <c r="R549" s="571"/>
      <c r="S549" s="571"/>
      <c r="T549" s="571"/>
      <c r="U549" s="571"/>
      <c r="V549" s="571"/>
      <c r="W549" s="571"/>
      <c r="X549" s="571"/>
      <c r="Y549" s="571"/>
      <c r="Z549" s="571"/>
      <c r="AA549" s="571"/>
      <c r="AB549" s="571"/>
      <c r="AC549" s="571"/>
      <c r="AD549" s="571"/>
      <c r="AE549" s="571"/>
      <c r="AF549" s="571"/>
      <c r="AG549" s="571"/>
      <c r="AH549" s="571"/>
      <c r="AI549" s="571"/>
      <c r="AJ549" s="571"/>
      <c r="AK549" s="571"/>
      <c r="AL549" s="571"/>
      <c r="AM549" s="571"/>
      <c r="AN549" s="571"/>
      <c r="AO549" s="571"/>
      <c r="AP549" s="571"/>
      <c r="AQ549" s="571"/>
      <c r="AR549" s="571"/>
      <c r="AS549" s="571"/>
      <c r="AT549" s="571"/>
      <c r="AU549" s="571"/>
      <c r="AV549" s="571"/>
      <c r="AW549" s="571"/>
      <c r="AX549" s="571"/>
      <c r="AY549" s="571"/>
      <c r="AZ549" s="571"/>
      <c r="BA549" s="571"/>
      <c r="BB549" s="571"/>
      <c r="BC549" s="571"/>
      <c r="BD549" s="571"/>
      <c r="BE549" s="571"/>
      <c r="BF549" s="571"/>
      <c r="BG549" s="571"/>
      <c r="BH549" s="571"/>
      <c r="BI549" s="571"/>
      <c r="BJ549" s="571"/>
      <c r="BK549" s="571"/>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row>
    <row r="550" spans="6:198" s="1" customFormat="1" ht="12.75" customHeight="1">
      <c r="F550" s="310"/>
      <c r="G550" s="310"/>
      <c r="H550" s="310"/>
      <c r="I550" s="310"/>
      <c r="J550" s="310"/>
      <c r="K550" s="310"/>
      <c r="L550" s="310"/>
      <c r="M550" s="310"/>
      <c r="N550" s="310"/>
      <c r="O550" s="310"/>
      <c r="P550" s="310"/>
      <c r="Q550" s="310"/>
      <c r="R550" s="310"/>
      <c r="S550" s="310"/>
      <c r="T550" s="310"/>
      <c r="U550" s="310"/>
      <c r="V550" s="310"/>
      <c r="W550" s="310"/>
      <c r="X550" s="310"/>
      <c r="Y550" s="310"/>
      <c r="Z550" s="310"/>
      <c r="AA550" s="310"/>
      <c r="AB550" s="310"/>
      <c r="AC550" s="310"/>
      <c r="AD550" s="310"/>
      <c r="AE550" s="310"/>
      <c r="AF550" s="310"/>
      <c r="AG550" s="310"/>
      <c r="AH550" s="310"/>
      <c r="AI550" s="310"/>
      <c r="AJ550" s="310"/>
      <c r="AK550" s="310"/>
      <c r="AL550" s="310"/>
      <c r="AM550" s="310"/>
      <c r="AN550" s="310"/>
      <c r="AO550" s="310"/>
      <c r="AP550" s="310"/>
      <c r="AQ550" s="310"/>
      <c r="AR550" s="310"/>
      <c r="AS550" s="310"/>
      <c r="AT550" s="310"/>
      <c r="AU550" s="310"/>
      <c r="AV550" s="310"/>
      <c r="AW550" s="310"/>
      <c r="AX550" s="310"/>
      <c r="AY550" s="310"/>
      <c r="AZ550" s="310"/>
      <c r="BA550" s="310"/>
      <c r="BB550" s="310"/>
      <c r="BC550" s="310"/>
      <c r="BD550" s="310"/>
      <c r="BE550" s="310"/>
      <c r="BF550" s="310"/>
      <c r="BG550" s="310"/>
      <c r="BH550" s="310"/>
      <c r="BI550" s="310"/>
      <c r="BJ550" s="310"/>
      <c r="BK550" s="310"/>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row>
    <row r="551" spans="6:198" s="1" customFormat="1" ht="12.75" customHeight="1">
      <c r="F551" s="311"/>
      <c r="G551" s="311"/>
      <c r="H551" s="311"/>
      <c r="I551" s="311"/>
      <c r="J551" s="311"/>
      <c r="K551" s="311"/>
      <c r="L551" s="311"/>
      <c r="M551" s="311"/>
      <c r="N551" s="311"/>
      <c r="O551" s="311"/>
      <c r="P551" s="311"/>
      <c r="Q551" s="311"/>
      <c r="R551" s="311"/>
      <c r="S551" s="311"/>
      <c r="T551" s="311"/>
      <c r="U551" s="311"/>
      <c r="V551" s="311"/>
      <c r="W551" s="311"/>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c r="AS551" s="311"/>
      <c r="AT551" s="311"/>
      <c r="AU551" s="311"/>
      <c r="AV551" s="311"/>
      <c r="AW551" s="311"/>
      <c r="AX551" s="311"/>
      <c r="AY551" s="311"/>
      <c r="AZ551" s="311"/>
      <c r="BA551" s="311"/>
      <c r="BB551" s="311"/>
      <c r="BC551" s="311"/>
      <c r="BD551" s="311"/>
      <c r="BE551" s="311"/>
      <c r="BF551" s="311"/>
      <c r="BG551" s="311"/>
      <c r="BH551" s="311"/>
      <c r="BI551" s="311"/>
      <c r="BJ551" s="311"/>
      <c r="BK551" s="311"/>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row>
    <row r="552" spans="6:198" s="1" customFormat="1" ht="12.75" customHeight="1">
      <c r="F552" s="311"/>
      <c r="G552" s="311"/>
      <c r="H552" s="311"/>
      <c r="I552" s="311"/>
      <c r="J552" s="311"/>
      <c r="K552" s="311"/>
      <c r="L552" s="311"/>
      <c r="M552" s="311"/>
      <c r="N552" s="311"/>
      <c r="O552" s="311"/>
      <c r="P552" s="311"/>
      <c r="Q552" s="311"/>
      <c r="R552" s="311"/>
      <c r="S552" s="311"/>
      <c r="T552" s="311"/>
      <c r="U552" s="311"/>
      <c r="V552" s="311"/>
      <c r="W552" s="311"/>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c r="AS552" s="311"/>
      <c r="AT552" s="311"/>
      <c r="AU552" s="311"/>
      <c r="AV552" s="311"/>
      <c r="AW552" s="311"/>
      <c r="AX552" s="311"/>
      <c r="AY552" s="311"/>
      <c r="AZ552" s="311"/>
      <c r="BA552" s="311"/>
      <c r="BB552" s="311"/>
      <c r="BC552" s="311"/>
      <c r="BD552" s="311"/>
      <c r="BE552" s="311"/>
      <c r="BF552" s="311"/>
      <c r="BG552" s="311"/>
      <c r="BH552" s="311"/>
      <c r="BI552" s="311"/>
      <c r="BJ552" s="311"/>
      <c r="BK552" s="311"/>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row>
    <row r="553" spans="6:198" s="1" customFormat="1" ht="12.75" customHeight="1">
      <c r="F553" s="311"/>
      <c r="G553" s="311"/>
      <c r="H553" s="311"/>
      <c r="I553" s="311"/>
      <c r="J553" s="311"/>
      <c r="K553" s="311"/>
      <c r="L553" s="311"/>
      <c r="M553" s="311"/>
      <c r="N553" s="311"/>
      <c r="O553" s="311"/>
      <c r="P553" s="311"/>
      <c r="Q553" s="311"/>
      <c r="R553" s="311"/>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311"/>
      <c r="AY553" s="311"/>
      <c r="AZ553" s="311"/>
      <c r="BA553" s="311"/>
      <c r="BB553" s="311"/>
      <c r="BC553" s="311"/>
      <c r="BD553" s="311"/>
      <c r="BE553" s="311"/>
      <c r="BF553" s="311"/>
      <c r="BG553" s="311"/>
      <c r="BH553" s="311"/>
      <c r="BI553" s="311"/>
      <c r="BJ553" s="311"/>
      <c r="BK553" s="311"/>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row>
    <row r="554" spans="6:198" s="1" customFormat="1" ht="12.75" customHeight="1">
      <c r="F554" s="311"/>
      <c r="G554" s="311"/>
      <c r="H554" s="311"/>
      <c r="I554" s="311"/>
      <c r="J554" s="311"/>
      <c r="K554" s="311"/>
      <c r="L554" s="311"/>
      <c r="M554" s="311"/>
      <c r="N554" s="311"/>
      <c r="O554" s="311"/>
      <c r="P554" s="311"/>
      <c r="Q554" s="311"/>
      <c r="R554" s="311"/>
      <c r="S554" s="311"/>
      <c r="T554" s="311"/>
      <c r="U554" s="311"/>
      <c r="V554" s="311"/>
      <c r="W554" s="311"/>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c r="AS554" s="311"/>
      <c r="AT554" s="311"/>
      <c r="AU554" s="311"/>
      <c r="AV554" s="311"/>
      <c r="AW554" s="311"/>
      <c r="AX554" s="311"/>
      <c r="AY554" s="311"/>
      <c r="AZ554" s="311"/>
      <c r="BA554" s="311"/>
      <c r="BB554" s="311"/>
      <c r="BC554" s="311"/>
      <c r="BD554" s="311"/>
      <c r="BE554" s="311"/>
      <c r="BF554" s="311"/>
      <c r="BG554" s="311"/>
      <c r="BH554" s="311"/>
      <c r="BI554" s="311"/>
      <c r="BJ554" s="311"/>
      <c r="BK554" s="311"/>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row>
    <row r="555" spans="6:198" s="1" customFormat="1" ht="12.75" customHeight="1">
      <c r="F555" s="311"/>
      <c r="G555" s="311"/>
      <c r="H555" s="311"/>
      <c r="I555" s="311"/>
      <c r="J555" s="311"/>
      <c r="K555" s="311"/>
      <c r="L555" s="311"/>
      <c r="M555" s="311"/>
      <c r="N555" s="311"/>
      <c r="O555" s="730" t="s">
        <v>268</v>
      </c>
      <c r="P555" s="730"/>
      <c r="Q555" s="730"/>
      <c r="R555" s="730"/>
      <c r="S555" s="731"/>
      <c r="T555" s="730"/>
      <c r="U555" s="730"/>
      <c r="V555" s="730"/>
      <c r="W555" s="730"/>
      <c r="X555" s="730"/>
      <c r="Y555" s="730"/>
      <c r="Z555" s="730"/>
      <c r="AA555" s="730"/>
      <c r="AB555" s="730"/>
      <c r="AC555" s="730"/>
      <c r="AD555" s="311"/>
      <c r="AE555" s="311"/>
      <c r="AF555" s="732"/>
      <c r="AG555" s="730"/>
      <c r="AH555" s="730"/>
      <c r="AI555" s="730"/>
      <c r="AJ555" s="730"/>
      <c r="AK555" s="730"/>
      <c r="AL555" s="311"/>
      <c r="AM555" s="311"/>
      <c r="AN555" s="311"/>
      <c r="AO555" s="311"/>
      <c r="AP555" s="311"/>
      <c r="AQ555" s="311"/>
      <c r="AR555" s="12"/>
      <c r="AS555" s="12"/>
      <c r="AT555" s="12"/>
      <c r="AU555" s="12"/>
      <c r="AV555" s="12"/>
      <c r="AW555" s="12"/>
      <c r="AX555" s="311"/>
      <c r="AY555" s="311"/>
      <c r="AZ555" s="311"/>
      <c r="BA555" s="311"/>
      <c r="BB555" s="311"/>
      <c r="BC555" s="311"/>
      <c r="BD555" s="311"/>
      <c r="BE555" s="311"/>
      <c r="BF555" s="311"/>
      <c r="BG555" s="311"/>
      <c r="BH555" s="311"/>
      <c r="BI555" s="311"/>
      <c r="BJ555" s="311"/>
      <c r="BK555" s="311"/>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row>
    <row r="556" spans="6:198" s="1" customFormat="1" ht="12.75" customHeight="1">
      <c r="F556" s="311"/>
      <c r="G556" s="311"/>
      <c r="H556" s="311"/>
      <c r="I556" s="311"/>
      <c r="J556" s="311"/>
      <c r="K556" s="311"/>
      <c r="L556" s="311"/>
      <c r="M556" s="311"/>
      <c r="N556" s="311"/>
      <c r="O556" s="311"/>
      <c r="P556" s="311"/>
      <c r="Q556" s="311"/>
      <c r="R556" s="311"/>
      <c r="S556" s="311"/>
      <c r="T556" s="311"/>
      <c r="U556" s="311"/>
      <c r="V556" s="311"/>
      <c r="W556" s="311"/>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c r="AS556" s="311"/>
      <c r="AT556" s="311"/>
      <c r="AU556" s="311"/>
      <c r="AV556" s="311"/>
      <c r="AW556" s="311"/>
      <c r="AX556" s="311"/>
      <c r="AY556" s="311"/>
      <c r="AZ556" s="311"/>
      <c r="BA556" s="311"/>
      <c r="BB556" s="311"/>
      <c r="BC556" s="311"/>
      <c r="BD556" s="311"/>
      <c r="BE556" s="311"/>
      <c r="BF556" s="311"/>
      <c r="BG556" s="311"/>
      <c r="BH556" s="311"/>
      <c r="BI556" s="311"/>
      <c r="BJ556" s="311"/>
      <c r="BK556" s="311"/>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row>
    <row r="557" spans="6:198" s="1" customFormat="1" ht="12.75" customHeight="1">
      <c r="F557" s="311"/>
      <c r="G557" s="311"/>
      <c r="H557" s="311"/>
      <c r="I557" s="311"/>
      <c r="J557" s="311"/>
      <c r="K557" s="311"/>
      <c r="L557" s="311"/>
      <c r="M557" s="311"/>
      <c r="N557" s="311"/>
      <c r="O557" s="311"/>
      <c r="P557" s="311"/>
      <c r="Q557" s="311"/>
      <c r="R557" s="311"/>
      <c r="S557" s="311"/>
      <c r="T557" s="311"/>
      <c r="U557" s="311"/>
      <c r="V557" s="311"/>
      <c r="W557" s="311"/>
      <c r="X557" s="733" t="s">
        <v>269</v>
      </c>
      <c r="Y557" s="733"/>
      <c r="Z557" s="733"/>
      <c r="AA557" s="733"/>
      <c r="AB557" s="733"/>
      <c r="AC557" s="733"/>
      <c r="AD557" s="311"/>
      <c r="AE557" s="311"/>
      <c r="AF557" s="733" t="s">
        <v>270</v>
      </c>
      <c r="AG557" s="733"/>
      <c r="AH557" s="733"/>
      <c r="AI557" s="733"/>
      <c r="AJ557" s="733"/>
      <c r="AK557" s="733"/>
      <c r="AL557" s="311"/>
      <c r="AM557" s="311"/>
      <c r="AN557" s="733" t="s">
        <v>271</v>
      </c>
      <c r="AO557" s="733"/>
      <c r="AP557" s="733"/>
      <c r="AQ557" s="733"/>
      <c r="AR557" s="733"/>
      <c r="AS557" s="733"/>
      <c r="AT557" s="311"/>
      <c r="AU557" s="311"/>
      <c r="AV557" s="733" t="s">
        <v>272</v>
      </c>
      <c r="AW557" s="733"/>
      <c r="AX557" s="733"/>
      <c r="AY557" s="733"/>
      <c r="AZ557" s="733"/>
      <c r="BA557" s="733"/>
      <c r="BB557" s="311"/>
      <c r="BC557" s="311"/>
      <c r="BD557" s="311"/>
      <c r="BE557" s="311"/>
      <c r="BF557" s="311"/>
      <c r="BG557" s="311"/>
      <c r="BH557" s="311"/>
      <c r="BI557" s="311"/>
      <c r="BJ557" s="311"/>
      <c r="BK557" s="311"/>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row>
    <row r="558" spans="6:198" s="1" customFormat="1" ht="12.75" customHeight="1">
      <c r="F558" s="311"/>
      <c r="G558" s="311"/>
      <c r="H558" s="311"/>
      <c r="I558" s="311"/>
      <c r="J558" s="311"/>
      <c r="K558" s="311"/>
      <c r="L558" s="311"/>
      <c r="M558" s="311"/>
      <c r="N558" s="311"/>
      <c r="O558" s="311"/>
      <c r="P558" s="311"/>
      <c r="Q558" s="311"/>
      <c r="R558" s="311"/>
      <c r="S558" s="311"/>
      <c r="T558" s="311"/>
      <c r="U558" s="311"/>
      <c r="V558" s="311"/>
      <c r="W558" s="311"/>
      <c r="X558" s="734"/>
      <c r="Y558" s="734"/>
      <c r="Z558" s="734"/>
      <c r="AA558" s="734"/>
      <c r="AB558" s="734"/>
      <c r="AC558" s="734"/>
      <c r="AD558" s="311"/>
      <c r="AE558" s="311"/>
      <c r="AF558" s="734"/>
      <c r="AG558" s="734"/>
      <c r="AH558" s="734"/>
      <c r="AI558" s="734"/>
      <c r="AJ558" s="734"/>
      <c r="AK558" s="734"/>
      <c r="AL558" s="311"/>
      <c r="AM558" s="311"/>
      <c r="AN558" s="734"/>
      <c r="AO558" s="734"/>
      <c r="AP558" s="734"/>
      <c r="AQ558" s="734"/>
      <c r="AR558" s="734"/>
      <c r="AS558" s="734"/>
      <c r="AT558" s="311"/>
      <c r="AU558" s="311"/>
      <c r="AV558" s="734"/>
      <c r="AW558" s="734"/>
      <c r="AX558" s="734"/>
      <c r="AY558" s="734"/>
      <c r="AZ558" s="734"/>
      <c r="BA558" s="734"/>
      <c r="BB558" s="311"/>
      <c r="BC558" s="311"/>
      <c r="BD558" s="311"/>
      <c r="BE558" s="311"/>
      <c r="BF558" s="311"/>
      <c r="BG558" s="311"/>
      <c r="BH558" s="311"/>
      <c r="BI558" s="311"/>
      <c r="BJ558" s="311"/>
      <c r="BK558" s="311"/>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row>
    <row r="559" spans="6:198" s="1" customFormat="1" ht="12.75" customHeight="1">
      <c r="F559" s="311"/>
      <c r="G559" s="311"/>
      <c r="H559" s="311"/>
      <c r="I559" s="311"/>
      <c r="J559" s="311"/>
      <c r="K559" s="311"/>
      <c r="L559" s="311"/>
      <c r="M559" s="311"/>
      <c r="N559" s="311"/>
      <c r="O559" s="311"/>
      <c r="P559" s="311"/>
      <c r="Q559" s="311"/>
      <c r="R559" s="311"/>
      <c r="S559" s="312"/>
      <c r="T559" s="312"/>
      <c r="U559" s="312"/>
      <c r="V559" s="312"/>
      <c r="W559" s="312"/>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c r="AS559" s="312"/>
      <c r="AT559" s="312"/>
      <c r="AU559" s="312"/>
      <c r="AV559" s="312"/>
      <c r="AW559" s="312"/>
      <c r="AX559" s="312"/>
      <c r="AY559" s="312"/>
      <c r="AZ559" s="312"/>
      <c r="BA559" s="312"/>
      <c r="BB559" s="312"/>
      <c r="BC559" s="312"/>
      <c r="BD559" s="312"/>
      <c r="BE559" s="312"/>
      <c r="BF559" s="311"/>
      <c r="BG559" s="311"/>
      <c r="BH559" s="311"/>
      <c r="BI559" s="311"/>
      <c r="BJ559" s="311"/>
      <c r="BK559" s="311"/>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row>
    <row r="560" spans="6:198" s="1" customFormat="1" ht="12.75" customHeight="1">
      <c r="F560" s="311"/>
      <c r="G560" s="311"/>
      <c r="H560" s="311"/>
      <c r="I560" s="311"/>
      <c r="J560" s="311"/>
      <c r="K560" s="311"/>
      <c r="L560" s="311"/>
      <c r="M560" s="311"/>
      <c r="N560" s="311"/>
      <c r="O560" s="313"/>
      <c r="P560" s="9"/>
      <c r="Q560" s="9"/>
      <c r="R560" s="9"/>
      <c r="S560" s="9"/>
      <c r="T560" s="9"/>
      <c r="U560" s="9"/>
      <c r="V560" s="9"/>
      <c r="W560" s="9"/>
      <c r="X560" s="728"/>
      <c r="Y560" s="728"/>
      <c r="Z560" s="728"/>
      <c r="AA560" s="728"/>
      <c r="AB560" s="728"/>
      <c r="AC560" s="728"/>
      <c r="AD560" s="9"/>
      <c r="AE560" s="9"/>
      <c r="AF560" s="728"/>
      <c r="AG560" s="728"/>
      <c r="AH560" s="728"/>
      <c r="AI560" s="728"/>
      <c r="AJ560" s="728"/>
      <c r="AK560" s="728"/>
      <c r="AL560" s="9"/>
      <c r="AM560" s="9"/>
      <c r="AN560" s="728"/>
      <c r="AO560" s="728"/>
      <c r="AP560" s="728"/>
      <c r="AQ560" s="728"/>
      <c r="AR560" s="728"/>
      <c r="AS560" s="728"/>
      <c r="AT560" s="9"/>
      <c r="AU560" s="9"/>
      <c r="AV560" s="728"/>
      <c r="AW560" s="728"/>
      <c r="AX560" s="728"/>
      <c r="AY560" s="728"/>
      <c r="AZ560" s="728"/>
      <c r="BA560" s="728"/>
      <c r="BB560" s="312"/>
      <c r="BC560" s="312"/>
      <c r="BD560" s="312"/>
      <c r="BE560" s="312"/>
      <c r="BF560" s="311"/>
      <c r="BG560" s="311"/>
      <c r="BH560" s="311"/>
      <c r="BI560" s="311"/>
      <c r="BJ560" s="311"/>
      <c r="BK560" s="311"/>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row>
    <row r="561" spans="6:198" s="1" customFormat="1" ht="12.75" customHeight="1">
      <c r="F561" s="311"/>
      <c r="G561" s="311"/>
      <c r="H561" s="311"/>
      <c r="I561" s="311"/>
      <c r="J561" s="311"/>
      <c r="K561" s="311"/>
      <c r="L561" s="311"/>
      <c r="M561" s="311"/>
      <c r="N561" s="311"/>
      <c r="O561" s="313"/>
      <c r="P561" s="9"/>
      <c r="Q561" s="9"/>
      <c r="R561" s="9"/>
      <c r="S561" s="9"/>
      <c r="T561" s="9"/>
      <c r="U561" s="9"/>
      <c r="V561" s="9"/>
      <c r="W561" s="9"/>
      <c r="X561" s="728"/>
      <c r="Y561" s="728"/>
      <c r="Z561" s="728"/>
      <c r="AA561" s="728"/>
      <c r="AB561" s="728"/>
      <c r="AC561" s="728"/>
      <c r="AD561" s="314"/>
      <c r="AE561" s="314"/>
      <c r="AF561" s="728"/>
      <c r="AG561" s="728"/>
      <c r="AH561" s="728"/>
      <c r="AI561" s="728"/>
      <c r="AJ561" s="728"/>
      <c r="AK561" s="728"/>
      <c r="AL561" s="314"/>
      <c r="AM561" s="314"/>
      <c r="AN561" s="728"/>
      <c r="AO561" s="728"/>
      <c r="AP561" s="728"/>
      <c r="AQ561" s="728"/>
      <c r="AR561" s="728"/>
      <c r="AS561" s="728"/>
      <c r="AT561" s="314"/>
      <c r="AU561" s="314"/>
      <c r="AV561" s="728"/>
      <c r="AW561" s="728"/>
      <c r="AX561" s="728"/>
      <c r="AY561" s="728"/>
      <c r="AZ561" s="728"/>
      <c r="BA561" s="728"/>
      <c r="BB561" s="312"/>
      <c r="BC561" s="312"/>
      <c r="BD561" s="312"/>
      <c r="BE561" s="312"/>
      <c r="BF561" s="311"/>
      <c r="BG561" s="311"/>
      <c r="BH561" s="311"/>
      <c r="BI561" s="311"/>
      <c r="BJ561" s="311"/>
      <c r="BK561" s="311"/>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row>
    <row r="562" spans="6:198" s="1" customFormat="1" ht="12.75" customHeight="1">
      <c r="F562" s="311"/>
      <c r="G562" s="311"/>
      <c r="H562" s="311"/>
      <c r="I562" s="311"/>
      <c r="J562" s="311"/>
      <c r="K562" s="311"/>
      <c r="L562" s="311"/>
      <c r="M562" s="311"/>
      <c r="N562" s="311"/>
      <c r="O562" s="313" t="s">
        <v>273</v>
      </c>
      <c r="P562" s="9"/>
      <c r="Q562" s="9"/>
      <c r="R562" s="9"/>
      <c r="S562" s="9"/>
      <c r="T562" s="9"/>
      <c r="U562" s="9"/>
      <c r="V562" s="9"/>
      <c r="W562" s="9"/>
      <c r="X562" s="728">
        <f>[1]Input!$C$413</f>
        <v>0</v>
      </c>
      <c r="Y562" s="728"/>
      <c r="Z562" s="728"/>
      <c r="AA562" s="728"/>
      <c r="AB562" s="728"/>
      <c r="AC562" s="728"/>
      <c r="AD562" s="314"/>
      <c r="AE562" s="314"/>
      <c r="AF562" s="728">
        <f>'[2]Reserve Funds &amp; Ledgers'!AC18</f>
        <v>0</v>
      </c>
      <c r="AG562" s="728"/>
      <c r="AH562" s="728"/>
      <c r="AI562" s="728"/>
      <c r="AJ562" s="728"/>
      <c r="AK562" s="728"/>
      <c r="AL562" s="314"/>
      <c r="AM562" s="314"/>
      <c r="AN562" s="728">
        <f>'[2]Reserve Funds &amp; Ledgers'!AD18</f>
        <v>0</v>
      </c>
      <c r="AO562" s="728"/>
      <c r="AP562" s="728"/>
      <c r="AQ562" s="728"/>
      <c r="AR562" s="728"/>
      <c r="AS562" s="728"/>
      <c r="AT562" s="314"/>
      <c r="AU562" s="314"/>
      <c r="AV562" s="728">
        <f>'[2]Reserve Funds &amp; Ledgers'!AE18</f>
        <v>0</v>
      </c>
      <c r="AW562" s="728"/>
      <c r="AX562" s="728"/>
      <c r="AY562" s="728"/>
      <c r="AZ562" s="728"/>
      <c r="BA562" s="728"/>
      <c r="BB562" s="312"/>
      <c r="BC562" s="312"/>
      <c r="BD562" s="312"/>
      <c r="BE562" s="312"/>
      <c r="BF562" s="311"/>
      <c r="BG562" s="311"/>
      <c r="BH562" s="311"/>
      <c r="BI562" s="311"/>
      <c r="BJ562" s="311"/>
      <c r="BK562" s="311"/>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row>
    <row r="563" spans="6:198" s="1" customFormat="1" ht="12.75" customHeight="1">
      <c r="F563" s="311"/>
      <c r="G563" s="311"/>
      <c r="H563" s="311"/>
      <c r="I563" s="311"/>
      <c r="J563" s="311"/>
      <c r="K563" s="311"/>
      <c r="L563" s="311"/>
      <c r="M563" s="311"/>
      <c r="N563" s="311"/>
      <c r="O563" s="313" t="s">
        <v>274</v>
      </c>
      <c r="P563" s="313"/>
      <c r="Q563" s="313"/>
      <c r="R563" s="313"/>
      <c r="S563" s="313"/>
      <c r="T563" s="313"/>
      <c r="U563" s="313"/>
      <c r="V563" s="313"/>
      <c r="W563" s="313"/>
      <c r="X563" s="728">
        <f>[1]Input!$C$414</f>
        <v>0</v>
      </c>
      <c r="Y563" s="728"/>
      <c r="Z563" s="728"/>
      <c r="AA563" s="728"/>
      <c r="AB563" s="728"/>
      <c r="AC563" s="728"/>
      <c r="AD563" s="315"/>
      <c r="AE563" s="315"/>
      <c r="AF563" s="728">
        <f>'[2]Reserve Funds &amp; Ledgers'!AC19</f>
        <v>0</v>
      </c>
      <c r="AG563" s="728"/>
      <c r="AH563" s="728"/>
      <c r="AI563" s="728"/>
      <c r="AJ563" s="728"/>
      <c r="AK563" s="728"/>
      <c r="AL563" s="315"/>
      <c r="AM563" s="315"/>
      <c r="AN563" s="728">
        <f>'[2]Reserve Funds &amp; Ledgers'!AD19</f>
        <v>0</v>
      </c>
      <c r="AO563" s="728"/>
      <c r="AP563" s="728"/>
      <c r="AQ563" s="728"/>
      <c r="AR563" s="728"/>
      <c r="AS563" s="728"/>
      <c r="AT563" s="315"/>
      <c r="AU563" s="316"/>
      <c r="AV563" s="728">
        <f>'[2]Reserve Funds &amp; Ledgers'!AE19</f>
        <v>0</v>
      </c>
      <c r="AW563" s="728"/>
      <c r="AX563" s="728"/>
      <c r="AY563" s="728"/>
      <c r="AZ563" s="728"/>
      <c r="BA563" s="728"/>
      <c r="BB563" s="312"/>
      <c r="BC563" s="312"/>
      <c r="BD563" s="312"/>
      <c r="BE563" s="312"/>
      <c r="BF563" s="311"/>
      <c r="BG563" s="311"/>
      <c r="BH563" s="311"/>
      <c r="BI563" s="311"/>
      <c r="BJ563" s="311"/>
      <c r="BK563" s="311"/>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row>
    <row r="564" spans="6:198" s="1" customFormat="1" ht="12.75" customHeight="1">
      <c r="F564" s="311"/>
      <c r="G564" s="311"/>
      <c r="H564" s="311"/>
      <c r="I564" s="311"/>
      <c r="J564" s="311"/>
      <c r="K564" s="311"/>
      <c r="L564" s="311"/>
      <c r="M564" s="311"/>
      <c r="N564" s="311"/>
      <c r="O564" s="313" t="s">
        <v>275</v>
      </c>
      <c r="P564" s="313"/>
      <c r="Q564" s="313"/>
      <c r="R564" s="313"/>
      <c r="S564" s="313"/>
      <c r="T564" s="313"/>
      <c r="U564" s="313"/>
      <c r="V564" s="313"/>
      <c r="W564" s="313"/>
      <c r="X564" s="728">
        <f>[1]Input!$C$415</f>
        <v>0</v>
      </c>
      <c r="Y564" s="728"/>
      <c r="Z564" s="728"/>
      <c r="AA564" s="728"/>
      <c r="AB564" s="728"/>
      <c r="AC564" s="728"/>
      <c r="AD564" s="315"/>
      <c r="AE564" s="315"/>
      <c r="AF564" s="728">
        <f>'[2]Reserve Funds &amp; Ledgers'!AC20</f>
        <v>0</v>
      </c>
      <c r="AG564" s="728"/>
      <c r="AH564" s="728"/>
      <c r="AI564" s="728"/>
      <c r="AJ564" s="728"/>
      <c r="AK564" s="728"/>
      <c r="AL564" s="315"/>
      <c r="AM564" s="315"/>
      <c r="AN564" s="728">
        <f>'[2]Reserve Funds &amp; Ledgers'!AD20</f>
        <v>0</v>
      </c>
      <c r="AO564" s="728"/>
      <c r="AP564" s="728"/>
      <c r="AQ564" s="728"/>
      <c r="AR564" s="728"/>
      <c r="AS564" s="728"/>
      <c r="AT564" s="315"/>
      <c r="AU564" s="316"/>
      <c r="AV564" s="728">
        <f>'[2]Reserve Funds &amp; Ledgers'!AE20</f>
        <v>0</v>
      </c>
      <c r="AW564" s="728"/>
      <c r="AX564" s="728"/>
      <c r="AY564" s="728"/>
      <c r="AZ564" s="728"/>
      <c r="BA564" s="728"/>
      <c r="BB564" s="312"/>
      <c r="BC564" s="312"/>
      <c r="BD564" s="312"/>
      <c r="BE564" s="312"/>
      <c r="BF564" s="311"/>
      <c r="BG564" s="311"/>
      <c r="BH564" s="311"/>
      <c r="BI564" s="311"/>
      <c r="BJ564" s="311"/>
      <c r="BK564" s="311"/>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row>
    <row r="565" spans="6:198" s="1" customFormat="1" ht="12.75" customHeight="1">
      <c r="F565" s="311"/>
      <c r="G565" s="311"/>
      <c r="H565" s="311"/>
      <c r="I565" s="311"/>
      <c r="J565" s="311"/>
      <c r="K565" s="311"/>
      <c r="L565" s="311"/>
      <c r="M565" s="311"/>
      <c r="N565" s="311"/>
      <c r="O565" s="313" t="s">
        <v>276</v>
      </c>
      <c r="P565" s="313"/>
      <c r="Q565" s="313"/>
      <c r="R565" s="313"/>
      <c r="S565" s="313"/>
      <c r="T565" s="313"/>
      <c r="U565" s="313"/>
      <c r="V565" s="313"/>
      <c r="W565" s="313"/>
      <c r="X565" s="728">
        <f>[1]Input!$C$416</f>
        <v>0</v>
      </c>
      <c r="Y565" s="728"/>
      <c r="Z565" s="728"/>
      <c r="AA565" s="728"/>
      <c r="AB565" s="728"/>
      <c r="AC565" s="728"/>
      <c r="AD565" s="315"/>
      <c r="AE565" s="315"/>
      <c r="AF565" s="728">
        <f>'[2]Reserve Funds &amp; Ledgers'!AC21</f>
        <v>0</v>
      </c>
      <c r="AG565" s="728"/>
      <c r="AH565" s="728"/>
      <c r="AI565" s="728"/>
      <c r="AJ565" s="728"/>
      <c r="AK565" s="728"/>
      <c r="AL565" s="315"/>
      <c r="AM565" s="315"/>
      <c r="AN565" s="728">
        <f>'[2]Reserve Funds &amp; Ledgers'!AD21</f>
        <v>0</v>
      </c>
      <c r="AO565" s="728"/>
      <c r="AP565" s="728"/>
      <c r="AQ565" s="728"/>
      <c r="AR565" s="728"/>
      <c r="AS565" s="728"/>
      <c r="AT565" s="315"/>
      <c r="AU565" s="316"/>
      <c r="AV565" s="728">
        <f>'[2]Reserve Funds &amp; Ledgers'!AE21</f>
        <v>0</v>
      </c>
      <c r="AW565" s="728"/>
      <c r="AX565" s="728"/>
      <c r="AY565" s="728"/>
      <c r="AZ565" s="728"/>
      <c r="BA565" s="728"/>
      <c r="BB565" s="312"/>
      <c r="BC565" s="312"/>
      <c r="BD565" s="312"/>
      <c r="BE565" s="312"/>
      <c r="BF565" s="311"/>
      <c r="BG565" s="311"/>
      <c r="BH565" s="311"/>
      <c r="BI565" s="311"/>
      <c r="BJ565" s="311"/>
      <c r="BK565" s="311"/>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row>
    <row r="566" spans="6:198" s="1" customFormat="1" ht="12.75" customHeight="1">
      <c r="F566" s="311"/>
      <c r="G566" s="311"/>
      <c r="H566" s="311"/>
      <c r="I566" s="311"/>
      <c r="J566" s="311"/>
      <c r="K566" s="311"/>
      <c r="L566" s="311"/>
      <c r="M566" s="311"/>
      <c r="N566" s="311"/>
      <c r="O566" s="317" t="s">
        <v>277</v>
      </c>
      <c r="P566" s="317"/>
      <c r="Q566" s="317"/>
      <c r="R566" s="317"/>
      <c r="S566" s="317"/>
      <c r="T566" s="317"/>
      <c r="U566" s="318"/>
      <c r="V566" s="318"/>
      <c r="W566" s="318"/>
      <c r="X566" s="728">
        <f>[1]Input!$C$417</f>
        <v>0</v>
      </c>
      <c r="Y566" s="728"/>
      <c r="Z566" s="728"/>
      <c r="AA566" s="728"/>
      <c r="AB566" s="728"/>
      <c r="AC566" s="728"/>
      <c r="AD566" s="319"/>
      <c r="AE566" s="319"/>
      <c r="AF566" s="728">
        <f>'[2]Reserve Funds &amp; Ledgers'!AC22</f>
        <v>0</v>
      </c>
      <c r="AG566" s="728"/>
      <c r="AH566" s="728"/>
      <c r="AI566" s="728"/>
      <c r="AJ566" s="728"/>
      <c r="AK566" s="728"/>
      <c r="AL566" s="319"/>
      <c r="AM566" s="319"/>
      <c r="AN566" s="728">
        <f>'[2]Reserve Funds &amp; Ledgers'!AD22</f>
        <v>0</v>
      </c>
      <c r="AO566" s="728"/>
      <c r="AP566" s="728"/>
      <c r="AQ566" s="728"/>
      <c r="AR566" s="728"/>
      <c r="AS566" s="728"/>
      <c r="AT566" s="319"/>
      <c r="AU566" s="319"/>
      <c r="AV566" s="728">
        <f>'[2]Reserve Funds &amp; Ledgers'!AE22</f>
        <v>0</v>
      </c>
      <c r="AW566" s="728"/>
      <c r="AX566" s="728"/>
      <c r="AY566" s="728"/>
      <c r="AZ566" s="728"/>
      <c r="BA566" s="728"/>
      <c r="BB566" s="312"/>
      <c r="BC566" s="312"/>
      <c r="BD566" s="312"/>
      <c r="BE566" s="312"/>
      <c r="BF566" s="311"/>
      <c r="BG566" s="311"/>
      <c r="BH566" s="311"/>
      <c r="BI566" s="311"/>
      <c r="BJ566" s="311"/>
      <c r="BK566" s="311"/>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row>
    <row r="567" spans="6:198" s="1" customFormat="1" ht="12.75" customHeight="1">
      <c r="F567" s="311"/>
      <c r="G567" s="311"/>
      <c r="H567" s="311"/>
      <c r="I567" s="311"/>
      <c r="J567" s="311"/>
      <c r="K567" s="311"/>
      <c r="L567" s="311"/>
      <c r="M567" s="311"/>
      <c r="N567" s="312"/>
      <c r="O567" s="320"/>
      <c r="P567" s="320"/>
      <c r="Q567" s="320"/>
      <c r="R567" s="320"/>
      <c r="S567" s="320"/>
      <c r="T567" s="320"/>
      <c r="U567" s="320"/>
      <c r="V567" s="320"/>
      <c r="W567" s="320"/>
      <c r="X567" s="321"/>
      <c r="Y567" s="321"/>
      <c r="Z567" s="321"/>
      <c r="AA567" s="321"/>
      <c r="AB567" s="321"/>
      <c r="AC567" s="321"/>
      <c r="AD567" s="321"/>
      <c r="AE567" s="321"/>
      <c r="AF567" s="321"/>
      <c r="AG567" s="321"/>
      <c r="AH567" s="321"/>
      <c r="AI567" s="321"/>
      <c r="AJ567" s="321"/>
      <c r="AK567" s="321"/>
      <c r="AL567" s="321"/>
      <c r="AM567" s="321"/>
      <c r="AN567" s="321"/>
      <c r="AO567" s="321"/>
      <c r="AP567" s="321"/>
      <c r="AQ567" s="321"/>
      <c r="AR567" s="321"/>
      <c r="AS567" s="321"/>
      <c r="AT567" s="321"/>
      <c r="AU567" s="321"/>
      <c r="AV567" s="321"/>
      <c r="AW567" s="321"/>
      <c r="AX567" s="321"/>
      <c r="AY567" s="321"/>
      <c r="AZ567" s="321"/>
      <c r="BA567" s="321"/>
      <c r="BB567" s="312"/>
      <c r="BC567" s="312"/>
      <c r="BD567" s="312"/>
      <c r="BE567" s="312"/>
      <c r="BF567" s="311"/>
      <c r="BG567" s="311"/>
      <c r="BH567" s="311"/>
      <c r="BI567" s="311"/>
      <c r="BJ567" s="311"/>
      <c r="BK567" s="311"/>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row>
    <row r="568" spans="6:198" s="1" customFormat="1" ht="12.75" customHeight="1">
      <c r="F568" s="311"/>
      <c r="G568" s="311"/>
      <c r="H568" s="311"/>
      <c r="I568" s="311"/>
      <c r="J568" s="311"/>
      <c r="K568" s="311"/>
      <c r="L568" s="311"/>
      <c r="M568" s="311"/>
      <c r="N568" s="312"/>
      <c r="O568" s="320"/>
      <c r="P568" s="320"/>
      <c r="Q568" s="320"/>
      <c r="R568" s="320"/>
      <c r="S568" s="320"/>
      <c r="T568" s="320"/>
      <c r="U568" s="320"/>
      <c r="V568" s="320"/>
      <c r="W568" s="320"/>
      <c r="X568" s="321"/>
      <c r="Y568" s="321"/>
      <c r="Z568" s="321"/>
      <c r="AA568" s="321"/>
      <c r="AB568" s="321"/>
      <c r="AC568" s="321"/>
      <c r="AD568" s="321"/>
      <c r="AE568" s="321"/>
      <c r="AF568" s="321"/>
      <c r="AG568" s="321"/>
      <c r="AH568" s="321"/>
      <c r="AI568" s="321"/>
      <c r="AJ568" s="321"/>
      <c r="AK568" s="321"/>
      <c r="AL568" s="321"/>
      <c r="AM568" s="321"/>
      <c r="AN568" s="321"/>
      <c r="AO568" s="321"/>
      <c r="AP568" s="321"/>
      <c r="AQ568" s="321"/>
      <c r="AR568" s="321"/>
      <c r="AS568" s="321"/>
      <c r="AT568" s="321"/>
      <c r="AU568" s="321"/>
      <c r="AV568" s="321"/>
      <c r="AW568" s="321"/>
      <c r="AX568" s="321"/>
      <c r="AY568" s="321"/>
      <c r="AZ568" s="321"/>
      <c r="BA568" s="321"/>
      <c r="BB568" s="312"/>
      <c r="BC568" s="312"/>
      <c r="BD568" s="312"/>
      <c r="BE568" s="312"/>
      <c r="BF568" s="311"/>
      <c r="BG568" s="311"/>
      <c r="BH568" s="311"/>
      <c r="BI568" s="311"/>
      <c r="BJ568" s="311"/>
      <c r="BK568" s="311"/>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row>
    <row r="569" spans="6:198" s="1" customFormat="1" ht="12.75" customHeight="1" thickBot="1">
      <c r="F569" s="311"/>
      <c r="G569" s="311"/>
      <c r="H569" s="311"/>
      <c r="I569" s="311"/>
      <c r="J569" s="311"/>
      <c r="K569" s="311"/>
      <c r="L569" s="311"/>
      <c r="M569" s="311"/>
      <c r="N569" s="312"/>
      <c r="O569" s="322" t="s">
        <v>278</v>
      </c>
      <c r="P569" s="322"/>
      <c r="Q569" s="322"/>
      <c r="R569" s="322"/>
      <c r="S569" s="322"/>
      <c r="T569" s="322"/>
      <c r="U569" s="312"/>
      <c r="V569" s="312"/>
      <c r="W569" s="312"/>
      <c r="X569" s="729">
        <f>SUM(X561:AC566)</f>
        <v>0</v>
      </c>
      <c r="Y569" s="729"/>
      <c r="Z569" s="729"/>
      <c r="AA569" s="729"/>
      <c r="AB569" s="729"/>
      <c r="AC569" s="729"/>
      <c r="AD569" s="323"/>
      <c r="AE569" s="323"/>
      <c r="AF569" s="729">
        <f>SUM(AF561:AK566)</f>
        <v>0</v>
      </c>
      <c r="AG569" s="729"/>
      <c r="AH569" s="729"/>
      <c r="AI569" s="729"/>
      <c r="AJ569" s="729"/>
      <c r="AK569" s="729"/>
      <c r="AL569" s="323"/>
      <c r="AM569" s="323"/>
      <c r="AN569" s="729">
        <f>SUM(AN561:AS566)</f>
        <v>0</v>
      </c>
      <c r="AO569" s="729"/>
      <c r="AP569" s="729"/>
      <c r="AQ569" s="729"/>
      <c r="AR569" s="729"/>
      <c r="AS569" s="729"/>
      <c r="AT569" s="323"/>
      <c r="AU569" s="323"/>
      <c r="AV569" s="729">
        <f>SUM(AV561:BA566)</f>
        <v>0</v>
      </c>
      <c r="AW569" s="729"/>
      <c r="AX569" s="729"/>
      <c r="AY569" s="729"/>
      <c r="AZ569" s="729"/>
      <c r="BA569" s="729"/>
      <c r="BB569" s="311"/>
      <c r="BC569" s="311"/>
      <c r="BD569" s="311"/>
      <c r="BE569" s="311"/>
      <c r="BF569" s="311"/>
      <c r="BG569" s="311"/>
      <c r="BH569" s="311"/>
      <c r="BI569" s="311"/>
      <c r="BJ569" s="311"/>
      <c r="BK569" s="311"/>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row>
    <row r="570" spans="6:198" s="1" customFormat="1" ht="12.75" customHeight="1" thickTop="1">
      <c r="F570" s="311"/>
      <c r="G570" s="311"/>
      <c r="H570" s="9"/>
      <c r="I570" s="9"/>
      <c r="J570" s="9"/>
      <c r="K570" s="9"/>
      <c r="L570" s="9"/>
      <c r="M570" s="9"/>
      <c r="N570" s="9"/>
      <c r="O570" s="9"/>
      <c r="P570" s="9"/>
      <c r="Q570" s="9"/>
      <c r="R570" s="9"/>
      <c r="S570" s="9"/>
      <c r="T570" s="9"/>
      <c r="U570" s="9"/>
      <c r="V570" s="9"/>
      <c r="W570" s="9"/>
      <c r="X570" s="288"/>
      <c r="Y570" s="288"/>
      <c r="Z570" s="288"/>
      <c r="AA570" s="288"/>
      <c r="AB570" s="288"/>
      <c r="AC570" s="288"/>
      <c r="AD570" s="288"/>
      <c r="AE570" s="288"/>
      <c r="AF570" s="288"/>
      <c r="AG570" s="288"/>
      <c r="AH570" s="288"/>
      <c r="AI570" s="288"/>
      <c r="AJ570" s="288"/>
      <c r="AK570" s="288"/>
      <c r="AL570" s="288"/>
      <c r="AM570" s="288"/>
      <c r="AN570" s="288"/>
      <c r="AO570" s="288"/>
      <c r="AP570" s="288"/>
      <c r="AQ570" s="288"/>
      <c r="AR570" s="288"/>
      <c r="AS570" s="288"/>
      <c r="AT570" s="288"/>
      <c r="AU570" s="324"/>
      <c r="AV570" s="324"/>
      <c r="AW570" s="324"/>
      <c r="AX570" s="324"/>
      <c r="AY570" s="324"/>
      <c r="AZ570" s="324"/>
      <c r="BA570" s="325"/>
      <c r="BB570" s="311"/>
      <c r="BC570" s="311"/>
      <c r="BD570" s="311"/>
      <c r="BE570" s="311"/>
      <c r="BF570" s="311"/>
      <c r="BG570" s="311"/>
      <c r="BH570" s="311"/>
      <c r="BI570" s="311"/>
      <c r="BJ570" s="311"/>
      <c r="BK570" s="311"/>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row>
    <row r="571" spans="6:198" s="1" customFormat="1" ht="12.75" customHeight="1">
      <c r="F571" s="311"/>
      <c r="G571" s="311"/>
      <c r="H571" s="9"/>
      <c r="I571" s="9"/>
      <c r="J571" s="9"/>
      <c r="K571" s="9"/>
      <c r="L571" s="9"/>
      <c r="M571" s="9"/>
      <c r="N571" s="9"/>
      <c r="O571" s="9"/>
      <c r="P571" s="9"/>
      <c r="Q571" s="9"/>
      <c r="R571" s="9"/>
      <c r="S571" s="9"/>
      <c r="T571" s="9"/>
      <c r="U571" s="9"/>
      <c r="V571" s="9"/>
      <c r="W571" s="9"/>
      <c r="X571" s="288"/>
      <c r="Y571" s="288"/>
      <c r="Z571" s="288"/>
      <c r="AA571" s="288"/>
      <c r="AB571" s="288"/>
      <c r="AC571" s="288"/>
      <c r="AD571" s="288"/>
      <c r="AE571" s="288"/>
      <c r="AF571" s="288"/>
      <c r="AG571" s="288"/>
      <c r="AH571" s="288"/>
      <c r="AI571" s="288"/>
      <c r="AJ571" s="288"/>
      <c r="AK571" s="288"/>
      <c r="AL571" s="288"/>
      <c r="AM571" s="288"/>
      <c r="AN571" s="288"/>
      <c r="AO571" s="288"/>
      <c r="AP571" s="288"/>
      <c r="AQ571" s="288"/>
      <c r="AR571" s="288"/>
      <c r="AS571" s="288"/>
      <c r="AT571" s="288"/>
      <c r="AU571" s="324"/>
      <c r="AV571" s="324"/>
      <c r="AW571" s="324"/>
      <c r="AX571" s="324"/>
      <c r="AY571" s="324"/>
      <c r="AZ571" s="324"/>
      <c r="BA571" s="325"/>
      <c r="BB571" s="311"/>
      <c r="BC571" s="311"/>
      <c r="BD571" s="311"/>
      <c r="BE571" s="311"/>
      <c r="BF571" s="311"/>
      <c r="BG571" s="311"/>
      <c r="BH571" s="311"/>
      <c r="BI571" s="311"/>
      <c r="BJ571" s="311"/>
      <c r="BK571" s="311"/>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row>
    <row r="572" spans="6:198" s="1" customFormat="1" ht="12.75" customHeight="1">
      <c r="F572" s="311"/>
      <c r="G572" s="311"/>
      <c r="H572" s="326"/>
      <c r="I572" s="9"/>
      <c r="J572" s="9"/>
      <c r="K572" s="9"/>
      <c r="L572" s="9"/>
      <c r="M572" s="9"/>
      <c r="N572" s="9"/>
      <c r="O572" s="9"/>
      <c r="P572" s="9"/>
      <c r="Q572" s="9"/>
      <c r="R572" s="9"/>
      <c r="S572" s="9"/>
      <c r="T572" s="9"/>
      <c r="U572" s="9"/>
      <c r="V572" s="9"/>
      <c r="W572" s="9"/>
      <c r="X572" s="288"/>
      <c r="Y572" s="288"/>
      <c r="Z572" s="288"/>
      <c r="AA572" s="288"/>
      <c r="AB572" s="288"/>
      <c r="AC572" s="288"/>
      <c r="AD572" s="288"/>
      <c r="AE572" s="288"/>
      <c r="AF572" s="288"/>
      <c r="AG572" s="288"/>
      <c r="AH572" s="288"/>
      <c r="AI572" s="288"/>
      <c r="AJ572" s="288"/>
      <c r="AK572" s="288"/>
      <c r="AL572" s="288"/>
      <c r="AM572" s="288"/>
      <c r="AN572" s="288"/>
      <c r="AO572" s="288"/>
      <c r="AP572" s="288"/>
      <c r="AQ572" s="288"/>
      <c r="AR572" s="288"/>
      <c r="AS572" s="288"/>
      <c r="AT572" s="288"/>
      <c r="AU572" s="324"/>
      <c r="AV572" s="324"/>
      <c r="AW572" s="324"/>
      <c r="AX572" s="324"/>
      <c r="AY572" s="324"/>
      <c r="AZ572" s="324"/>
      <c r="BA572" s="325"/>
      <c r="BB572" s="311"/>
      <c r="BC572" s="311"/>
      <c r="BD572" s="311"/>
      <c r="BE572" s="311"/>
      <c r="BF572" s="311"/>
      <c r="BG572" s="311"/>
      <c r="BH572" s="311"/>
      <c r="BI572" s="311"/>
      <c r="BJ572" s="311"/>
      <c r="BK572" s="311"/>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row>
    <row r="573" spans="6:198" s="1" customFormat="1" ht="12.75" customHeight="1">
      <c r="F573" s="311"/>
      <c r="G573" s="311"/>
      <c r="H573" s="9"/>
      <c r="I573" s="311"/>
      <c r="J573" s="311"/>
      <c r="K573" s="311"/>
      <c r="L573" s="311"/>
      <c r="M573" s="311"/>
      <c r="N573" s="312"/>
      <c r="O573" s="312"/>
      <c r="P573" s="312"/>
      <c r="Q573" s="312"/>
      <c r="R573" s="312"/>
      <c r="S573" s="312"/>
      <c r="T573" s="312"/>
      <c r="U573" s="312"/>
      <c r="V573" s="312"/>
      <c r="W573" s="312"/>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c r="AS573" s="324"/>
      <c r="AT573" s="324"/>
      <c r="AU573" s="324"/>
      <c r="AV573" s="324"/>
      <c r="AW573" s="324"/>
      <c r="AX573" s="324"/>
      <c r="AY573" s="324"/>
      <c r="AZ573" s="324"/>
      <c r="BA573" s="325"/>
      <c r="BB573" s="311"/>
      <c r="BC573" s="311"/>
      <c r="BD573" s="311"/>
      <c r="BE573" s="311"/>
      <c r="BF573" s="311"/>
      <c r="BG573" s="311"/>
      <c r="BH573" s="311"/>
      <c r="BI573" s="311"/>
      <c r="BJ573" s="311"/>
      <c r="BK573" s="311"/>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row>
    <row r="574" spans="6:198" s="1" customFormat="1" ht="12.75" customHeight="1">
      <c r="F574" s="311"/>
      <c r="G574" s="311"/>
      <c r="H574" s="311"/>
      <c r="I574" s="311"/>
      <c r="J574" s="311"/>
      <c r="K574" s="311"/>
      <c r="L574" s="311"/>
      <c r="M574" s="311"/>
      <c r="N574" s="312"/>
      <c r="O574" s="312"/>
      <c r="P574" s="312"/>
      <c r="Q574" s="312"/>
      <c r="R574" s="312"/>
      <c r="S574" s="312"/>
      <c r="T574" s="312"/>
      <c r="U574" s="312"/>
      <c r="V574" s="312"/>
      <c r="W574" s="312"/>
      <c r="X574" s="324"/>
      <c r="Y574" s="324"/>
      <c r="Z574" s="324"/>
      <c r="AA574" s="324"/>
      <c r="AB574" s="324"/>
      <c r="AC574" s="324"/>
      <c r="AD574" s="324"/>
      <c r="AE574" s="324"/>
      <c r="AF574" s="324"/>
      <c r="AG574" s="324"/>
      <c r="AH574" s="324"/>
      <c r="AI574" s="324"/>
      <c r="AJ574" s="324"/>
      <c r="AK574" s="324"/>
      <c r="AL574" s="324"/>
      <c r="AM574" s="324"/>
      <c r="AN574" s="324"/>
      <c r="AO574" s="324"/>
      <c r="AP574" s="327"/>
      <c r="AQ574" s="327"/>
      <c r="AR574" s="327"/>
      <c r="AS574" s="327"/>
      <c r="AT574" s="327"/>
      <c r="AU574" s="327"/>
      <c r="AV574" s="327"/>
      <c r="AW574" s="327"/>
      <c r="AX574" s="327"/>
      <c r="AY574" s="327"/>
      <c r="AZ574" s="327"/>
      <c r="BA574" s="328"/>
      <c r="BB574" s="311"/>
      <c r="BC574" s="311"/>
      <c r="BD574" s="311"/>
      <c r="BE574" s="311"/>
      <c r="BF574" s="311"/>
      <c r="BG574" s="311"/>
      <c r="BH574" s="311"/>
      <c r="BI574" s="311"/>
      <c r="BJ574" s="311"/>
      <c r="BK574" s="311"/>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row>
    <row r="575" spans="6:198" s="1" customFormat="1" ht="12.75" customHeight="1">
      <c r="F575" s="311"/>
      <c r="G575" s="311"/>
      <c r="H575" s="311"/>
      <c r="I575" s="311"/>
      <c r="J575" s="311"/>
      <c r="K575" s="311"/>
      <c r="L575" s="311"/>
      <c r="M575" s="311"/>
      <c r="N575" s="312"/>
      <c r="O575" s="312"/>
      <c r="P575" s="312"/>
      <c r="Q575" s="312"/>
      <c r="R575" s="312"/>
      <c r="S575" s="312"/>
      <c r="T575" s="312"/>
      <c r="U575" s="312"/>
      <c r="V575" s="312"/>
      <c r="W575" s="312"/>
      <c r="X575" s="327"/>
      <c r="Y575" s="327"/>
      <c r="Z575" s="327"/>
      <c r="AA575" s="327"/>
      <c r="AB575" s="327"/>
      <c r="AC575" s="327"/>
      <c r="AD575" s="327"/>
      <c r="AE575" s="327"/>
      <c r="AF575" s="327"/>
      <c r="AG575" s="327"/>
      <c r="AH575" s="327"/>
      <c r="AI575" s="327"/>
      <c r="AJ575" s="327"/>
      <c r="AK575" s="327"/>
      <c r="AL575" s="327"/>
      <c r="AM575" s="327"/>
      <c r="AN575" s="324"/>
      <c r="AO575" s="327"/>
      <c r="AP575" s="328"/>
      <c r="AQ575" s="328"/>
      <c r="AR575" s="328"/>
      <c r="AS575" s="328"/>
      <c r="AT575" s="328"/>
      <c r="AU575" s="328"/>
      <c r="AV575" s="328"/>
      <c r="AW575" s="328"/>
      <c r="AX575" s="328"/>
      <c r="AY575" s="328"/>
      <c r="AZ575" s="328"/>
      <c r="BA575" s="328"/>
      <c r="BB575" s="311"/>
      <c r="BC575" s="311"/>
      <c r="BD575" s="311"/>
      <c r="BE575" s="311"/>
      <c r="BF575" s="311"/>
      <c r="BG575" s="311"/>
      <c r="BH575" s="311"/>
      <c r="BI575" s="311"/>
      <c r="BJ575" s="311"/>
      <c r="BK575" s="311"/>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row>
    <row r="576" spans="6:198" s="1" customFormat="1" ht="12.75" customHeight="1">
      <c r="F576" s="311"/>
      <c r="G576" s="311"/>
      <c r="H576" s="329"/>
      <c r="I576" s="311"/>
      <c r="J576" s="311"/>
      <c r="K576" s="311"/>
      <c r="L576" s="311"/>
      <c r="M576" s="311"/>
      <c r="N576" s="311"/>
      <c r="O576" s="311"/>
      <c r="P576" s="311"/>
      <c r="Q576" s="311"/>
      <c r="R576" s="311"/>
      <c r="S576" s="311"/>
      <c r="T576" s="311"/>
      <c r="U576" s="311"/>
      <c r="V576" s="311"/>
      <c r="W576" s="311"/>
      <c r="X576" s="328"/>
      <c r="Y576" s="328"/>
      <c r="Z576" s="328"/>
      <c r="AA576" s="328"/>
      <c r="AB576" s="328"/>
      <c r="AC576" s="328"/>
      <c r="AD576" s="328"/>
      <c r="AE576" s="328"/>
      <c r="AF576" s="328"/>
      <c r="AG576" s="328"/>
      <c r="AH576" s="328"/>
      <c r="AI576" s="328"/>
      <c r="AJ576" s="328"/>
      <c r="AK576" s="328"/>
      <c r="AL576" s="328"/>
      <c r="AM576" s="328"/>
      <c r="AN576" s="324"/>
      <c r="AO576" s="328"/>
      <c r="AP576" s="328"/>
      <c r="AQ576" s="328"/>
      <c r="AR576" s="328"/>
      <c r="AS576" s="328"/>
      <c r="AT576" s="328"/>
      <c r="AU576" s="328"/>
      <c r="AV576" s="328"/>
      <c r="AW576" s="328"/>
      <c r="AX576" s="328"/>
      <c r="AY576" s="328"/>
      <c r="AZ576" s="328"/>
      <c r="BA576" s="328"/>
      <c r="BB576" s="311"/>
      <c r="BC576" s="311"/>
      <c r="BD576" s="311"/>
      <c r="BE576" s="311"/>
      <c r="BF576" s="311"/>
      <c r="BG576" s="311"/>
      <c r="BH576" s="311"/>
      <c r="BI576" s="311"/>
      <c r="BJ576" s="311"/>
      <c r="BK576" s="311"/>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row>
    <row r="577" spans="6:198" s="1" customFormat="1" ht="12.75" customHeight="1">
      <c r="F577" s="311"/>
      <c r="G577" s="311"/>
      <c r="H577" s="329"/>
      <c r="I577" s="311"/>
      <c r="J577" s="311"/>
      <c r="K577" s="311"/>
      <c r="L577" s="311"/>
      <c r="M577" s="311"/>
      <c r="N577" s="311"/>
      <c r="O577" s="311"/>
      <c r="P577" s="311"/>
      <c r="Q577" s="311"/>
      <c r="R577" s="311"/>
      <c r="S577" s="311"/>
      <c r="T577" s="311"/>
      <c r="U577" s="311"/>
      <c r="V577" s="311"/>
      <c r="W577" s="311"/>
      <c r="X577" s="328"/>
      <c r="Y577" s="328"/>
      <c r="Z577" s="328"/>
      <c r="AA577" s="328"/>
      <c r="AB577" s="328"/>
      <c r="AC577" s="328"/>
      <c r="AD577" s="328"/>
      <c r="AE577" s="328"/>
      <c r="AF577" s="328"/>
      <c r="AG577" s="328"/>
      <c r="AH577" s="328"/>
      <c r="AI577" s="328"/>
      <c r="AJ577" s="328"/>
      <c r="AK577" s="328"/>
      <c r="AL577" s="328"/>
      <c r="AM577" s="328"/>
      <c r="AN577" s="324"/>
      <c r="AO577" s="328"/>
      <c r="AP577" s="328"/>
      <c r="AQ577" s="328"/>
      <c r="AR577" s="328"/>
      <c r="AS577" s="328"/>
      <c r="AT577" s="328"/>
      <c r="AU577" s="328"/>
      <c r="AV577" s="328"/>
      <c r="AW577" s="328"/>
      <c r="AX577" s="328"/>
      <c r="AY577" s="328"/>
      <c r="AZ577" s="328"/>
      <c r="BA577" s="328"/>
      <c r="BB577" s="311"/>
      <c r="BC577" s="311"/>
      <c r="BD577" s="311"/>
      <c r="BE577" s="311"/>
      <c r="BF577" s="311"/>
      <c r="BG577" s="311"/>
      <c r="BH577" s="311"/>
      <c r="BI577" s="311"/>
      <c r="BJ577" s="311"/>
      <c r="BK577" s="311"/>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row>
    <row r="578" spans="6:198" s="1" customFormat="1" ht="12.75" customHeight="1">
      <c r="F578" s="311"/>
      <c r="G578" s="311"/>
      <c r="H578" s="329"/>
      <c r="I578" s="311"/>
      <c r="J578" s="311"/>
      <c r="K578" s="311"/>
      <c r="L578" s="311"/>
      <c r="M578" s="311"/>
      <c r="N578" s="311"/>
      <c r="O578" s="311"/>
      <c r="P578" s="311"/>
      <c r="Q578" s="311"/>
      <c r="R578" s="311"/>
      <c r="S578" s="311"/>
      <c r="T578" s="311"/>
      <c r="U578" s="311"/>
      <c r="V578" s="311"/>
      <c r="W578" s="311"/>
      <c r="X578" s="330"/>
      <c r="Y578" s="330"/>
      <c r="Z578" s="330"/>
      <c r="AA578" s="330"/>
      <c r="AB578" s="330"/>
      <c r="AC578" s="330"/>
      <c r="AD578" s="330"/>
      <c r="AE578" s="330"/>
      <c r="AF578" s="330"/>
      <c r="AG578" s="330"/>
      <c r="AH578" s="330"/>
      <c r="AI578" s="330"/>
      <c r="AJ578" s="330"/>
      <c r="AK578" s="330"/>
      <c r="AL578" s="330"/>
      <c r="AM578" s="330"/>
      <c r="AN578" s="331"/>
      <c r="AO578" s="330"/>
      <c r="AP578" s="330"/>
      <c r="AQ578" s="330"/>
      <c r="AR578" s="330"/>
      <c r="AS578" s="330"/>
      <c r="AT578" s="330"/>
      <c r="AU578" s="330"/>
      <c r="AV578" s="330"/>
      <c r="AW578" s="330"/>
      <c r="AX578" s="330"/>
      <c r="AY578" s="330"/>
      <c r="AZ578" s="330"/>
      <c r="BA578" s="330"/>
      <c r="BB578" s="311"/>
      <c r="BC578" s="311"/>
      <c r="BD578" s="311"/>
      <c r="BE578" s="311"/>
      <c r="BF578" s="311"/>
      <c r="BG578" s="311"/>
      <c r="BH578" s="311"/>
      <c r="BI578" s="311"/>
      <c r="BJ578" s="311"/>
      <c r="BK578" s="311"/>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row>
    <row r="579" spans="6:198" s="1" customFormat="1" ht="12.75" customHeight="1">
      <c r="F579" s="311"/>
      <c r="G579" s="311"/>
      <c r="H579" s="329"/>
      <c r="I579" s="311"/>
      <c r="J579" s="311"/>
      <c r="K579" s="311"/>
      <c r="L579" s="311"/>
      <c r="M579" s="311"/>
      <c r="N579" s="311"/>
      <c r="O579" s="311"/>
      <c r="P579" s="311"/>
      <c r="Q579" s="311"/>
      <c r="R579" s="311"/>
      <c r="S579" s="311"/>
      <c r="T579" s="311"/>
      <c r="U579" s="311"/>
      <c r="V579" s="311"/>
      <c r="W579" s="311"/>
      <c r="X579" s="330"/>
      <c r="Y579" s="330"/>
      <c r="Z579" s="330"/>
      <c r="AA579" s="330"/>
      <c r="AB579" s="330"/>
      <c r="AC579" s="330"/>
      <c r="AD579" s="330"/>
      <c r="AE579" s="330"/>
      <c r="AF579" s="330"/>
      <c r="AG579" s="330"/>
      <c r="AH579" s="330"/>
      <c r="AI579" s="330"/>
      <c r="AJ579" s="330"/>
      <c r="AK579" s="330"/>
      <c r="AL579" s="330"/>
      <c r="AM579" s="330"/>
      <c r="AN579" s="331"/>
      <c r="AO579" s="330"/>
      <c r="AP579" s="330"/>
      <c r="AQ579" s="330"/>
      <c r="AR579" s="330"/>
      <c r="AS579" s="330"/>
      <c r="AT579" s="330"/>
      <c r="AU579" s="330"/>
      <c r="AV579" s="330"/>
      <c r="AW579" s="330"/>
      <c r="AX579" s="330"/>
      <c r="AY579" s="330"/>
      <c r="AZ579" s="330"/>
      <c r="BA579" s="330"/>
      <c r="BB579" s="311"/>
      <c r="BC579" s="311"/>
      <c r="BD579" s="311"/>
      <c r="BE579" s="311"/>
      <c r="BF579" s="311"/>
      <c r="BG579" s="311"/>
      <c r="BH579" s="311"/>
      <c r="BI579" s="311"/>
      <c r="BJ579" s="311"/>
      <c r="BK579" s="311"/>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row>
    <row r="580" spans="6:198" s="1" customFormat="1" ht="12.75" customHeight="1">
      <c r="F580" s="311"/>
      <c r="G580" s="311"/>
      <c r="H580" s="311"/>
      <c r="I580" s="311"/>
      <c r="J580" s="311"/>
      <c r="K580" s="311"/>
      <c r="L580" s="311"/>
      <c r="M580" s="311"/>
      <c r="N580" s="311"/>
      <c r="O580" s="311"/>
      <c r="P580" s="311"/>
      <c r="Q580" s="311"/>
      <c r="R580" s="311"/>
      <c r="S580" s="311"/>
      <c r="T580" s="311"/>
      <c r="U580" s="311"/>
      <c r="V580" s="311"/>
      <c r="W580" s="311"/>
      <c r="X580" s="330"/>
      <c r="Y580" s="330"/>
      <c r="Z580" s="330"/>
      <c r="AA580" s="330"/>
      <c r="AB580" s="330"/>
      <c r="AC580" s="330"/>
      <c r="AD580" s="330"/>
      <c r="AE580" s="330"/>
      <c r="AF580" s="330"/>
      <c r="AG580" s="330"/>
      <c r="AH580" s="330"/>
      <c r="AI580" s="330"/>
      <c r="AJ580" s="330"/>
      <c r="AK580" s="330"/>
      <c r="AL580" s="330"/>
      <c r="AM580" s="330"/>
      <c r="AN580" s="330"/>
      <c r="AO580" s="330"/>
      <c r="AP580" s="311"/>
      <c r="AQ580" s="311"/>
      <c r="AR580" s="311"/>
      <c r="AS580" s="311"/>
      <c r="AT580" s="311"/>
      <c r="AU580" s="311"/>
      <c r="AV580" s="311"/>
      <c r="AW580" s="311"/>
      <c r="AX580" s="311"/>
      <c r="AY580" s="311"/>
      <c r="AZ580" s="311"/>
      <c r="BA580" s="311"/>
      <c r="BB580" s="311"/>
      <c r="BC580" s="311"/>
      <c r="BD580" s="311"/>
      <c r="BE580" s="311"/>
      <c r="BF580" s="311"/>
      <c r="BG580" s="311"/>
      <c r="BH580" s="311"/>
      <c r="BI580" s="311"/>
      <c r="BJ580" s="311"/>
      <c r="BK580" s="311"/>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row>
    <row r="581" spans="6:198" s="1" customFormat="1" ht="12.75" customHeight="1">
      <c r="F581" s="311"/>
      <c r="G581" s="311"/>
      <c r="H581" s="311"/>
      <c r="I581" s="311"/>
      <c r="J581" s="311"/>
      <c r="K581" s="311"/>
      <c r="L581" s="311"/>
      <c r="M581" s="311"/>
      <c r="N581" s="311"/>
      <c r="O581" s="311"/>
      <c r="P581" s="311"/>
      <c r="Q581" s="311"/>
      <c r="R581" s="311"/>
      <c r="S581" s="311"/>
      <c r="T581" s="311"/>
      <c r="U581" s="311"/>
      <c r="V581" s="311"/>
      <c r="W581" s="311"/>
      <c r="X581" s="311"/>
      <c r="Y581" s="311"/>
      <c r="Z581" s="311"/>
      <c r="AA581" s="311"/>
      <c r="AB581" s="311"/>
      <c r="AC581" s="330"/>
      <c r="AD581" s="311"/>
      <c r="AE581" s="311"/>
      <c r="AF581" s="311"/>
      <c r="AG581" s="311"/>
      <c r="AH581" s="311"/>
      <c r="AI581" s="311"/>
      <c r="AJ581" s="311"/>
      <c r="AK581" s="311"/>
      <c r="AL581" s="311"/>
      <c r="AM581" s="311"/>
      <c r="AN581" s="331"/>
      <c r="AO581" s="311"/>
      <c r="AP581" s="311"/>
      <c r="AQ581" s="311"/>
      <c r="AR581" s="311"/>
      <c r="AS581" s="311"/>
      <c r="AT581" s="311"/>
      <c r="AU581" s="311"/>
      <c r="AV581" s="311"/>
      <c r="AW581" s="311"/>
      <c r="AX581" s="311"/>
      <c r="AY581" s="311"/>
      <c r="AZ581" s="311"/>
      <c r="BA581" s="311"/>
      <c r="BB581" s="311"/>
      <c r="BC581" s="311"/>
      <c r="BD581" s="311"/>
      <c r="BE581" s="311"/>
      <c r="BF581" s="311"/>
      <c r="BG581" s="311"/>
      <c r="BH581" s="311"/>
      <c r="BI581" s="311"/>
      <c r="BJ581" s="311"/>
      <c r="BK581" s="311"/>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row>
    <row r="582" spans="6:198" s="1" customFormat="1" ht="12.75" customHeight="1">
      <c r="F582" s="311"/>
      <c r="G582" s="311"/>
      <c r="H582" s="311"/>
      <c r="I582" s="311"/>
      <c r="J582" s="311"/>
      <c r="K582" s="311"/>
      <c r="L582" s="311"/>
      <c r="M582" s="311"/>
      <c r="N582" s="311"/>
      <c r="O582" s="311"/>
      <c r="P582" s="311"/>
      <c r="Q582" s="311"/>
      <c r="R582" s="311"/>
      <c r="S582" s="311"/>
      <c r="T582" s="311"/>
      <c r="U582" s="311"/>
      <c r="V582" s="311"/>
      <c r="W582" s="311"/>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c r="AS582" s="311"/>
      <c r="AT582" s="311"/>
      <c r="AU582" s="311"/>
      <c r="AV582" s="311"/>
      <c r="AW582" s="311"/>
      <c r="AX582" s="311"/>
      <c r="AY582" s="311"/>
      <c r="AZ582" s="311"/>
      <c r="BA582" s="311"/>
      <c r="BB582" s="311"/>
      <c r="BC582" s="311"/>
      <c r="BD582" s="311"/>
      <c r="BE582" s="311"/>
      <c r="BF582" s="311"/>
      <c r="BG582" s="311"/>
      <c r="BH582" s="311"/>
      <c r="BI582" s="311"/>
      <c r="BJ582" s="311"/>
      <c r="BK582" s="311"/>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row>
    <row r="583" spans="6:198" s="1" customFormat="1" ht="12.75" customHeight="1">
      <c r="F583" s="311"/>
      <c r="G583" s="311"/>
      <c r="H583" s="311"/>
      <c r="I583" s="311"/>
      <c r="J583" s="311"/>
      <c r="K583" s="311"/>
      <c r="L583" s="311"/>
      <c r="M583" s="311"/>
      <c r="N583" s="311"/>
      <c r="O583" s="311"/>
      <c r="P583" s="311"/>
      <c r="Q583" s="311"/>
      <c r="R583" s="311"/>
      <c r="S583" s="311"/>
      <c r="T583" s="311"/>
      <c r="U583" s="311"/>
      <c r="V583" s="311"/>
      <c r="W583" s="311"/>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c r="AS583" s="311"/>
      <c r="AT583" s="311"/>
      <c r="AU583" s="311"/>
      <c r="AV583" s="311"/>
      <c r="AW583" s="311"/>
      <c r="AX583" s="311"/>
      <c r="AY583" s="311"/>
      <c r="AZ583" s="311"/>
      <c r="BA583" s="311"/>
      <c r="BB583" s="311"/>
      <c r="BC583" s="311"/>
      <c r="BD583" s="311"/>
      <c r="BE583" s="311"/>
      <c r="BF583" s="311"/>
      <c r="BG583" s="311"/>
      <c r="BH583" s="311"/>
      <c r="BI583" s="311"/>
      <c r="BJ583" s="311"/>
      <c r="BK583" s="311"/>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row>
    <row r="584" spans="6:198" s="1" customFormat="1" ht="13.5" customHeight="1" thickBot="1">
      <c r="F584" s="192"/>
      <c r="G584" s="193"/>
      <c r="H584" s="280"/>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row>
    <row r="585" spans="6:198" s="1" customFormat="1" ht="18" customHeight="1">
      <c r="F585" s="576" t="str">
        <f>[2]Setup!$B$5</f>
        <v>Precise Mortgage Funding 2018-2B plc</v>
      </c>
      <c r="G585" s="576"/>
      <c r="H585" s="576"/>
      <c r="I585" s="576"/>
      <c r="J585" s="576"/>
      <c r="K585" s="576"/>
      <c r="L585" s="576"/>
      <c r="M585" s="576"/>
      <c r="N585" s="576"/>
      <c r="O585" s="576"/>
      <c r="P585" s="576"/>
      <c r="Q585" s="576"/>
      <c r="R585" s="576"/>
      <c r="S585" s="576"/>
      <c r="T585" s="576"/>
      <c r="U585" s="576"/>
      <c r="V585" s="576"/>
      <c r="W585" s="576"/>
      <c r="X585" s="576"/>
      <c r="Y585" s="576"/>
      <c r="Z585" s="576"/>
      <c r="AA585" s="576"/>
      <c r="AB585" s="576"/>
      <c r="AC585" s="576"/>
      <c r="AD585" s="576"/>
      <c r="AE585" s="576"/>
      <c r="AF585" s="576"/>
      <c r="AG585" s="576"/>
      <c r="AH585" s="576"/>
      <c r="AI585" s="576"/>
      <c r="AJ585" s="576"/>
      <c r="AK585" s="576"/>
      <c r="AL585" s="576"/>
      <c r="AM585" s="576"/>
      <c r="AN585" s="576"/>
      <c r="AO585" s="576"/>
      <c r="AP585" s="576"/>
      <c r="AQ585" s="576"/>
      <c r="AR585" s="576"/>
      <c r="AS585" s="576"/>
      <c r="AT585" s="576"/>
      <c r="AU585" s="576"/>
      <c r="AV585" s="576"/>
      <c r="AW585" s="576"/>
      <c r="AX585" s="576"/>
      <c r="AY585" s="576"/>
      <c r="AZ585" s="576"/>
      <c r="BA585" s="576"/>
      <c r="BB585" s="576"/>
      <c r="BC585" s="576"/>
      <c r="BD585" s="576"/>
      <c r="BE585" s="576"/>
      <c r="BF585" s="576"/>
      <c r="BG585" s="576"/>
      <c r="BH585" s="576"/>
      <c r="BI585" s="576"/>
      <c r="BJ585" s="576"/>
      <c r="BK585" s="576"/>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row>
    <row r="586" spans="6:198" s="1" customFormat="1" ht="15" customHeight="1">
      <c r="F586" s="569" t="s">
        <v>1</v>
      </c>
      <c r="G586" s="569"/>
      <c r="H586" s="569"/>
      <c r="I586" s="569"/>
      <c r="J586" s="569"/>
      <c r="K586" s="569"/>
      <c r="L586" s="569"/>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row>
    <row r="587" spans="6:198" s="1" customFormat="1" ht="15" customHeight="1">
      <c r="F587" s="569" t="s">
        <v>2</v>
      </c>
      <c r="G587" s="569"/>
      <c r="H587" s="569"/>
      <c r="I587" s="569"/>
      <c r="J587" s="569"/>
      <c r="K587" s="569"/>
      <c r="L587" s="569"/>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row>
    <row r="588" spans="6:198" s="1" customFormat="1" ht="13.5" customHeight="1" thickBot="1">
      <c r="F588" s="570">
        <f>[1]Input!$C$112</f>
        <v>43633</v>
      </c>
      <c r="G588" s="570"/>
      <c r="H588" s="570"/>
      <c r="I588" s="570"/>
      <c r="J588" s="570"/>
      <c r="K588" s="570"/>
      <c r="L588" s="570"/>
      <c r="M588" s="570"/>
      <c r="N588" s="570"/>
      <c r="O588" s="570"/>
      <c r="P588" s="570"/>
      <c r="Q588" s="570"/>
      <c r="R588" s="570"/>
      <c r="S588" s="570"/>
      <c r="T588" s="570"/>
      <c r="U588" s="570"/>
      <c r="V588" s="570"/>
      <c r="W588" s="570"/>
      <c r="X588" s="570"/>
      <c r="Y588" s="570"/>
      <c r="Z588" s="570"/>
      <c r="AA588" s="570"/>
      <c r="AB588" s="570"/>
      <c r="AC588" s="570"/>
      <c r="AD588" s="570"/>
      <c r="AE588" s="570"/>
      <c r="AF588" s="570"/>
      <c r="AG588" s="570"/>
      <c r="AH588" s="570"/>
      <c r="AI588" s="570"/>
      <c r="AJ588" s="570"/>
      <c r="AK588" s="570"/>
      <c r="AL588" s="570"/>
      <c r="AM588" s="570"/>
      <c r="AN588" s="570"/>
      <c r="AO588" s="570"/>
      <c r="AP588" s="570"/>
      <c r="AQ588" s="570"/>
      <c r="AR588" s="570"/>
      <c r="AS588" s="570"/>
      <c r="AT588" s="570"/>
      <c r="AU588" s="570"/>
      <c r="AV588" s="570"/>
      <c r="AW588" s="570"/>
      <c r="AX588" s="570"/>
      <c r="AY588" s="570"/>
      <c r="AZ588" s="570"/>
      <c r="BA588" s="570"/>
      <c r="BB588" s="570"/>
      <c r="BC588" s="570"/>
      <c r="BD588" s="570"/>
      <c r="BE588" s="570"/>
      <c r="BF588" s="570"/>
      <c r="BG588" s="570"/>
      <c r="BH588" s="570"/>
      <c r="BI588" s="570"/>
      <c r="BJ588" s="570"/>
      <c r="BK588" s="570"/>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row>
    <row r="589" spans="6:198" s="1" customFormat="1" ht="12.75" customHeight="1">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c r="BC589" s="4"/>
      <c r="BD589" s="4"/>
      <c r="BE589" s="4"/>
      <c r="BF589" s="4"/>
      <c r="BG589" s="4"/>
      <c r="BH589" s="4"/>
      <c r="BI589" s="4"/>
      <c r="BJ589" s="4"/>
      <c r="BK589" s="4"/>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row>
    <row r="590" spans="6:198" s="1" customFormat="1" ht="12.75" customHeight="1">
      <c r="F590" s="571" t="s">
        <v>279</v>
      </c>
      <c r="G590" s="571"/>
      <c r="H590" s="571"/>
      <c r="I590" s="571"/>
      <c r="J590" s="571"/>
      <c r="K590" s="571"/>
      <c r="L590" s="571"/>
      <c r="M590" s="571"/>
      <c r="N590" s="571"/>
      <c r="O590" s="571"/>
      <c r="P590" s="571"/>
      <c r="Q590" s="571"/>
      <c r="R590" s="571"/>
      <c r="S590" s="571"/>
      <c r="T590" s="571"/>
      <c r="U590" s="571"/>
      <c r="V590" s="571"/>
      <c r="W590" s="571"/>
      <c r="X590" s="571"/>
      <c r="Y590" s="571"/>
      <c r="Z590" s="571"/>
      <c r="AA590" s="571"/>
      <c r="AB590" s="571"/>
      <c r="AC590" s="571"/>
      <c r="AD590" s="571"/>
      <c r="AE590" s="571"/>
      <c r="AF590" s="571"/>
      <c r="AG590" s="571"/>
      <c r="AH590" s="571"/>
      <c r="AI590" s="571"/>
      <c r="AJ590" s="571"/>
      <c r="AK590" s="571"/>
      <c r="AL590" s="571"/>
      <c r="AM590" s="571"/>
      <c r="AN590" s="571"/>
      <c r="AO590" s="571"/>
      <c r="AP590" s="571"/>
      <c r="AQ590" s="571"/>
      <c r="AR590" s="571"/>
      <c r="AS590" s="571"/>
      <c r="AT590" s="571"/>
      <c r="AU590" s="571"/>
      <c r="AV590" s="571"/>
      <c r="AW590" s="571"/>
      <c r="AX590" s="571"/>
      <c r="AY590" s="571"/>
      <c r="AZ590" s="571"/>
      <c r="BA590" s="571"/>
      <c r="BB590" s="571"/>
      <c r="BC590" s="571"/>
      <c r="BD590" s="571"/>
      <c r="BE590" s="571"/>
      <c r="BF590" s="571"/>
      <c r="BG590" s="571"/>
      <c r="BH590" s="571"/>
      <c r="BI590" s="571"/>
      <c r="BJ590" s="571"/>
      <c r="BK590" s="571"/>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row>
    <row r="591" spans="6:198" s="1" customFormat="1" ht="12.75" customHeight="1">
      <c r="F591" s="97"/>
      <c r="G591" s="97"/>
      <c r="H591" s="97"/>
      <c r="I591" s="97"/>
      <c r="J591" s="97"/>
      <c r="K591" s="97"/>
      <c r="L591" s="97"/>
      <c r="M591" s="97"/>
      <c r="N591" s="97"/>
      <c r="O591" s="97"/>
      <c r="P591" s="97"/>
      <c r="Q591" s="97"/>
      <c r="R591" s="97"/>
      <c r="S591" s="97"/>
      <c r="T591" s="97"/>
      <c r="U591" s="97"/>
      <c r="V591" s="97"/>
      <c r="W591" s="97"/>
      <c r="X591" s="97"/>
      <c r="Y591" s="97"/>
      <c r="Z591" s="97"/>
      <c r="AA591" s="97"/>
      <c r="AB591" s="97"/>
      <c r="AC591" s="97"/>
      <c r="AD591" s="97"/>
      <c r="AE591" s="97"/>
      <c r="AF591" s="97"/>
      <c r="AG591" s="97"/>
      <c r="AH591" s="97"/>
      <c r="AI591" s="97"/>
      <c r="AJ591" s="97"/>
      <c r="AK591" s="97"/>
      <c r="AL591" s="97"/>
      <c r="AM591" s="97"/>
      <c r="AN591" s="97"/>
      <c r="AO591" s="97"/>
      <c r="AP591" s="97"/>
      <c r="AQ591" s="97"/>
      <c r="AR591" s="97"/>
      <c r="AS591" s="97"/>
      <c r="AT591" s="97"/>
      <c r="AU591" s="97"/>
      <c r="AV591" s="97"/>
      <c r="AW591" s="97"/>
      <c r="AX591" s="97"/>
      <c r="AY591" s="97"/>
      <c r="AZ591" s="97"/>
      <c r="BA591" s="97"/>
      <c r="BB591" s="97"/>
      <c r="BC591" s="97"/>
      <c r="BD591" s="97"/>
      <c r="BE591" s="97"/>
      <c r="BF591" s="97"/>
      <c r="BG591" s="97"/>
      <c r="BH591" s="97"/>
      <c r="BI591" s="97"/>
      <c r="BJ591" s="97"/>
      <c r="BK591" s="97"/>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row>
    <row r="592" spans="6:198" s="1" customFormat="1" ht="12.75" customHeight="1">
      <c r="F592" s="81"/>
      <c r="G592" s="81"/>
      <c r="H592" s="81"/>
      <c r="I592" s="81"/>
      <c r="J592" s="81"/>
      <c r="K592" s="332"/>
      <c r="L592" s="81"/>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c r="AO592" s="81"/>
      <c r="AP592" s="727" t="s">
        <v>280</v>
      </c>
      <c r="AQ592" s="727"/>
      <c r="AR592" s="727"/>
      <c r="AS592" s="727"/>
      <c r="AT592" s="727"/>
      <c r="AU592" s="727"/>
      <c r="AV592" s="81"/>
      <c r="AW592" s="81"/>
      <c r="AX592" s="81"/>
      <c r="AY592" s="727" t="s">
        <v>281</v>
      </c>
      <c r="AZ592" s="727"/>
      <c r="BA592" s="727"/>
      <c r="BB592" s="727"/>
      <c r="BC592" s="727"/>
      <c r="BD592" s="727"/>
      <c r="BE592" s="81"/>
      <c r="BF592" s="81"/>
      <c r="BG592" s="81"/>
      <c r="BH592" s="81"/>
      <c r="BI592" s="81"/>
      <c r="BJ592" s="81"/>
      <c r="BK592" s="81"/>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row>
    <row r="593" spans="6:198" s="1" customFormat="1" ht="12.75" customHeight="1">
      <c r="F593" s="81"/>
      <c r="G593" s="81"/>
      <c r="H593" s="81"/>
      <c r="I593" s="81"/>
      <c r="J593" s="81"/>
      <c r="K593" s="81"/>
      <c r="L593" s="81"/>
      <c r="M593" s="81"/>
      <c r="N593" s="81"/>
      <c r="O593" s="81"/>
      <c r="P593" s="81"/>
      <c r="Q593" s="81"/>
      <c r="R593" s="81"/>
      <c r="S593" s="81"/>
      <c r="T593" s="81"/>
      <c r="U593" s="81"/>
      <c r="V593" s="81"/>
      <c r="W593" s="81"/>
      <c r="X593" s="81"/>
      <c r="Y593" s="81"/>
      <c r="Z593" s="81"/>
      <c r="AA593" s="81"/>
      <c r="AB593" s="81"/>
      <c r="AC593" s="81"/>
      <c r="AD593" s="81"/>
      <c r="AE593" s="81"/>
      <c r="AF593" s="81"/>
      <c r="AG593" s="724"/>
      <c r="AH593" s="724"/>
      <c r="AI593" s="724"/>
      <c r="AJ593" s="724"/>
      <c r="AK593" s="724"/>
      <c r="AL593" s="724"/>
      <c r="AM593" s="333"/>
      <c r="AN593" s="333"/>
      <c r="AO593" s="333"/>
      <c r="AP593" s="333"/>
      <c r="AQ593" s="333"/>
      <c r="AR593" s="333"/>
      <c r="AS593" s="333"/>
      <c r="AT593" s="333"/>
      <c r="AU593" s="333"/>
      <c r="AV593" s="333"/>
      <c r="AW593" s="333"/>
      <c r="AX593" s="333"/>
      <c r="AY593" s="333"/>
      <c r="AZ593" s="333"/>
      <c r="BA593" s="333"/>
      <c r="BB593" s="333"/>
      <c r="BC593" s="333"/>
      <c r="BD593" s="333"/>
      <c r="BE593" s="334"/>
      <c r="BF593" s="81"/>
      <c r="BG593" s="81"/>
      <c r="BH593" s="81"/>
      <c r="BI593" s="81"/>
      <c r="BJ593" s="81"/>
      <c r="BK593" s="81"/>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row>
    <row r="594" spans="6:198" s="1" customFormat="1" ht="12.75" customHeight="1">
      <c r="F594" s="81"/>
      <c r="G594" s="81"/>
      <c r="H594" s="81"/>
      <c r="I594" s="81"/>
      <c r="J594" s="81"/>
      <c r="K594" s="332" t="s">
        <v>282</v>
      </c>
      <c r="L594" s="81"/>
      <c r="M594" s="81"/>
      <c r="N594" s="81"/>
      <c r="O594" s="81"/>
      <c r="P594" s="81"/>
      <c r="Q594" s="81"/>
      <c r="R594" s="81"/>
      <c r="S594" s="81"/>
      <c r="T594" s="81"/>
      <c r="U594" s="81"/>
      <c r="V594" s="81"/>
      <c r="W594" s="81"/>
      <c r="X594" s="81"/>
      <c r="Y594" s="81"/>
      <c r="Z594" s="81"/>
      <c r="AA594" s="81"/>
      <c r="AB594" s="81"/>
      <c r="AC594" s="81"/>
      <c r="AD594" s="81"/>
      <c r="AE594" s="81"/>
      <c r="AF594" s="81"/>
      <c r="AG594" s="724"/>
      <c r="AH594" s="724"/>
      <c r="AI594" s="724"/>
      <c r="AJ594" s="724"/>
      <c r="AK594" s="724"/>
      <c r="AL594" s="724"/>
      <c r="AM594" s="333"/>
      <c r="AN594" s="333"/>
      <c r="AO594" s="333"/>
      <c r="AP594" s="725"/>
      <c r="AQ594" s="725"/>
      <c r="AR594" s="725"/>
      <c r="AS594" s="725"/>
      <c r="AT594" s="725"/>
      <c r="AU594" s="725"/>
      <c r="AV594" s="333"/>
      <c r="AW594" s="333"/>
      <c r="AX594" s="333"/>
      <c r="AY594" s="725"/>
      <c r="AZ594" s="725"/>
      <c r="BA594" s="725"/>
      <c r="BB594" s="725"/>
      <c r="BC594" s="725"/>
      <c r="BD594" s="725"/>
      <c r="BE594" s="334"/>
      <c r="BF594" s="81"/>
      <c r="BG594" s="81"/>
      <c r="BH594" s="81"/>
      <c r="BI594" s="81"/>
      <c r="BJ594" s="81"/>
      <c r="BK594" s="81"/>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row>
    <row r="595" spans="6:198" s="1" customFormat="1" ht="12.75" customHeight="1">
      <c r="F595" s="81"/>
      <c r="G595" s="81"/>
      <c r="H595" s="81"/>
      <c r="I595" s="81"/>
      <c r="J595" s="81"/>
      <c r="K595" s="726" t="s">
        <v>283</v>
      </c>
      <c r="L595" s="726"/>
      <c r="M595" s="726"/>
      <c r="N595" s="726"/>
      <c r="O595" s="726"/>
      <c r="P595" s="726"/>
      <c r="Q595" s="726"/>
      <c r="R595" s="726"/>
      <c r="S595" s="726"/>
      <c r="T595" s="726"/>
      <c r="U595" s="81"/>
      <c r="V595" s="81"/>
      <c r="W595" s="81"/>
      <c r="X595" s="81"/>
      <c r="Y595" s="81"/>
      <c r="Z595" s="81"/>
      <c r="AA595" s="81"/>
      <c r="AB595" s="81"/>
      <c r="AC595" s="81"/>
      <c r="AD595" s="81"/>
      <c r="AE595" s="81"/>
      <c r="AF595" s="81"/>
      <c r="AG595" s="696">
        <v>5251950</v>
      </c>
      <c r="AH595" s="696"/>
      <c r="AI595" s="696"/>
      <c r="AJ595" s="696"/>
      <c r="AK595" s="696"/>
      <c r="AL595" s="696"/>
      <c r="AM595" s="335"/>
      <c r="AN595" s="335"/>
      <c r="AO595" s="335"/>
      <c r="AP595" s="719"/>
      <c r="AQ595" s="719"/>
      <c r="AR595" s="719"/>
      <c r="AS595" s="719"/>
      <c r="AT595" s="719"/>
      <c r="AU595" s="719"/>
      <c r="AV595" s="336"/>
      <c r="AW595" s="336"/>
      <c r="AX595" s="336"/>
      <c r="AY595" s="719"/>
      <c r="AZ595" s="719"/>
      <c r="BA595" s="719"/>
      <c r="BB595" s="719"/>
      <c r="BC595" s="719"/>
      <c r="BD595" s="719"/>
      <c r="BE595" s="336"/>
      <c r="BF595" s="336"/>
      <c r="BG595" s="336"/>
      <c r="BH595" s="336"/>
      <c r="BI595" s="81"/>
      <c r="BJ595" s="81"/>
      <c r="BK595" s="81"/>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row>
    <row r="596" spans="6:198" s="1" customFormat="1" ht="12.75" customHeight="1">
      <c r="F596" s="81"/>
      <c r="G596" s="81"/>
      <c r="H596" s="81"/>
      <c r="I596" s="81"/>
      <c r="J596" s="81"/>
      <c r="K596" s="610" t="s">
        <v>284</v>
      </c>
      <c r="L596" s="722"/>
      <c r="M596" s="722"/>
      <c r="N596" s="722"/>
      <c r="O596" s="722"/>
      <c r="P596" s="722"/>
      <c r="Q596" s="722"/>
      <c r="R596" s="722"/>
      <c r="S596" s="722"/>
      <c r="T596" s="723"/>
      <c r="U596" s="723"/>
      <c r="V596" s="723"/>
      <c r="W596" s="723"/>
      <c r="X596" s="723"/>
      <c r="Y596" s="723"/>
      <c r="Z596" s="723"/>
      <c r="AA596" s="723"/>
      <c r="AB596" s="723"/>
      <c r="AC596" s="723"/>
      <c r="AD596" s="81"/>
      <c r="AE596" s="81"/>
      <c r="AF596" s="81"/>
      <c r="AG596" s="696">
        <f>'[2]Reserve Funds &amp; Ledgers'!F14</f>
        <v>4840490.9350500004</v>
      </c>
      <c r="AH596" s="696"/>
      <c r="AI596" s="696"/>
      <c r="AJ596" s="696"/>
      <c r="AK596" s="696"/>
      <c r="AL596" s="696"/>
      <c r="AM596" s="335"/>
      <c r="AN596" s="335"/>
      <c r="AO596" s="335"/>
      <c r="AP596" s="719"/>
      <c r="AQ596" s="719"/>
      <c r="AR596" s="719"/>
      <c r="AS596" s="719"/>
      <c r="AT596" s="719"/>
      <c r="AU596" s="719"/>
      <c r="AV596" s="336"/>
      <c r="AW596" s="336"/>
      <c r="AX596" s="336"/>
      <c r="AY596" s="719"/>
      <c r="AZ596" s="719"/>
      <c r="BA596" s="719"/>
      <c r="BB596" s="719"/>
      <c r="BC596" s="719"/>
      <c r="BD596" s="719"/>
      <c r="BE596" s="336"/>
      <c r="BF596" s="336"/>
      <c r="BG596" s="336"/>
      <c r="BH596" s="336"/>
      <c r="BI596" s="81"/>
      <c r="BJ596" s="81"/>
      <c r="BK596" s="81"/>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row>
    <row r="597" spans="6:198" s="1" customFormat="1" ht="12.75" customHeight="1">
      <c r="F597" s="81"/>
      <c r="G597" s="81"/>
      <c r="H597" s="81"/>
      <c r="I597" s="81"/>
      <c r="J597" s="81"/>
      <c r="K597" s="98" t="s">
        <v>285</v>
      </c>
      <c r="L597" s="100"/>
      <c r="M597" s="100"/>
      <c r="N597" s="100"/>
      <c r="O597" s="100"/>
      <c r="P597" s="100"/>
      <c r="Q597" s="100"/>
      <c r="R597" s="100"/>
      <c r="S597" s="100"/>
      <c r="T597" s="198"/>
      <c r="U597" s="198"/>
      <c r="V597" s="198"/>
      <c r="W597" s="198"/>
      <c r="X597" s="198"/>
      <c r="Y597" s="198"/>
      <c r="Z597" s="198"/>
      <c r="AA597" s="198"/>
      <c r="AB597" s="198"/>
      <c r="AC597" s="198"/>
      <c r="AD597" s="81"/>
      <c r="AE597" s="81"/>
      <c r="AF597" s="81"/>
      <c r="AG597" s="696">
        <f>IF([1]Input!$C$123=1,0,'[2]Reserve Funds &amp; Ledgers'!F9-'[2]Reserve Funds &amp; Ledgers'!F21)</f>
        <v>4529102.5860000001</v>
      </c>
      <c r="AH597" s="696"/>
      <c r="AI597" s="696"/>
      <c r="AJ597" s="696"/>
      <c r="AK597" s="696"/>
      <c r="AL597" s="696"/>
      <c r="AM597" s="337"/>
      <c r="AN597" s="337"/>
      <c r="AO597" s="337"/>
      <c r="AP597" s="719"/>
      <c r="AQ597" s="719"/>
      <c r="AR597" s="719"/>
      <c r="AS597" s="719"/>
      <c r="AT597" s="719"/>
      <c r="AU597" s="719"/>
      <c r="AV597" s="336"/>
      <c r="AW597" s="336"/>
      <c r="AX597" s="336"/>
      <c r="AY597" s="719"/>
      <c r="AZ597" s="719"/>
      <c r="BA597" s="719"/>
      <c r="BB597" s="719"/>
      <c r="BC597" s="719"/>
      <c r="BD597" s="719"/>
      <c r="BE597" s="336"/>
      <c r="BF597" s="336"/>
      <c r="BG597" s="336"/>
      <c r="BH597" s="336"/>
      <c r="BI597" s="81"/>
      <c r="BJ597" s="81"/>
      <c r="BK597" s="81"/>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row>
    <row r="598" spans="6:198" s="1" customFormat="1" ht="12.75" customHeight="1">
      <c r="F598" s="81"/>
      <c r="G598" s="81"/>
      <c r="H598" s="81"/>
      <c r="I598" s="81"/>
      <c r="J598" s="81"/>
      <c r="K598" s="338"/>
      <c r="L598" s="338"/>
      <c r="M598" s="12"/>
      <c r="N598" s="81"/>
      <c r="O598" s="81" t="s">
        <v>286</v>
      </c>
      <c r="P598" s="81"/>
      <c r="Q598" s="81"/>
      <c r="R598" s="81"/>
      <c r="S598" s="81"/>
      <c r="T598" s="81"/>
      <c r="U598" s="81"/>
      <c r="V598" s="81"/>
      <c r="W598" s="81"/>
      <c r="X598" s="81"/>
      <c r="Y598" s="81"/>
      <c r="Z598" s="81"/>
      <c r="AA598" s="81"/>
      <c r="AB598" s="81"/>
      <c r="AC598" s="81"/>
      <c r="AD598" s="81"/>
      <c r="AE598" s="81"/>
      <c r="AF598" s="81"/>
      <c r="AG598" s="721"/>
      <c r="AH598" s="721"/>
      <c r="AI598" s="721"/>
      <c r="AJ598" s="721"/>
      <c r="AK598" s="721"/>
      <c r="AL598" s="721"/>
      <c r="AM598" s="337"/>
      <c r="AN598" s="337"/>
      <c r="AO598" s="337"/>
      <c r="AP598" s="696">
        <f>IF([1]Input!$C$123&lt;4,0,'[2]Reserve Funds &amp; Ledgers'!F17)</f>
        <v>0</v>
      </c>
      <c r="AQ598" s="696"/>
      <c r="AR598" s="696"/>
      <c r="AS598" s="696"/>
      <c r="AT598" s="696"/>
      <c r="AU598" s="696"/>
      <c r="AV598" s="336"/>
      <c r="AW598" s="336"/>
      <c r="AX598" s="336"/>
      <c r="AY598" s="336"/>
      <c r="AZ598" s="336"/>
      <c r="BA598" s="719"/>
      <c r="BB598" s="719"/>
      <c r="BC598" s="719"/>
      <c r="BD598" s="719"/>
      <c r="BE598" s="719"/>
      <c r="BF598" s="719"/>
      <c r="BG598" s="336"/>
      <c r="BH598" s="336"/>
      <c r="BI598" s="81"/>
      <c r="BJ598" s="81"/>
      <c r="BK598" s="81"/>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row>
    <row r="599" spans="6:198" s="1" customFormat="1" ht="12.75" customHeight="1">
      <c r="F599" s="81"/>
      <c r="G599" s="81"/>
      <c r="H599" s="81"/>
      <c r="I599" s="81"/>
      <c r="J599" s="81"/>
      <c r="K599" s="338"/>
      <c r="L599" s="338"/>
      <c r="M599" s="12"/>
      <c r="N599" s="81"/>
      <c r="O599" s="81" t="s">
        <v>287</v>
      </c>
      <c r="P599" s="81"/>
      <c r="Q599" s="81"/>
      <c r="R599" s="81"/>
      <c r="S599" s="81"/>
      <c r="T599" s="81"/>
      <c r="U599" s="81"/>
      <c r="V599" s="81"/>
      <c r="W599" s="81"/>
      <c r="X599" s="81"/>
      <c r="Y599" s="81"/>
      <c r="Z599" s="81"/>
      <c r="AA599" s="81"/>
      <c r="AB599" s="81"/>
      <c r="AC599" s="81"/>
      <c r="AD599" s="81"/>
      <c r="AE599" s="81"/>
      <c r="AF599" s="81"/>
      <c r="AG599" s="721"/>
      <c r="AH599" s="721"/>
      <c r="AI599" s="721"/>
      <c r="AJ599" s="721"/>
      <c r="AK599" s="721"/>
      <c r="AL599" s="721"/>
      <c r="AM599" s="337"/>
      <c r="AN599" s="337"/>
      <c r="AO599" s="337"/>
      <c r="AP599" s="335"/>
      <c r="AQ599" s="335"/>
      <c r="AR599" s="719"/>
      <c r="AS599" s="719"/>
      <c r="AT599" s="719"/>
      <c r="AU599" s="719"/>
      <c r="AV599" s="719"/>
      <c r="AW599" s="719"/>
      <c r="AX599" s="336"/>
      <c r="AY599" s="696">
        <f>IF([1]Input!$C$123&lt;=4,0,'[2]Reserve Funds &amp; Ledgers'!F15+'[2]Reserve Funds &amp; Ledgers'!F21)</f>
        <v>311388.34905000031</v>
      </c>
      <c r="AZ599" s="696"/>
      <c r="BA599" s="696"/>
      <c r="BB599" s="696"/>
      <c r="BC599" s="696"/>
      <c r="BD599" s="696"/>
      <c r="BE599" s="339"/>
      <c r="BF599" s="339"/>
      <c r="BG599" s="336"/>
      <c r="BH599" s="336"/>
      <c r="BI599" s="81"/>
      <c r="BJ599" s="81"/>
      <c r="BK599" s="81"/>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row>
    <row r="600" spans="6:198" s="1" customFormat="1" ht="12.75" customHeight="1">
      <c r="F600" s="81"/>
      <c r="G600" s="81"/>
      <c r="H600" s="81"/>
      <c r="I600" s="81"/>
      <c r="J600" s="81"/>
      <c r="K600" s="338"/>
      <c r="L600" s="338"/>
      <c r="M600" s="12"/>
      <c r="N600" s="81"/>
      <c r="O600" s="81"/>
      <c r="P600" s="81"/>
      <c r="Q600" s="81"/>
      <c r="R600" s="81"/>
      <c r="S600" s="81"/>
      <c r="T600" s="81"/>
      <c r="U600" s="81"/>
      <c r="V600" s="81"/>
      <c r="W600" s="81"/>
      <c r="X600" s="81"/>
      <c r="Y600" s="81"/>
      <c r="Z600" s="81"/>
      <c r="AA600" s="81"/>
      <c r="AB600" s="81"/>
      <c r="AC600" s="81"/>
      <c r="AD600" s="81"/>
      <c r="AE600" s="81"/>
      <c r="AF600" s="81"/>
      <c r="AG600" s="282"/>
      <c r="AH600" s="282"/>
      <c r="AI600" s="339"/>
      <c r="AJ600" s="339"/>
      <c r="AK600" s="339"/>
      <c r="AL600" s="339"/>
      <c r="AM600" s="339"/>
      <c r="AN600" s="339"/>
      <c r="AO600" s="335"/>
      <c r="AP600" s="335"/>
      <c r="AQ600" s="335"/>
      <c r="AR600" s="719"/>
      <c r="AS600" s="719"/>
      <c r="AT600" s="719"/>
      <c r="AU600" s="719"/>
      <c r="AV600" s="719"/>
      <c r="AW600" s="719"/>
      <c r="AX600" s="336"/>
      <c r="AY600" s="336"/>
      <c r="AZ600" s="336"/>
      <c r="BA600" s="719"/>
      <c r="BB600" s="719"/>
      <c r="BC600" s="719"/>
      <c r="BD600" s="719"/>
      <c r="BE600" s="719"/>
      <c r="BF600" s="719"/>
      <c r="BG600" s="336"/>
      <c r="BH600" s="336"/>
      <c r="BI600" s="81"/>
      <c r="BJ600" s="81"/>
      <c r="BK600" s="81"/>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row>
    <row r="601" spans="6:198" s="1" customFormat="1" ht="12.75" customHeight="1" thickBot="1">
      <c r="F601" s="81"/>
      <c r="G601" s="81"/>
      <c r="H601" s="81"/>
      <c r="I601" s="59"/>
      <c r="J601" s="59"/>
      <c r="K601" s="340"/>
      <c r="L601" s="340"/>
      <c r="M601" s="720" t="s">
        <v>288</v>
      </c>
      <c r="N601" s="720"/>
      <c r="O601" s="720"/>
      <c r="P601" s="720"/>
      <c r="Q601" s="720"/>
      <c r="R601" s="720"/>
      <c r="S601" s="720"/>
      <c r="T601" s="720"/>
      <c r="U601" s="720"/>
      <c r="V601" s="59"/>
      <c r="W601" s="59"/>
      <c r="X601" s="59"/>
      <c r="Y601" s="59"/>
      <c r="Z601" s="59"/>
      <c r="AA601" s="59"/>
      <c r="AB601" s="59"/>
      <c r="AC601" s="59"/>
      <c r="AD601" s="59"/>
      <c r="AE601" s="59"/>
      <c r="AF601" s="59"/>
      <c r="AG601" s="716">
        <f>IF([1]Input!$C$123&lt;5,AG595,'[2]Reserve Funds &amp; Ledgers'!F19)</f>
        <v>4529102.5860000001</v>
      </c>
      <c r="AH601" s="716"/>
      <c r="AI601" s="716"/>
      <c r="AJ601" s="716"/>
      <c r="AK601" s="716"/>
      <c r="AL601" s="716"/>
      <c r="AM601" s="341"/>
      <c r="AN601" s="342"/>
      <c r="AO601" s="335"/>
      <c r="AP601" s="335"/>
      <c r="AQ601" s="335"/>
      <c r="AR601" s="719"/>
      <c r="AS601" s="719"/>
      <c r="AT601" s="719"/>
      <c r="AU601" s="719"/>
      <c r="AV601" s="719"/>
      <c r="AW601" s="719"/>
      <c r="AX601" s="336"/>
      <c r="AY601" s="336"/>
      <c r="AZ601" s="336"/>
      <c r="BA601" s="336"/>
      <c r="BB601" s="336"/>
      <c r="BC601" s="336"/>
      <c r="BD601" s="336"/>
      <c r="BE601" s="336"/>
      <c r="BF601" s="336"/>
      <c r="BG601" s="336"/>
      <c r="BH601" s="336"/>
      <c r="BI601" s="81"/>
      <c r="BJ601" s="81"/>
      <c r="BK601" s="81"/>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row>
    <row r="602" spans="6:198" s="1" customFormat="1" ht="12.75" customHeight="1" thickTop="1">
      <c r="F602" s="81"/>
      <c r="G602" s="81"/>
      <c r="H602" s="81"/>
      <c r="I602" s="59"/>
      <c r="J602" s="59"/>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37"/>
      <c r="AH602" s="337"/>
      <c r="AI602" s="337"/>
      <c r="AJ602" s="337"/>
      <c r="AK602" s="337"/>
      <c r="AL602" s="337"/>
      <c r="AM602" s="337"/>
      <c r="AN602" s="337"/>
      <c r="AO602" s="337"/>
      <c r="AP602" s="337"/>
      <c r="AQ602" s="337"/>
      <c r="AR602" s="337"/>
      <c r="AS602" s="337"/>
      <c r="AT602" s="337"/>
      <c r="AU602" s="337"/>
      <c r="AV602" s="337"/>
      <c r="AW602" s="337"/>
      <c r="AX602" s="337"/>
      <c r="AY602" s="337"/>
      <c r="AZ602" s="337"/>
      <c r="BA602" s="337"/>
      <c r="BB602" s="337"/>
      <c r="BC602" s="337"/>
      <c r="BD602" s="337"/>
      <c r="BE602" s="336"/>
      <c r="BF602" s="336"/>
      <c r="BG602" s="336"/>
      <c r="BH602" s="336"/>
      <c r="BI602" s="81"/>
      <c r="BJ602" s="81"/>
      <c r="BK602" s="81"/>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row>
    <row r="603" spans="6:198" s="1" customFormat="1" ht="12.75" customHeight="1">
      <c r="F603" s="81"/>
      <c r="G603" s="12"/>
      <c r="H603" s="12"/>
      <c r="I603" s="9"/>
      <c r="J603" s="9"/>
      <c r="K603" s="9"/>
      <c r="L603" s="9"/>
      <c r="M603" s="9"/>
      <c r="N603" s="9"/>
      <c r="O603" s="9"/>
      <c r="P603" s="9"/>
      <c r="Q603" s="9"/>
      <c r="R603" s="9"/>
      <c r="S603" s="9"/>
      <c r="T603" s="9"/>
      <c r="U603" s="9"/>
      <c r="V603" s="9"/>
      <c r="W603" s="9"/>
      <c r="X603" s="9"/>
      <c r="Y603" s="9"/>
      <c r="Z603" s="9"/>
      <c r="AA603" s="9"/>
      <c r="AB603" s="9"/>
      <c r="AC603" s="9"/>
      <c r="AD603" s="9"/>
      <c r="AE603" s="9"/>
      <c r="AF603" s="9"/>
      <c r="AG603" s="12"/>
      <c r="AH603" s="12"/>
      <c r="AI603" s="12"/>
      <c r="AJ603" s="12"/>
      <c r="AK603" s="12"/>
      <c r="AL603" s="12"/>
      <c r="AM603" s="12"/>
      <c r="AN603" s="12"/>
      <c r="AO603" s="12"/>
      <c r="AP603" s="12"/>
      <c r="AQ603" s="12"/>
      <c r="AR603" s="12"/>
      <c r="AS603" s="12"/>
      <c r="AT603" s="12"/>
      <c r="AU603" s="12"/>
      <c r="AV603" s="12"/>
      <c r="AW603" s="343"/>
      <c r="AX603" s="343"/>
      <c r="AY603" s="343"/>
      <c r="AZ603" s="343"/>
      <c r="BA603" s="343"/>
      <c r="BB603" s="343"/>
      <c r="BC603" s="343"/>
      <c r="BD603" s="343"/>
      <c r="BE603" s="336"/>
      <c r="BF603" s="336"/>
      <c r="BG603" s="336"/>
      <c r="BH603" s="336"/>
      <c r="BI603" s="81"/>
      <c r="BJ603" s="81"/>
      <c r="BK603" s="81"/>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row>
    <row r="604" spans="6:198" s="1" customFormat="1" ht="12.75" customHeight="1">
      <c r="F604" s="81"/>
      <c r="G604" s="12"/>
      <c r="H604" s="12"/>
      <c r="I604" s="9"/>
      <c r="J604" s="9"/>
      <c r="K604" s="326" t="s">
        <v>289</v>
      </c>
      <c r="L604" s="59"/>
      <c r="M604" s="59"/>
      <c r="N604" s="59"/>
      <c r="O604" s="59"/>
      <c r="P604" s="59"/>
      <c r="Q604" s="59"/>
      <c r="R604" s="59"/>
      <c r="S604" s="59"/>
      <c r="T604" s="59"/>
      <c r="U604" s="59"/>
      <c r="V604" s="59"/>
      <c r="W604" s="59"/>
      <c r="X604" s="59"/>
      <c r="Y604" s="59"/>
      <c r="Z604" s="59"/>
      <c r="AA604" s="59"/>
      <c r="AB604" s="59"/>
      <c r="AC604" s="59"/>
      <c r="AD604" s="59"/>
      <c r="AE604" s="59"/>
      <c r="AF604" s="59"/>
      <c r="AG604" s="339"/>
      <c r="AH604" s="339"/>
      <c r="AI604" s="339"/>
      <c r="AJ604" s="339"/>
      <c r="AK604" s="339"/>
      <c r="AL604" s="339"/>
      <c r="AM604" s="335"/>
      <c r="AN604" s="335"/>
      <c r="AO604" s="335"/>
      <c r="AP604" s="336"/>
      <c r="AQ604" s="336"/>
      <c r="AR604" s="336"/>
      <c r="AS604" s="336"/>
      <c r="AT604" s="336"/>
      <c r="AU604" s="336"/>
      <c r="AV604" s="336"/>
      <c r="AW604" s="336"/>
      <c r="AX604" s="336"/>
      <c r="AY604" s="336"/>
      <c r="AZ604" s="336"/>
      <c r="BA604" s="336"/>
      <c r="BB604" s="336"/>
      <c r="BC604" s="336"/>
      <c r="BD604" s="336"/>
      <c r="BE604" s="336"/>
      <c r="BF604" s="336"/>
      <c r="BG604" s="336"/>
      <c r="BH604" s="336"/>
      <c r="BI604" s="81"/>
      <c r="BJ604" s="81"/>
      <c r="BK604" s="81"/>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row>
    <row r="605" spans="6:198" s="1" customFormat="1" ht="12.75" customHeight="1">
      <c r="F605" s="81"/>
      <c r="G605" s="12"/>
      <c r="H605" s="12"/>
      <c r="I605" s="12"/>
      <c r="J605" s="12"/>
      <c r="K605" s="98" t="s">
        <v>290</v>
      </c>
      <c r="L605" s="98"/>
      <c r="M605" s="98"/>
      <c r="N605" s="98"/>
      <c r="O605" s="98"/>
      <c r="P605" s="98"/>
      <c r="Q605" s="98"/>
      <c r="R605" s="98"/>
      <c r="S605" s="98"/>
      <c r="T605" s="98"/>
      <c r="U605" s="81"/>
      <c r="V605" s="81"/>
      <c r="W605" s="81"/>
      <c r="X605" s="81"/>
      <c r="Y605" s="81"/>
      <c r="Z605" s="81"/>
      <c r="AA605" s="81"/>
      <c r="AB605" s="81"/>
      <c r="AC605" s="81"/>
      <c r="AD605" s="81"/>
      <c r="AE605" s="81"/>
      <c r="AF605" s="81"/>
      <c r="AG605" s="696">
        <v>365100</v>
      </c>
      <c r="AH605" s="696"/>
      <c r="AI605" s="696"/>
      <c r="AJ605" s="696"/>
      <c r="AK605" s="696"/>
      <c r="AL605" s="696"/>
      <c r="AM605" s="335"/>
      <c r="AN605" s="335"/>
      <c r="AO605" s="335"/>
      <c r="AP605" s="336"/>
      <c r="AQ605" s="336"/>
      <c r="AR605" s="336"/>
      <c r="AS605" s="336"/>
      <c r="AT605" s="336"/>
      <c r="AU605" s="336"/>
      <c r="AV605" s="336"/>
      <c r="AW605" s="336"/>
      <c r="AX605" s="336"/>
      <c r="AY605" s="339"/>
      <c r="AZ605" s="339"/>
      <c r="BA605" s="339"/>
      <c r="BB605" s="339"/>
      <c r="BC605" s="339"/>
      <c r="BD605" s="339"/>
      <c r="BE605" s="336"/>
      <c r="BF605" s="336"/>
      <c r="BG605" s="336"/>
      <c r="BH605" s="336"/>
      <c r="BI605" s="81"/>
      <c r="BJ605" s="81"/>
      <c r="BK605" s="81"/>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row>
    <row r="606" spans="6:198" s="1" customFormat="1" ht="12.75" customHeight="1">
      <c r="F606" s="81"/>
      <c r="G606" s="12"/>
      <c r="H606" s="12"/>
      <c r="I606" s="12"/>
      <c r="J606" s="12"/>
      <c r="K606" s="98" t="s">
        <v>291</v>
      </c>
      <c r="L606" s="160"/>
      <c r="M606" s="160"/>
      <c r="N606" s="160"/>
      <c r="O606" s="160"/>
      <c r="P606" s="160"/>
      <c r="Q606" s="160"/>
      <c r="R606" s="160"/>
      <c r="S606" s="160"/>
      <c r="T606" s="160"/>
      <c r="U606" s="160"/>
      <c r="V606" s="160"/>
      <c r="W606" s="160"/>
      <c r="X606" s="160"/>
      <c r="Y606" s="160"/>
      <c r="Z606" s="160"/>
      <c r="AA606" s="160"/>
      <c r="AB606" s="160"/>
      <c r="AC606" s="160"/>
      <c r="AD606" s="81"/>
      <c r="AE606" s="81"/>
      <c r="AF606" s="81"/>
      <c r="AG606" s="696">
        <f>'[2]Reserve Funds &amp; Ledgers'!F32</f>
        <v>365100</v>
      </c>
      <c r="AH606" s="696"/>
      <c r="AI606" s="696"/>
      <c r="AJ606" s="696"/>
      <c r="AK606" s="696"/>
      <c r="AL606" s="696"/>
      <c r="AM606" s="335"/>
      <c r="AN606" s="335"/>
      <c r="AO606" s="335"/>
      <c r="AP606" s="336"/>
      <c r="AQ606" s="336"/>
      <c r="AR606" s="336"/>
      <c r="AS606" s="336"/>
      <c r="AT606" s="336"/>
      <c r="AU606" s="336"/>
      <c r="AV606" s="336"/>
      <c r="AW606" s="336"/>
      <c r="AX606" s="336"/>
      <c r="AY606" s="336"/>
      <c r="AZ606" s="336"/>
      <c r="BA606" s="336"/>
      <c r="BB606" s="336"/>
      <c r="BC606" s="336"/>
      <c r="BD606" s="336"/>
      <c r="BE606" s="336"/>
      <c r="BF606" s="336"/>
      <c r="BG606" s="336"/>
      <c r="BH606" s="336"/>
      <c r="BI606" s="81"/>
      <c r="BJ606" s="81"/>
      <c r="BK606" s="81"/>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row>
    <row r="607" spans="6:198" s="1" customFormat="1" ht="12.75" customHeight="1">
      <c r="F607" s="81"/>
      <c r="G607" s="12"/>
      <c r="H607" s="12"/>
      <c r="I607" s="12"/>
      <c r="J607" s="12"/>
      <c r="K607" s="98" t="s">
        <v>292</v>
      </c>
      <c r="L607" s="160"/>
      <c r="M607" s="160"/>
      <c r="N607" s="160"/>
      <c r="O607" s="160"/>
      <c r="P607" s="160"/>
      <c r="Q607" s="160"/>
      <c r="R607" s="160"/>
      <c r="S607" s="160"/>
      <c r="T607" s="160"/>
      <c r="U607" s="160"/>
      <c r="V607" s="160"/>
      <c r="W607" s="160"/>
      <c r="X607" s="160"/>
      <c r="Y607" s="160"/>
      <c r="Z607" s="160"/>
      <c r="AA607" s="160"/>
      <c r="AB607" s="160"/>
      <c r="AC607" s="160"/>
      <c r="AD607" s="81"/>
      <c r="AE607" s="81"/>
      <c r="AF607" s="81"/>
      <c r="AG607" s="696">
        <f>IF([1]Input!$C$123=1,0,'[2]Reserve Funds &amp; Ledgers'!F43)</f>
        <v>365100</v>
      </c>
      <c r="AH607" s="696"/>
      <c r="AI607" s="696"/>
      <c r="AJ607" s="696"/>
      <c r="AK607" s="696"/>
      <c r="AL607" s="696"/>
      <c r="AM607" s="335"/>
      <c r="AN607" s="335"/>
      <c r="AO607" s="335"/>
      <c r="AP607" s="336"/>
      <c r="AQ607" s="336"/>
      <c r="AR607" s="336"/>
      <c r="AS607" s="336"/>
      <c r="AT607" s="336"/>
      <c r="AU607" s="336"/>
      <c r="AV607" s="336"/>
      <c r="AW607" s="336"/>
      <c r="AX607" s="336"/>
      <c r="AY607" s="336"/>
      <c r="AZ607" s="336"/>
      <c r="BA607" s="336"/>
      <c r="BB607" s="336"/>
      <c r="BC607" s="336"/>
      <c r="BD607" s="336"/>
      <c r="BE607" s="336"/>
      <c r="BF607" s="336"/>
      <c r="BG607" s="336"/>
      <c r="BH607" s="336"/>
      <c r="BI607" s="81"/>
      <c r="BJ607" s="81"/>
      <c r="BK607" s="81"/>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row>
    <row r="608" spans="6:198" s="1" customFormat="1" ht="12.75" customHeight="1">
      <c r="F608" s="81"/>
      <c r="G608" s="12"/>
      <c r="H608" s="12"/>
      <c r="I608" s="12"/>
      <c r="J608" s="12"/>
      <c r="K608" s="160"/>
      <c r="L608" s="160"/>
      <c r="M608" s="160"/>
      <c r="N608" s="160"/>
      <c r="O608" s="59" t="s">
        <v>286</v>
      </c>
      <c r="P608" s="160"/>
      <c r="Q608" s="160"/>
      <c r="R608" s="160"/>
      <c r="S608" s="160"/>
      <c r="T608" s="160"/>
      <c r="U608" s="160"/>
      <c r="V608" s="160"/>
      <c r="W608" s="160"/>
      <c r="X608" s="160"/>
      <c r="Y608" s="160"/>
      <c r="Z608" s="160"/>
      <c r="AA608" s="160"/>
      <c r="AB608" s="160"/>
      <c r="AC608" s="160"/>
      <c r="AD608" s="81"/>
      <c r="AE608" s="81"/>
      <c r="AF608" s="81"/>
      <c r="AG608" s="339"/>
      <c r="AH608" s="339"/>
      <c r="AI608" s="339"/>
      <c r="AJ608" s="339"/>
      <c r="AK608" s="339"/>
      <c r="AL608" s="339"/>
      <c r="AM608" s="335"/>
      <c r="AN608" s="335"/>
      <c r="AO608" s="335"/>
      <c r="AP608" s="696">
        <f>'[2]Reserve Funds &amp; Ledgers'!F34</f>
        <v>0</v>
      </c>
      <c r="AQ608" s="696"/>
      <c r="AR608" s="696"/>
      <c r="AS608" s="696"/>
      <c r="AT608" s="696"/>
      <c r="AU608" s="696"/>
      <c r="AV608" s="336"/>
      <c r="AW608" s="336"/>
      <c r="AX608" s="336"/>
      <c r="AY608" s="336"/>
      <c r="AZ608" s="336"/>
      <c r="BA608" s="336"/>
      <c r="BB608" s="336"/>
      <c r="BC608" s="336"/>
      <c r="BD608" s="336"/>
      <c r="BE608" s="336"/>
      <c r="BF608" s="336"/>
      <c r="BG608" s="336"/>
      <c r="BH608" s="336"/>
      <c r="BI608" s="81"/>
      <c r="BJ608" s="81"/>
      <c r="BK608" s="81"/>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row>
    <row r="609" spans="6:198" s="1" customFormat="1" ht="12.75" customHeight="1">
      <c r="F609" s="81"/>
      <c r="G609" s="12"/>
      <c r="H609" s="12"/>
      <c r="I609" s="12"/>
      <c r="J609" s="12"/>
      <c r="K609" s="338"/>
      <c r="L609" s="340"/>
      <c r="M609" s="9"/>
      <c r="N609" s="59"/>
      <c r="O609" s="59" t="s">
        <v>287</v>
      </c>
      <c r="P609" s="59"/>
      <c r="Q609" s="59"/>
      <c r="R609" s="59"/>
      <c r="S609" s="59"/>
      <c r="T609" s="59"/>
      <c r="U609" s="59"/>
      <c r="V609" s="59"/>
      <c r="W609" s="59"/>
      <c r="X609" s="59"/>
      <c r="Y609" s="59"/>
      <c r="Z609" s="59"/>
      <c r="AA609" s="59"/>
      <c r="AB609" s="59"/>
      <c r="AC609" s="59"/>
      <c r="AD609" s="59"/>
      <c r="AE609" s="59"/>
      <c r="AF609" s="59"/>
      <c r="AG609" s="339"/>
      <c r="AH609" s="339"/>
      <c r="AI609" s="339"/>
      <c r="AJ609" s="339"/>
      <c r="AK609" s="339"/>
      <c r="AL609" s="339"/>
      <c r="AM609" s="344"/>
      <c r="AN609" s="344"/>
      <c r="AO609" s="344"/>
      <c r="AP609" s="336"/>
      <c r="AQ609" s="336"/>
      <c r="AR609" s="336"/>
      <c r="AS609" s="336"/>
      <c r="AT609" s="336"/>
      <c r="AU609" s="336"/>
      <c r="AV609" s="343"/>
      <c r="AW609" s="343"/>
      <c r="AX609" s="343"/>
      <c r="AY609" s="696">
        <f>IF([1]Input!$C$123&lt;=4,0,'[2]Reserve Funds &amp; Ledgers'!F33+'[2]Reserve Funds &amp; Ledgers'!F38)</f>
        <v>0</v>
      </c>
      <c r="AZ609" s="696"/>
      <c r="BA609" s="696"/>
      <c r="BB609" s="696"/>
      <c r="BC609" s="696"/>
      <c r="BD609" s="696"/>
      <c r="BE609" s="336"/>
      <c r="BF609" s="336"/>
      <c r="BG609" s="336"/>
      <c r="BH609" s="336"/>
      <c r="BI609" s="81"/>
      <c r="BJ609" s="81"/>
      <c r="BK609" s="81"/>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row>
    <row r="610" spans="6:198" s="1" customFormat="1" ht="12.75" customHeight="1">
      <c r="F610" s="81"/>
      <c r="G610" s="12"/>
      <c r="H610" s="12"/>
      <c r="I610" s="12"/>
      <c r="J610" s="12"/>
      <c r="K610" s="338"/>
      <c r="L610" s="340"/>
      <c r="M610" s="9"/>
      <c r="N610" s="59"/>
      <c r="O610" s="59"/>
      <c r="P610" s="59"/>
      <c r="Q610" s="59"/>
      <c r="R610" s="59"/>
      <c r="S610" s="59"/>
      <c r="T610" s="59"/>
      <c r="U610" s="59"/>
      <c r="V610" s="59"/>
      <c r="W610" s="59"/>
      <c r="X610" s="59"/>
      <c r="Y610" s="59"/>
      <c r="Z610" s="59"/>
      <c r="AA610" s="59"/>
      <c r="AB610" s="59"/>
      <c r="AC610" s="59"/>
      <c r="AD610" s="59"/>
      <c r="AE610" s="59"/>
      <c r="AF610" s="59"/>
      <c r="AG610" s="715"/>
      <c r="AH610" s="715"/>
      <c r="AI610" s="715"/>
      <c r="AJ610" s="715"/>
      <c r="AK610" s="715"/>
      <c r="AL610" s="715"/>
      <c r="AM610" s="345"/>
      <c r="AN610" s="345"/>
      <c r="AO610" s="345"/>
      <c r="AP610" s="718"/>
      <c r="AQ610" s="718"/>
      <c r="AR610" s="718"/>
      <c r="AS610" s="718"/>
      <c r="AT610" s="718"/>
      <c r="AU610" s="718"/>
      <c r="AV610" s="346"/>
      <c r="AW610" s="346"/>
      <c r="AX610" s="343"/>
      <c r="AY610" s="343"/>
      <c r="AZ610" s="343"/>
      <c r="BA610" s="343"/>
      <c r="BB610" s="343"/>
      <c r="BC610" s="343"/>
      <c r="BD610" s="343"/>
      <c r="BE610" s="336"/>
      <c r="BF610" s="336"/>
      <c r="BG610" s="336"/>
      <c r="BH610" s="336"/>
      <c r="BI610" s="81"/>
      <c r="BJ610" s="81"/>
      <c r="BK610" s="81"/>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row>
    <row r="611" spans="6:198" s="1" customFormat="1" ht="12.75" customHeight="1" thickBot="1">
      <c r="F611" s="81"/>
      <c r="G611" s="12"/>
      <c r="H611" s="12"/>
      <c r="I611" s="12"/>
      <c r="J611" s="12"/>
      <c r="K611" s="338"/>
      <c r="L611" s="340"/>
      <c r="M611" s="264" t="s">
        <v>288</v>
      </c>
      <c r="N611" s="59"/>
      <c r="O611" s="59"/>
      <c r="P611" s="59"/>
      <c r="Q611" s="59"/>
      <c r="R611" s="59"/>
      <c r="S611" s="59"/>
      <c r="T611" s="59"/>
      <c r="U611" s="59"/>
      <c r="V611" s="59"/>
      <c r="W611" s="59"/>
      <c r="X611" s="59"/>
      <c r="Y611" s="59"/>
      <c r="Z611" s="59"/>
      <c r="AA611" s="59"/>
      <c r="AB611" s="59"/>
      <c r="AC611" s="59"/>
      <c r="AD611" s="59"/>
      <c r="AE611" s="59"/>
      <c r="AF611" s="59"/>
      <c r="AG611" s="716">
        <f>IF([1]Input!$C$123&lt;5,AG605,'[2]Reserve Funds &amp; Ledgers'!F40)</f>
        <v>365100</v>
      </c>
      <c r="AH611" s="716"/>
      <c r="AI611" s="716"/>
      <c r="AJ611" s="716"/>
      <c r="AK611" s="716"/>
      <c r="AL611" s="716"/>
      <c r="AM611" s="346"/>
      <c r="AN611" s="346"/>
      <c r="AO611" s="346"/>
      <c r="AP611" s="346"/>
      <c r="AQ611" s="346"/>
      <c r="AR611" s="346"/>
      <c r="AS611" s="346"/>
      <c r="AT611" s="346"/>
      <c r="AU611" s="346"/>
      <c r="AV611" s="346"/>
      <c r="AW611" s="346"/>
      <c r="AX611" s="343"/>
      <c r="AY611" s="343"/>
      <c r="AZ611" s="343"/>
      <c r="BA611" s="343"/>
      <c r="BB611" s="343"/>
      <c r="BC611" s="343"/>
      <c r="BD611" s="343"/>
      <c r="BE611" s="336"/>
      <c r="BF611" s="336"/>
      <c r="BG611" s="336"/>
      <c r="BH611" s="336"/>
      <c r="BI611" s="81"/>
      <c r="BJ611" s="81"/>
      <c r="BK611" s="81"/>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row>
    <row r="612" spans="6:198" s="1" customFormat="1" ht="12.75" customHeight="1" thickTop="1">
      <c r="F612" s="81"/>
      <c r="G612" s="81"/>
      <c r="H612" s="81"/>
      <c r="I612" s="59"/>
      <c r="J612" s="59"/>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s="336"/>
      <c r="BG612" s="336"/>
      <c r="BH612" s="336"/>
      <c r="BI612" s="81"/>
      <c r="BJ612" s="81"/>
      <c r="BK612" s="81"/>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row>
    <row r="613" spans="6:198" s="1" customFormat="1" ht="12.75" customHeight="1">
      <c r="F613" s="81"/>
      <c r="G613" s="81"/>
      <c r="H613" s="81"/>
      <c r="I613" s="59"/>
      <c r="J613" s="59"/>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s="336"/>
      <c r="BG613" s="336"/>
      <c r="BH613" s="336"/>
      <c r="BI613" s="81"/>
      <c r="BJ613" s="81"/>
      <c r="BK613" s="81"/>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row>
    <row r="614" spans="6:198" s="1" customFormat="1" ht="12.75" customHeight="1">
      <c r="F614" s="81"/>
      <c r="G614" s="81"/>
      <c r="H614" s="81"/>
      <c r="I614" s="59"/>
      <c r="J614" s="59"/>
      <c r="K614" s="332" t="s">
        <v>293</v>
      </c>
      <c r="L614"/>
      <c r="M614"/>
      <c r="N614"/>
      <c r="O614"/>
      <c r="P614"/>
      <c r="Q614"/>
      <c r="R614"/>
      <c r="S614"/>
      <c r="T614"/>
      <c r="U614"/>
      <c r="V614"/>
      <c r="W614"/>
      <c r="X614"/>
      <c r="Y614"/>
      <c r="Z614"/>
      <c r="AA614"/>
      <c r="AB614"/>
      <c r="AC614"/>
      <c r="AD614"/>
      <c r="AE614" s="717" t="s">
        <v>294</v>
      </c>
      <c r="AF614" s="717"/>
      <c r="AG614" s="717"/>
      <c r="AH614" s="347"/>
      <c r="AI614" s="347"/>
      <c r="AJ614" s="717" t="s">
        <v>295</v>
      </c>
      <c r="AK614" s="717"/>
      <c r="AL614" s="717"/>
      <c r="AM614" s="717"/>
      <c r="AN614" s="717"/>
      <c r="AO614" s="717"/>
      <c r="AP614" s="717"/>
      <c r="AQ614" s="717"/>
      <c r="AR614" s="717"/>
      <c r="AS614" s="717"/>
      <c r="AT614" s="717"/>
      <c r="AU614" s="717"/>
      <c r="AV614" s="717"/>
      <c r="AW614"/>
      <c r="AX614"/>
      <c r="AY614"/>
      <c r="AZ614"/>
      <c r="BA614"/>
      <c r="BB614"/>
      <c r="BC614"/>
      <c r="BD614"/>
      <c r="BE614"/>
      <c r="BF614" s="336"/>
      <c r="BG614" s="336"/>
      <c r="BH614" s="336"/>
      <c r="BI614" s="81"/>
      <c r="BJ614" s="81"/>
      <c r="BK614" s="81"/>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row>
    <row r="615" spans="6:198" s="1" customFormat="1" ht="12.75" customHeight="1">
      <c r="F615" s="81"/>
      <c r="G615" s="81"/>
      <c r="H615" s="81"/>
      <c r="I615" s="59"/>
      <c r="J615" s="59"/>
      <c r="K615" s="713" t="s">
        <v>296</v>
      </c>
      <c r="L615" s="713"/>
      <c r="M615" s="713"/>
      <c r="N615" s="713"/>
      <c r="O615" s="713"/>
      <c r="P615" s="713"/>
      <c r="Q615" s="713"/>
      <c r="R615" s="713"/>
      <c r="S615" s="713"/>
      <c r="T615" s="713"/>
      <c r="U615" s="713"/>
      <c r="V615" s="713"/>
      <c r="W615" s="713"/>
      <c r="X615" s="713"/>
      <c r="Y615" s="713"/>
      <c r="Z615"/>
      <c r="AA615"/>
      <c r="AB615"/>
      <c r="AC615"/>
      <c r="AD615"/>
      <c r="AE615" s="714">
        <v>0</v>
      </c>
      <c r="AF615" s="714"/>
      <c r="AG615" s="714"/>
      <c r="AH615" s="348"/>
      <c r="AI615" s="348"/>
      <c r="AJ615" s="714">
        <v>0</v>
      </c>
      <c r="AK615" s="714"/>
      <c r="AL615" s="714"/>
      <c r="AM615" s="714"/>
      <c r="AN615" s="714"/>
      <c r="AO615" s="714"/>
      <c r="AP615" s="714"/>
      <c r="AQ615" s="714"/>
      <c r="AR615" s="714"/>
      <c r="AS615" s="714"/>
      <c r="AT615" s="714"/>
      <c r="AU615" s="714"/>
      <c r="AV615" s="714"/>
      <c r="AW615"/>
      <c r="AX615"/>
      <c r="AY615"/>
      <c r="AZ615"/>
      <c r="BA615"/>
      <c r="BB615"/>
      <c r="BC615"/>
      <c r="BD615"/>
      <c r="BE615"/>
      <c r="BF615" s="336"/>
      <c r="BG615" s="336"/>
      <c r="BH615" s="336"/>
      <c r="BI615" s="81"/>
      <c r="BJ615" s="81"/>
      <c r="BK615" s="81"/>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row>
    <row r="616" spans="6:198" s="1" customFormat="1" ht="12.75" customHeight="1">
      <c r="F616" s="81"/>
      <c r="G616" s="81"/>
      <c r="H616" s="81"/>
      <c r="I616" s="59"/>
      <c r="J616" s="59"/>
      <c r="K616" s="713" t="s">
        <v>297</v>
      </c>
      <c r="L616" s="713"/>
      <c r="M616" s="713"/>
      <c r="N616" s="713"/>
      <c r="O616" s="713"/>
      <c r="P616" s="713"/>
      <c r="Q616" s="713"/>
      <c r="R616" s="713"/>
      <c r="S616" s="713"/>
      <c r="T616" s="713"/>
      <c r="U616" s="713"/>
      <c r="V616" s="713"/>
      <c r="W616" s="713"/>
      <c r="X616" s="713"/>
      <c r="Y616" s="713"/>
      <c r="Z616"/>
      <c r="AA616"/>
      <c r="AB616"/>
      <c r="AC616"/>
      <c r="AD616"/>
      <c r="AE616" s="714">
        <v>0</v>
      </c>
      <c r="AF616" s="714"/>
      <c r="AG616" s="714"/>
      <c r="AH616" s="348"/>
      <c r="AI616" s="348"/>
      <c r="AJ616" s="714">
        <v>0</v>
      </c>
      <c r="AK616" s="714"/>
      <c r="AL616" s="714"/>
      <c r="AM616" s="714"/>
      <c r="AN616" s="714"/>
      <c r="AO616" s="714"/>
      <c r="AP616" s="714"/>
      <c r="AQ616" s="714"/>
      <c r="AR616" s="714"/>
      <c r="AS616" s="714"/>
      <c r="AT616" s="714"/>
      <c r="AU616" s="714"/>
      <c r="AV616" s="714"/>
      <c r="AW616"/>
      <c r="AX616"/>
      <c r="AY616"/>
      <c r="AZ616"/>
      <c r="BA616"/>
      <c r="BB616"/>
      <c r="BC616"/>
      <c r="BD616"/>
      <c r="BE616"/>
      <c r="BF616" s="336"/>
      <c r="BG616" s="336"/>
      <c r="BH616" s="336"/>
      <c r="BI616" s="81"/>
      <c r="BJ616" s="81"/>
      <c r="BK616" s="81"/>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row>
    <row r="617" spans="6:198" s="1" customFormat="1" ht="12.75" customHeight="1">
      <c r="F617" s="81"/>
      <c r="G617" s="81"/>
      <c r="H617" s="81"/>
      <c r="I617" s="59"/>
      <c r="J617" s="59"/>
      <c r="K617"/>
      <c r="L617"/>
      <c r="M617"/>
      <c r="N617"/>
      <c r="O617"/>
      <c r="P617"/>
      <c r="Q617"/>
      <c r="R617"/>
      <c r="S617"/>
      <c r="T617"/>
      <c r="U617"/>
      <c r="V617"/>
      <c r="W617"/>
      <c r="X617"/>
      <c r="Y617"/>
      <c r="Z617"/>
      <c r="AA617"/>
      <c r="AB617"/>
      <c r="AC617"/>
      <c r="AD617"/>
      <c r="AE617" s="348"/>
      <c r="AF617" s="348"/>
      <c r="AG617" s="348"/>
      <c r="AH617" s="348"/>
      <c r="AI617" s="348"/>
      <c r="AJ617" s="714"/>
      <c r="AK617" s="714"/>
      <c r="AL617" s="714"/>
      <c r="AM617" s="714"/>
      <c r="AN617" s="714"/>
      <c r="AO617" s="714"/>
      <c r="AP617" s="714"/>
      <c r="AQ617" s="714"/>
      <c r="AR617" s="714"/>
      <c r="AS617" s="714"/>
      <c r="AT617" s="714"/>
      <c r="AU617" s="714"/>
      <c r="AV617" s="714"/>
      <c r="AW617"/>
      <c r="AX617"/>
      <c r="AY617"/>
      <c r="AZ617"/>
      <c r="BA617"/>
      <c r="BB617"/>
      <c r="BC617"/>
      <c r="BD617"/>
      <c r="BE617"/>
      <c r="BF617" s="336"/>
      <c r="BG617" s="336"/>
      <c r="BH617" s="336"/>
      <c r="BI617" s="81"/>
      <c r="BJ617" s="81"/>
      <c r="BK617" s="81"/>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row>
    <row r="618" spans="6:198" s="1" customFormat="1" ht="12.75" customHeight="1">
      <c r="F618" s="81"/>
      <c r="G618" s="81"/>
      <c r="H618" s="81"/>
      <c r="I618" s="59"/>
      <c r="J618" s="59"/>
      <c r="K618" s="349"/>
      <c r="L618" s="82"/>
      <c r="M618" s="82"/>
      <c r="N618" s="82"/>
      <c r="O618" s="82"/>
      <c r="P618" s="82"/>
      <c r="Q618" s="82"/>
      <c r="R618" s="82"/>
      <c r="S618" s="82"/>
      <c r="T618" s="82"/>
      <c r="U618" s="82"/>
      <c r="V618" s="82"/>
      <c r="W618" s="82"/>
      <c r="X618" s="82"/>
      <c r="Y618" s="82"/>
      <c r="Z618" s="82"/>
      <c r="AA618" s="82"/>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s="336"/>
      <c r="BG618" s="336"/>
      <c r="BH618" s="336"/>
      <c r="BI618" s="81"/>
      <c r="BJ618" s="81"/>
      <c r="BK618" s="81"/>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row>
    <row r="619" spans="6:198" s="1" customFormat="1" ht="12.75" customHeight="1">
      <c r="F619" s="81"/>
      <c r="G619" s="12"/>
      <c r="H619" s="12"/>
      <c r="I619" s="9"/>
      <c r="J619" s="9"/>
      <c r="K619" s="349"/>
      <c r="L619" s="82"/>
      <c r="M619" s="82"/>
      <c r="N619" s="82"/>
      <c r="O619" s="82"/>
      <c r="P619" s="82"/>
      <c r="Q619" s="82"/>
      <c r="R619" s="82"/>
      <c r="S619" s="82"/>
      <c r="T619" s="82"/>
      <c r="U619" s="82"/>
      <c r="V619" s="82"/>
      <c r="W619" s="82"/>
      <c r="X619" s="82"/>
      <c r="Y619" s="82"/>
      <c r="Z619" s="82"/>
      <c r="AA619" s="82"/>
      <c r="AB619"/>
      <c r="AC619"/>
      <c r="AD619"/>
      <c r="AE619"/>
      <c r="AF619"/>
      <c r="AG619"/>
      <c r="AH619"/>
      <c r="AI619"/>
      <c r="AJ619"/>
      <c r="AK619"/>
      <c r="AL619"/>
      <c r="AM619"/>
      <c r="AN619"/>
      <c r="AO619"/>
      <c r="AP619"/>
      <c r="AQ619"/>
      <c r="AR619"/>
      <c r="AS619"/>
      <c r="AT619"/>
      <c r="AU619"/>
      <c r="AV619"/>
      <c r="AW619" s="346"/>
      <c r="AX619" s="343"/>
      <c r="AY619" s="696"/>
      <c r="AZ619" s="696"/>
      <c r="BA619" s="696"/>
      <c r="BB619" s="696"/>
      <c r="BC619" s="696"/>
      <c r="BD619" s="696"/>
      <c r="BE619" s="336"/>
      <c r="BF619" s="336"/>
      <c r="BG619" s="336"/>
      <c r="BH619" s="336"/>
      <c r="BI619" s="81"/>
      <c r="BJ619" s="81"/>
      <c r="BK619" s="81"/>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row>
    <row r="620" spans="6:198" s="1" customFormat="1" ht="12.75" customHeight="1">
      <c r="F620" s="81"/>
      <c r="G620" s="12"/>
      <c r="H620" s="12"/>
      <c r="I620" s="12"/>
      <c r="J620" s="12"/>
      <c r="K620" s="349"/>
      <c r="L620" s="82"/>
      <c r="M620" s="82"/>
      <c r="N620" s="82"/>
      <c r="O620" s="82"/>
      <c r="P620" s="82"/>
      <c r="Q620" s="82"/>
      <c r="R620" s="82"/>
      <c r="S620" s="82"/>
      <c r="T620" s="82"/>
      <c r="U620" s="82"/>
      <c r="V620" s="82"/>
      <c r="W620" s="82"/>
      <c r="X620" s="82"/>
      <c r="Y620" s="82"/>
      <c r="Z620" s="82"/>
      <c r="AA620" s="82"/>
      <c r="AB620"/>
      <c r="AC620"/>
      <c r="AD620"/>
      <c r="AE620"/>
      <c r="AF620"/>
      <c r="AG620"/>
      <c r="AH620"/>
      <c r="AI620"/>
      <c r="AJ620"/>
      <c r="AK620"/>
      <c r="AL620"/>
      <c r="AM620"/>
      <c r="AN620"/>
      <c r="AO620"/>
      <c r="AP620"/>
      <c r="AQ620"/>
      <c r="AR620"/>
      <c r="AS620"/>
      <c r="AT620"/>
      <c r="AU620"/>
      <c r="AV620"/>
      <c r="AW620" s="9"/>
      <c r="AX620" s="9"/>
      <c r="AY620" s="9"/>
      <c r="AZ620" s="9"/>
      <c r="BA620" s="9"/>
      <c r="BB620" s="9"/>
      <c r="BC620" s="9"/>
      <c r="BD620" s="9"/>
      <c r="BE620" s="350"/>
      <c r="BF620" s="350"/>
      <c r="BG620" s="350"/>
      <c r="BH620" s="350"/>
      <c r="BI620" s="81"/>
      <c r="BJ620" s="81"/>
      <c r="BK620" s="81"/>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row>
    <row r="621" spans="6:198" s="1" customFormat="1" ht="12.75" customHeight="1">
      <c r="F621" s="81"/>
      <c r="G621" s="12"/>
      <c r="H621" s="12"/>
      <c r="I621" s="12"/>
      <c r="J621" s="12"/>
      <c r="K621"/>
      <c r="L621" s="59"/>
      <c r="M621" s="59"/>
      <c r="N621" s="59"/>
      <c r="O621" s="59"/>
      <c r="P621" s="59"/>
      <c r="Q621" s="59"/>
      <c r="R621" s="59"/>
      <c r="S621" s="59"/>
      <c r="T621" s="59"/>
      <c r="U621" s="59"/>
      <c r="V621" s="59"/>
      <c r="W621" s="59"/>
      <c r="X621" s="59"/>
      <c r="Y621" s="59"/>
      <c r="Z621" s="59"/>
      <c r="AA621" s="59"/>
      <c r="AB621" s="59"/>
      <c r="AC621" s="59"/>
      <c r="AD621" s="59"/>
      <c r="AE621" s="59"/>
      <c r="AF621" s="59"/>
      <c r="AG621" s="59"/>
      <c r="AH621" s="59"/>
      <c r="AI621" s="59"/>
      <c r="AJ621" s="59"/>
      <c r="AK621" s="59"/>
      <c r="AL621" s="59"/>
      <c r="AM621" s="59"/>
      <c r="AN621" s="59"/>
      <c r="AO621" s="9"/>
      <c r="AP621" s="9"/>
      <c r="AQ621" s="9"/>
      <c r="AR621" s="9"/>
      <c r="AS621" s="9"/>
      <c r="AT621" s="9"/>
      <c r="AU621" s="9"/>
      <c r="AV621" s="9"/>
      <c r="AW621" s="9"/>
      <c r="AX621" s="9"/>
      <c r="AY621" s="9"/>
      <c r="AZ621" s="9"/>
      <c r="BA621" s="9"/>
      <c r="BB621" s="9"/>
      <c r="BC621" s="9"/>
      <c r="BD621" s="9"/>
      <c r="BE621" s="350"/>
      <c r="BF621" s="350"/>
      <c r="BG621" s="350"/>
      <c r="BH621" s="350"/>
      <c r="BI621" s="81"/>
      <c r="BJ621" s="81"/>
      <c r="BK621" s="81"/>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row>
    <row r="622" spans="6:198" s="1" customFormat="1" ht="12.75" customHeight="1">
      <c r="F622" s="81"/>
      <c r="G622" s="12"/>
      <c r="H622" s="12"/>
      <c r="I622" s="12"/>
      <c r="J622" s="12"/>
      <c r="K622" s="351"/>
      <c r="L622" s="351"/>
      <c r="M622" s="59"/>
      <c r="N622" s="59"/>
      <c r="O622" s="59"/>
      <c r="P622" s="59"/>
      <c r="Q622" s="59"/>
      <c r="R622" s="59"/>
      <c r="S622" s="59"/>
      <c r="T622" s="59"/>
      <c r="U622" s="59"/>
      <c r="V622" s="59"/>
      <c r="W622" s="59"/>
      <c r="X622" s="59"/>
      <c r="Y622" s="57"/>
      <c r="Z622" s="59"/>
      <c r="AA622" s="59"/>
      <c r="AB622" s="59"/>
      <c r="AC622" s="59"/>
      <c r="AD622" s="59"/>
      <c r="AE622" s="59"/>
      <c r="AF622" s="57"/>
      <c r="AG622" s="59"/>
      <c r="AH622" s="59"/>
      <c r="AI622" s="59"/>
      <c r="AJ622" s="59"/>
      <c r="AK622" s="59"/>
      <c r="AL622" s="59"/>
      <c r="AM622" s="289"/>
      <c r="AN622" s="289"/>
      <c r="AO622" s="288"/>
      <c r="AP622" s="346"/>
      <c r="AQ622" s="346"/>
      <c r="AR622" s="346"/>
      <c r="AS622" s="346"/>
      <c r="AT622" s="346"/>
      <c r="AU622" s="346"/>
      <c r="AV622" s="346"/>
      <c r="AW622" s="346"/>
      <c r="AX622" s="346"/>
      <c r="AY622" s="346"/>
      <c r="AZ622" s="346"/>
      <c r="BA622" s="346"/>
      <c r="BB622" s="346"/>
      <c r="BC622" s="715"/>
      <c r="BD622" s="715"/>
      <c r="BE622" s="715"/>
      <c r="BF622" s="715"/>
      <c r="BG622" s="715"/>
      <c r="BH622" s="715"/>
      <c r="BI622" s="81"/>
      <c r="BJ622" s="81"/>
      <c r="BK622" s="81"/>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row>
    <row r="623" spans="6:198" s="1" customFormat="1" ht="12.75" customHeight="1">
      <c r="F623" s="81"/>
      <c r="G623" s="12"/>
      <c r="H623" s="12"/>
      <c r="I623" s="12"/>
      <c r="J623" s="12"/>
      <c r="K623" s="59"/>
      <c r="L623" s="59"/>
      <c r="M623" s="9"/>
      <c r="N623" s="59"/>
      <c r="O623" s="59"/>
      <c r="P623" s="59"/>
      <c r="Q623" s="59"/>
      <c r="R623" s="59"/>
      <c r="S623" s="59"/>
      <c r="T623" s="59"/>
      <c r="U623" s="59"/>
      <c r="V623" s="59"/>
      <c r="W623" s="59"/>
      <c r="X623" s="59"/>
      <c r="Y623" s="59"/>
      <c r="Z623" s="59"/>
      <c r="AA623" s="59"/>
      <c r="AB623" s="59"/>
      <c r="AC623" s="59"/>
      <c r="AD623" s="59"/>
      <c r="AE623" s="59"/>
      <c r="AF623" s="59"/>
      <c r="AG623" s="59"/>
      <c r="AH623" s="59"/>
      <c r="AI623" s="59"/>
      <c r="AJ623" s="59"/>
      <c r="AK623" s="59"/>
      <c r="AL623" s="59"/>
      <c r="AM623" s="59"/>
      <c r="AN623" s="59"/>
      <c r="AO623" s="9"/>
      <c r="AP623" s="9"/>
      <c r="AQ623" s="9"/>
      <c r="AR623" s="9"/>
      <c r="AS623" s="9"/>
      <c r="AT623" s="9"/>
      <c r="AU623" s="9"/>
      <c r="AV623" s="9"/>
      <c r="AW623" s="9"/>
      <c r="AX623" s="12"/>
      <c r="AY623" s="12"/>
      <c r="AZ623" s="12"/>
      <c r="BA623" s="12"/>
      <c r="BB623" s="12"/>
      <c r="BC623" s="12"/>
      <c r="BD623" s="12"/>
      <c r="BE623" s="81"/>
      <c r="BF623" s="81"/>
      <c r="BG623" s="81"/>
      <c r="BH623" s="81"/>
      <c r="BI623" s="81"/>
      <c r="BJ623" s="81"/>
      <c r="BK623" s="81"/>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row>
    <row r="624" spans="6:198" s="1" customFormat="1" ht="12.75" customHeight="1">
      <c r="F624" s="81"/>
      <c r="G624" s="12"/>
      <c r="H624" s="12"/>
      <c r="I624" s="12"/>
      <c r="J624" s="12"/>
      <c r="K624" s="711" t="s">
        <v>298</v>
      </c>
      <c r="L624" s="711"/>
      <c r="M624" s="711"/>
      <c r="N624" s="711"/>
      <c r="O624" s="711"/>
      <c r="P624" s="711"/>
      <c r="Q624" s="711"/>
      <c r="R624" s="711"/>
      <c r="S624" s="711"/>
      <c r="T624" s="711"/>
      <c r="U624" s="711"/>
      <c r="V624" s="711"/>
      <c r="W624" s="711"/>
      <c r="X624" s="711"/>
      <c r="Y624" s="711"/>
      <c r="Z624" s="711"/>
      <c r="AA624" s="711"/>
      <c r="AB624" s="711"/>
      <c r="AC624" s="711"/>
      <c r="AD624" s="711"/>
      <c r="AE624" s="711"/>
      <c r="AF624" s="711"/>
      <c r="AG624" s="711"/>
      <c r="AH624" s="711"/>
      <c r="AI624" s="711"/>
      <c r="AJ624" s="711"/>
      <c r="AK624" s="711"/>
      <c r="AL624" s="711"/>
      <c r="AM624" s="711"/>
      <c r="AN624" s="711"/>
      <c r="AO624" s="711"/>
      <c r="AP624" s="711"/>
      <c r="AQ624" s="711"/>
      <c r="AR624" s="711"/>
      <c r="AS624" s="711"/>
      <c r="AT624" s="711"/>
      <c r="AU624" s="711"/>
      <c r="AV624" s="711"/>
      <c r="AW624" s="711"/>
      <c r="AX624" s="711"/>
      <c r="AY624" s="711"/>
      <c r="AZ624" s="711"/>
      <c r="BA624" s="711"/>
      <c r="BB624" s="711"/>
      <c r="BC624" s="711"/>
      <c r="BD624" s="711"/>
      <c r="BE624" s="81"/>
      <c r="BF624" s="81"/>
      <c r="BG624" s="81"/>
      <c r="BH624" s="81"/>
      <c r="BI624" s="81"/>
      <c r="BJ624" s="81"/>
      <c r="BK624" s="81"/>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row>
    <row r="625" spans="6:198" s="1" customFormat="1" ht="12.75" customHeight="1">
      <c r="F625" s="81"/>
      <c r="G625" s="12"/>
      <c r="H625" s="12"/>
      <c r="I625" s="12"/>
      <c r="J625" s="12"/>
      <c r="K625" s="711"/>
      <c r="L625" s="711"/>
      <c r="M625" s="711"/>
      <c r="N625" s="711"/>
      <c r="O625" s="711"/>
      <c r="P625" s="711"/>
      <c r="Q625" s="711"/>
      <c r="R625" s="711"/>
      <c r="S625" s="711"/>
      <c r="T625" s="711"/>
      <c r="U625" s="711"/>
      <c r="V625" s="711"/>
      <c r="W625" s="711"/>
      <c r="X625" s="711"/>
      <c r="Y625" s="711"/>
      <c r="Z625" s="711"/>
      <c r="AA625" s="711"/>
      <c r="AB625" s="711"/>
      <c r="AC625" s="711"/>
      <c r="AD625" s="711"/>
      <c r="AE625" s="711"/>
      <c r="AF625" s="711"/>
      <c r="AG625" s="711"/>
      <c r="AH625" s="711"/>
      <c r="AI625" s="711"/>
      <c r="AJ625" s="711"/>
      <c r="AK625" s="711"/>
      <c r="AL625" s="711"/>
      <c r="AM625" s="711"/>
      <c r="AN625" s="711"/>
      <c r="AO625" s="711"/>
      <c r="AP625" s="711"/>
      <c r="AQ625" s="711"/>
      <c r="AR625" s="711"/>
      <c r="AS625" s="711"/>
      <c r="AT625" s="711"/>
      <c r="AU625" s="711"/>
      <c r="AV625" s="711"/>
      <c r="AW625" s="711"/>
      <c r="AX625" s="711"/>
      <c r="AY625" s="711"/>
      <c r="AZ625" s="711"/>
      <c r="BA625" s="711"/>
      <c r="BB625" s="711"/>
      <c r="BC625" s="711"/>
      <c r="BD625" s="711"/>
      <c r="BE625" s="81"/>
      <c r="BF625" s="81"/>
      <c r="BG625" s="81"/>
      <c r="BH625" s="81"/>
      <c r="BI625" s="81"/>
      <c r="BJ625" s="81"/>
      <c r="BK625" s="81"/>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row>
    <row r="626" spans="6:198" s="1" customFormat="1" ht="12.75" customHeight="1">
      <c r="F626" s="81"/>
      <c r="G626" s="12"/>
      <c r="H626" s="12"/>
      <c r="I626" s="12"/>
      <c r="J626" s="12"/>
      <c r="K626" s="711"/>
      <c r="L626" s="711"/>
      <c r="M626" s="711"/>
      <c r="N626" s="711"/>
      <c r="O626" s="711"/>
      <c r="P626" s="711"/>
      <c r="Q626" s="711"/>
      <c r="R626" s="711"/>
      <c r="S626" s="711"/>
      <c r="T626" s="711"/>
      <c r="U626" s="711"/>
      <c r="V626" s="711"/>
      <c r="W626" s="711"/>
      <c r="X626" s="711"/>
      <c r="Y626" s="711"/>
      <c r="Z626" s="711"/>
      <c r="AA626" s="711"/>
      <c r="AB626" s="711"/>
      <c r="AC626" s="711"/>
      <c r="AD626" s="711"/>
      <c r="AE626" s="711"/>
      <c r="AF626" s="711"/>
      <c r="AG626" s="711"/>
      <c r="AH626" s="711"/>
      <c r="AI626" s="711"/>
      <c r="AJ626" s="711"/>
      <c r="AK626" s="711"/>
      <c r="AL626" s="711"/>
      <c r="AM626" s="711"/>
      <c r="AN626" s="711"/>
      <c r="AO626" s="711"/>
      <c r="AP626" s="711"/>
      <c r="AQ626" s="711"/>
      <c r="AR626" s="711"/>
      <c r="AS626" s="711"/>
      <c r="AT626" s="711"/>
      <c r="AU626" s="711"/>
      <c r="AV626" s="711"/>
      <c r="AW626" s="711"/>
      <c r="AX626" s="711"/>
      <c r="AY626" s="711"/>
      <c r="AZ626" s="711"/>
      <c r="BA626" s="711"/>
      <c r="BB626" s="711"/>
      <c r="BC626" s="711"/>
      <c r="BD626" s="711"/>
      <c r="BE626" s="81"/>
      <c r="BF626" s="81"/>
      <c r="BG626" s="81"/>
      <c r="BH626" s="81"/>
      <c r="BI626" s="81"/>
      <c r="BJ626" s="81"/>
      <c r="BK626" s="81"/>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row>
    <row r="627" spans="6:198" s="1" customFormat="1" ht="12.75" customHeight="1">
      <c r="F627" s="81"/>
      <c r="G627" s="12"/>
      <c r="H627" s="12"/>
      <c r="I627" s="12"/>
      <c r="J627" s="12"/>
      <c r="K627" s="711"/>
      <c r="L627" s="711"/>
      <c r="M627" s="711"/>
      <c r="N627" s="711"/>
      <c r="O627" s="711"/>
      <c r="P627" s="711"/>
      <c r="Q627" s="711"/>
      <c r="R627" s="711"/>
      <c r="S627" s="711"/>
      <c r="T627" s="711"/>
      <c r="U627" s="711"/>
      <c r="V627" s="711"/>
      <c r="W627" s="711"/>
      <c r="X627" s="711"/>
      <c r="Y627" s="711"/>
      <c r="Z627" s="711"/>
      <c r="AA627" s="711"/>
      <c r="AB627" s="711"/>
      <c r="AC627" s="711"/>
      <c r="AD627" s="711"/>
      <c r="AE627" s="711"/>
      <c r="AF627" s="711"/>
      <c r="AG627" s="711"/>
      <c r="AH627" s="711"/>
      <c r="AI627" s="711"/>
      <c r="AJ627" s="711"/>
      <c r="AK627" s="711"/>
      <c r="AL627" s="711"/>
      <c r="AM627" s="711"/>
      <c r="AN627" s="711"/>
      <c r="AO627" s="711"/>
      <c r="AP627" s="711"/>
      <c r="AQ627" s="711"/>
      <c r="AR627" s="711"/>
      <c r="AS627" s="711"/>
      <c r="AT627" s="711"/>
      <c r="AU627" s="711"/>
      <c r="AV627" s="711"/>
      <c r="AW627" s="711"/>
      <c r="AX627" s="711"/>
      <c r="AY627" s="711"/>
      <c r="AZ627" s="711"/>
      <c r="BA627" s="711"/>
      <c r="BB627" s="711"/>
      <c r="BC627" s="711"/>
      <c r="BD627" s="711"/>
      <c r="BE627" s="81"/>
      <c r="BF627" s="81"/>
      <c r="BG627" s="81"/>
      <c r="BH627" s="81"/>
      <c r="BI627" s="81"/>
      <c r="BJ627" s="81"/>
      <c r="BK627" s="81"/>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row>
    <row r="628" spans="6:198" s="1" customFormat="1" ht="13.5" customHeight="1" thickBot="1">
      <c r="F628" s="81"/>
      <c r="G628" s="12"/>
      <c r="H628" s="12"/>
      <c r="I628" s="12"/>
      <c r="J628" s="12"/>
      <c r="K628" s="338"/>
      <c r="L628" s="340"/>
      <c r="M628" s="57"/>
      <c r="N628" s="9"/>
      <c r="O628" s="59"/>
      <c r="P628" s="9"/>
      <c r="Q628" s="9"/>
      <c r="R628" s="9"/>
      <c r="S628" s="9"/>
      <c r="T628" s="9"/>
      <c r="U628" s="9"/>
      <c r="V628" s="9"/>
      <c r="W628" s="9"/>
      <c r="X628" s="9"/>
      <c r="Y628" s="59"/>
      <c r="Z628" s="9"/>
      <c r="AA628" s="9"/>
      <c r="AB628" s="9"/>
      <c r="AC628" s="9"/>
      <c r="AD628" s="9"/>
      <c r="AE628" s="9"/>
      <c r="AF628" s="9"/>
      <c r="AG628" s="712"/>
      <c r="AH628" s="712"/>
      <c r="AI628" s="712"/>
      <c r="AJ628" s="712"/>
      <c r="AK628" s="712"/>
      <c r="AL628" s="712"/>
      <c r="AM628" s="352"/>
      <c r="AN628" s="352"/>
      <c r="AO628" s="352"/>
      <c r="AP628" s="352"/>
      <c r="AQ628" s="352"/>
      <c r="AR628" s="352"/>
      <c r="AS628" s="352"/>
      <c r="AT628" s="352"/>
      <c r="AU628" s="352"/>
      <c r="AV628" s="352"/>
      <c r="AW628" s="352"/>
      <c r="AX628" s="353"/>
      <c r="AY628" s="353"/>
      <c r="AZ628" s="353"/>
      <c r="BA628" s="353"/>
      <c r="BB628" s="353"/>
      <c r="BC628" s="353"/>
      <c r="BD628" s="353"/>
      <c r="BE628" s="334"/>
      <c r="BF628" s="334"/>
      <c r="BG628" s="334"/>
      <c r="BH628" s="334"/>
      <c r="BI628" s="81"/>
      <c r="BJ628" s="81"/>
      <c r="BK628" s="19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row>
    <row r="629" spans="6:198" s="1" customFormat="1" ht="13.5" customHeight="1" thickBot="1">
      <c r="F629" s="192"/>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97"/>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row>
    <row r="630" spans="6:198" s="1" customFormat="1" ht="18" customHeight="1">
      <c r="F630" s="576" t="str">
        <f>[2]Setup!$B$5</f>
        <v>Precise Mortgage Funding 2018-2B plc</v>
      </c>
      <c r="G630" s="576"/>
      <c r="H630" s="576"/>
      <c r="I630" s="576"/>
      <c r="J630" s="576"/>
      <c r="K630" s="576"/>
      <c r="L630" s="576"/>
      <c r="M630" s="576"/>
      <c r="N630" s="576"/>
      <c r="O630" s="576"/>
      <c r="P630" s="576"/>
      <c r="Q630" s="576"/>
      <c r="R630" s="576"/>
      <c r="S630" s="576"/>
      <c r="T630" s="576"/>
      <c r="U630" s="576"/>
      <c r="V630" s="576"/>
      <c r="W630" s="576"/>
      <c r="X630" s="576"/>
      <c r="Y630" s="576"/>
      <c r="Z630" s="576"/>
      <c r="AA630" s="576"/>
      <c r="AB630" s="576"/>
      <c r="AC630" s="576"/>
      <c r="AD630" s="576"/>
      <c r="AE630" s="576"/>
      <c r="AF630" s="576"/>
      <c r="AG630" s="576"/>
      <c r="AH630" s="576"/>
      <c r="AI630" s="576"/>
      <c r="AJ630" s="576"/>
      <c r="AK630" s="576"/>
      <c r="AL630" s="576"/>
      <c r="AM630" s="576"/>
      <c r="AN630" s="576"/>
      <c r="AO630" s="576"/>
      <c r="AP630" s="576"/>
      <c r="AQ630" s="576"/>
      <c r="AR630" s="576"/>
      <c r="AS630" s="576"/>
      <c r="AT630" s="576"/>
      <c r="AU630" s="576"/>
      <c r="AV630" s="576"/>
      <c r="AW630" s="576"/>
      <c r="AX630" s="576"/>
      <c r="AY630" s="576"/>
      <c r="AZ630" s="576"/>
      <c r="BA630" s="576"/>
      <c r="BB630" s="576"/>
      <c r="BC630" s="576"/>
      <c r="BD630" s="576"/>
      <c r="BE630" s="576"/>
      <c r="BF630" s="576"/>
      <c r="BG630" s="576"/>
      <c r="BH630" s="576"/>
      <c r="BI630" s="576"/>
      <c r="BJ630" s="576"/>
      <c r="BK630" s="576"/>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row>
    <row r="631" spans="6:198" s="1" customFormat="1" ht="13.5" customHeight="1">
      <c r="F631" s="569" t="s">
        <v>1</v>
      </c>
      <c r="G631" s="569"/>
      <c r="H631" s="569"/>
      <c r="I631" s="569"/>
      <c r="J631" s="569"/>
      <c r="K631" s="569"/>
      <c r="L631" s="569"/>
      <c r="M631" s="569"/>
      <c r="N631" s="569"/>
      <c r="O631" s="569"/>
      <c r="P631" s="569"/>
      <c r="Q631" s="569"/>
      <c r="R631" s="569"/>
      <c r="S631" s="569"/>
      <c r="T631" s="569"/>
      <c r="U631" s="569"/>
      <c r="V631" s="569"/>
      <c r="W631" s="569"/>
      <c r="X631" s="569"/>
      <c r="Y631" s="569"/>
      <c r="Z631" s="569"/>
      <c r="AA631" s="569"/>
      <c r="AB631" s="569"/>
      <c r="AC631" s="569"/>
      <c r="AD631" s="569"/>
      <c r="AE631" s="569"/>
      <c r="AF631" s="569"/>
      <c r="AG631" s="569"/>
      <c r="AH631" s="569"/>
      <c r="AI631" s="569"/>
      <c r="AJ631" s="569"/>
      <c r="AK631" s="569"/>
      <c r="AL631" s="569"/>
      <c r="AM631" s="569"/>
      <c r="AN631" s="569"/>
      <c r="AO631" s="569"/>
      <c r="AP631" s="569"/>
      <c r="AQ631" s="569"/>
      <c r="AR631" s="569"/>
      <c r="AS631" s="569"/>
      <c r="AT631" s="569"/>
      <c r="AU631" s="569"/>
      <c r="AV631" s="569"/>
      <c r="AW631" s="569"/>
      <c r="AX631" s="569"/>
      <c r="AY631" s="569"/>
      <c r="AZ631" s="569"/>
      <c r="BA631" s="569"/>
      <c r="BB631" s="569"/>
      <c r="BC631" s="569"/>
      <c r="BD631" s="569"/>
      <c r="BE631" s="569"/>
      <c r="BF631" s="569"/>
      <c r="BG631" s="569"/>
      <c r="BH631" s="569"/>
      <c r="BI631" s="569"/>
      <c r="BJ631" s="569"/>
      <c r="BK631" s="569"/>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row>
    <row r="632" spans="6:198" s="1" customFormat="1" ht="13.5" customHeight="1">
      <c r="F632" s="569" t="s">
        <v>2</v>
      </c>
      <c r="G632" s="569"/>
      <c r="H632" s="569"/>
      <c r="I632" s="569"/>
      <c r="J632" s="569"/>
      <c r="K632" s="569"/>
      <c r="L632" s="569"/>
      <c r="M632" s="569"/>
      <c r="N632" s="569"/>
      <c r="O632" s="569"/>
      <c r="P632" s="569"/>
      <c r="Q632" s="569"/>
      <c r="R632" s="569"/>
      <c r="S632" s="569"/>
      <c r="T632" s="569"/>
      <c r="U632" s="569"/>
      <c r="V632" s="569"/>
      <c r="W632" s="569"/>
      <c r="X632" s="569"/>
      <c r="Y632" s="569"/>
      <c r="Z632" s="569"/>
      <c r="AA632" s="569"/>
      <c r="AB632" s="569"/>
      <c r="AC632" s="569"/>
      <c r="AD632" s="569"/>
      <c r="AE632" s="569"/>
      <c r="AF632" s="569"/>
      <c r="AG632" s="569"/>
      <c r="AH632" s="569"/>
      <c r="AI632" s="569"/>
      <c r="AJ632" s="569"/>
      <c r="AK632" s="569"/>
      <c r="AL632" s="569"/>
      <c r="AM632" s="569"/>
      <c r="AN632" s="569"/>
      <c r="AO632" s="569"/>
      <c r="AP632" s="569"/>
      <c r="AQ632" s="569"/>
      <c r="AR632" s="569"/>
      <c r="AS632" s="569"/>
      <c r="AT632" s="569"/>
      <c r="AU632" s="569"/>
      <c r="AV632" s="569"/>
      <c r="AW632" s="569"/>
      <c r="AX632" s="569"/>
      <c r="AY632" s="569"/>
      <c r="AZ632" s="569"/>
      <c r="BA632" s="569"/>
      <c r="BB632" s="569"/>
      <c r="BC632" s="569"/>
      <c r="BD632" s="569"/>
      <c r="BE632" s="569"/>
      <c r="BF632" s="569"/>
      <c r="BG632" s="569"/>
      <c r="BH632" s="569"/>
      <c r="BI632" s="569"/>
      <c r="BJ632" s="569"/>
      <c r="BK632" s="569"/>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row>
    <row r="633" spans="6:198" s="1" customFormat="1" ht="13.5" customHeight="1" thickBot="1">
      <c r="F633" s="570">
        <f>[1]Input!$C$112</f>
        <v>43633</v>
      </c>
      <c r="G633" s="570"/>
      <c r="H633" s="570"/>
      <c r="I633" s="570"/>
      <c r="J633" s="570"/>
      <c r="K633" s="570"/>
      <c r="L633" s="570"/>
      <c r="M633" s="570"/>
      <c r="N633" s="570"/>
      <c r="O633" s="570"/>
      <c r="P633" s="570"/>
      <c r="Q633" s="570"/>
      <c r="R633" s="570"/>
      <c r="S633" s="570"/>
      <c r="T633" s="570"/>
      <c r="U633" s="570"/>
      <c r="V633" s="570"/>
      <c r="W633" s="570"/>
      <c r="X633" s="570"/>
      <c r="Y633" s="570"/>
      <c r="Z633" s="570"/>
      <c r="AA633" s="570"/>
      <c r="AB633" s="570"/>
      <c r="AC633" s="570"/>
      <c r="AD633" s="570"/>
      <c r="AE633" s="570"/>
      <c r="AF633" s="570"/>
      <c r="AG633" s="570"/>
      <c r="AH633" s="570"/>
      <c r="AI633" s="570"/>
      <c r="AJ633" s="570"/>
      <c r="AK633" s="570"/>
      <c r="AL633" s="570"/>
      <c r="AM633" s="570"/>
      <c r="AN633" s="570"/>
      <c r="AO633" s="570"/>
      <c r="AP633" s="570"/>
      <c r="AQ633" s="570"/>
      <c r="AR633" s="570"/>
      <c r="AS633" s="570"/>
      <c r="AT633" s="570"/>
      <c r="AU633" s="570"/>
      <c r="AV633" s="570"/>
      <c r="AW633" s="570"/>
      <c r="AX633" s="570"/>
      <c r="AY633" s="570"/>
      <c r="AZ633" s="570"/>
      <c r="BA633" s="570"/>
      <c r="BB633" s="570"/>
      <c r="BC633" s="570"/>
      <c r="BD633" s="570"/>
      <c r="BE633" s="570"/>
      <c r="BF633" s="570"/>
      <c r="BG633" s="570"/>
      <c r="BH633" s="570"/>
      <c r="BI633" s="570"/>
      <c r="BJ633" s="570"/>
      <c r="BK633" s="570"/>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row>
    <row r="634" spans="6:198" s="1" customFormat="1" ht="13.5" customHeight="1">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c r="BC634" s="4"/>
      <c r="BD634" s="4"/>
      <c r="BE634" s="4"/>
      <c r="BF634" s="4"/>
      <c r="BG634" s="4"/>
      <c r="BH634" s="4"/>
      <c r="BI634" s="4"/>
      <c r="BJ634" s="4"/>
      <c r="BK634" s="97"/>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row>
    <row r="635" spans="6:198" s="1" customFormat="1" ht="13.5" customHeight="1">
      <c r="F635" s="571" t="s">
        <v>35</v>
      </c>
      <c r="G635" s="571"/>
      <c r="H635" s="571"/>
      <c r="I635" s="571"/>
      <c r="J635" s="571"/>
      <c r="K635" s="571"/>
      <c r="L635" s="571"/>
      <c r="M635" s="571"/>
      <c r="N635" s="571"/>
      <c r="O635" s="571"/>
      <c r="P635" s="571"/>
      <c r="Q635" s="571"/>
      <c r="R635" s="571"/>
      <c r="S635" s="571"/>
      <c r="T635" s="571"/>
      <c r="U635" s="571"/>
      <c r="V635" s="571"/>
      <c r="W635" s="571"/>
      <c r="X635" s="571"/>
      <c r="Y635" s="571"/>
      <c r="Z635" s="571"/>
      <c r="AA635" s="571"/>
      <c r="AB635" s="571"/>
      <c r="AC635" s="571"/>
      <c r="AD635" s="571"/>
      <c r="AE635" s="571"/>
      <c r="AF635" s="571"/>
      <c r="AG635" s="571"/>
      <c r="AH635" s="571"/>
      <c r="AI635" s="571"/>
      <c r="AJ635" s="571"/>
      <c r="AK635" s="571"/>
      <c r="AL635" s="571"/>
      <c r="AM635" s="571"/>
      <c r="AN635" s="571"/>
      <c r="AO635" s="571"/>
      <c r="AP635" s="571"/>
      <c r="AQ635" s="571"/>
      <c r="AR635" s="571"/>
      <c r="AS635" s="571"/>
      <c r="AT635" s="571"/>
      <c r="AU635" s="571"/>
      <c r="AV635" s="571"/>
      <c r="AW635" s="571"/>
      <c r="AX635" s="571"/>
      <c r="AY635" s="571"/>
      <c r="AZ635" s="571"/>
      <c r="BA635" s="571"/>
      <c r="BB635" s="571"/>
      <c r="BC635" s="571"/>
      <c r="BD635" s="571"/>
      <c r="BE635" s="571"/>
      <c r="BF635" s="571"/>
      <c r="BG635" s="571"/>
      <c r="BH635" s="571"/>
      <c r="BI635" s="571"/>
      <c r="BJ635" s="571"/>
      <c r="BK635" s="97"/>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row>
    <row r="636" spans="6:198" s="1" customFormat="1" ht="13.5" customHeight="1">
      <c r="F636" s="97"/>
      <c r="G636" s="97"/>
      <c r="H636" s="97"/>
      <c r="I636" s="97"/>
      <c r="J636" s="97"/>
      <c r="K636" s="97"/>
      <c r="L636" s="97"/>
      <c r="M636" s="97"/>
      <c r="N636" s="97"/>
      <c r="O636" s="97"/>
      <c r="P636" s="97"/>
      <c r="Q636" s="97"/>
      <c r="R636" s="97"/>
      <c r="S636" s="97"/>
      <c r="T636" s="97"/>
      <c r="U636" s="97"/>
      <c r="V636" s="97"/>
      <c r="W636" s="97"/>
      <c r="X636" s="97"/>
      <c r="Y636" s="97"/>
      <c r="Z636" s="97"/>
      <c r="AA636" s="97"/>
      <c r="AB636" s="97"/>
      <c r="AC636" s="97"/>
      <c r="AD636" s="97"/>
      <c r="AE636" s="97"/>
      <c r="AF636" s="97"/>
      <c r="AG636" s="97"/>
      <c r="AH636" s="97"/>
      <c r="AI636" s="97"/>
      <c r="AJ636" s="97"/>
      <c r="AK636" s="97"/>
      <c r="AL636" s="97"/>
      <c r="AM636" s="97"/>
      <c r="AN636" s="97"/>
      <c r="AO636" s="97"/>
      <c r="AP636" s="97"/>
      <c r="AQ636" s="97"/>
      <c r="AR636" s="97"/>
      <c r="AS636" s="97"/>
      <c r="AT636" s="97"/>
      <c r="AU636" s="97"/>
      <c r="AV636" s="97"/>
      <c r="AW636" s="97"/>
      <c r="AX636" s="97"/>
      <c r="AY636" s="97"/>
      <c r="AZ636" s="97"/>
      <c r="BA636" s="97"/>
      <c r="BB636" s="97"/>
      <c r="BC636" s="97"/>
      <c r="BD636" s="97"/>
      <c r="BE636" s="97"/>
      <c r="BF636" s="97"/>
      <c r="BG636" s="97"/>
      <c r="BH636" s="97"/>
      <c r="BI636" s="97"/>
      <c r="BJ636" s="97"/>
      <c r="BK636" s="97"/>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row>
    <row r="637" spans="6:198" s="1" customFormat="1" ht="13.5" customHeight="1">
      <c r="F637" s="25"/>
      <c r="G637" s="25"/>
      <c r="H637" s="354" t="s">
        <v>299</v>
      </c>
      <c r="I637" s="25"/>
      <c r="J637" s="354"/>
      <c r="K637" s="354"/>
      <c r="L637" s="354"/>
      <c r="M637" s="354"/>
      <c r="N637" s="354"/>
      <c r="O637" s="354"/>
      <c r="P637" s="354"/>
      <c r="Q637" s="354"/>
      <c r="R637" s="354"/>
      <c r="S637" s="354"/>
      <c r="T637" s="354"/>
      <c r="U637" s="354"/>
      <c r="V637" s="354"/>
      <c r="W637" s="354"/>
      <c r="X637" s="354"/>
      <c r="Y637" s="354"/>
      <c r="Z637" s="354"/>
      <c r="AA637" s="354"/>
      <c r="AB637" s="354"/>
      <c r="AC637" s="354"/>
      <c r="AD637"/>
      <c r="AE637"/>
      <c r="AF637"/>
      <c r="AG637"/>
      <c r="AH637" s="354" t="s">
        <v>300</v>
      </c>
      <c r="AI637" s="354"/>
      <c r="AJ637" s="354"/>
      <c r="AK637" s="354"/>
      <c r="AL637" s="354"/>
      <c r="AM637" s="354"/>
      <c r="AN637" s="354"/>
      <c r="AO637" s="355"/>
      <c r="AP637" s="355"/>
      <c r="AQ637" s="355"/>
      <c r="AR637" s="355"/>
      <c r="AS637" s="355"/>
      <c r="AT637" s="355"/>
      <c r="AU637" s="355"/>
      <c r="AV637" s="355"/>
      <c r="AW637" s="355"/>
      <c r="AX637" s="355"/>
      <c r="AY637" s="355"/>
      <c r="AZ637" s="355"/>
      <c r="BA637" s="355"/>
      <c r="BB637" s="355"/>
      <c r="BC637" s="355"/>
      <c r="BD637" s="355"/>
      <c r="BE637" s="356"/>
      <c r="BF637"/>
      <c r="BG637"/>
      <c r="BH637"/>
      <c r="BI637"/>
      <c r="BJ637" s="25"/>
      <c r="BK637" s="97"/>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row>
    <row r="638" spans="6:198" s="1" customFormat="1" ht="13.5" customHeight="1">
      <c r="F638" s="25"/>
      <c r="G638" s="25"/>
      <c r="H638" s="348" t="s">
        <v>301</v>
      </c>
      <c r="I638" s="25"/>
      <c r="J638" s="348"/>
      <c r="K638"/>
      <c r="L638"/>
      <c r="M638"/>
      <c r="N638"/>
      <c r="O638"/>
      <c r="P638"/>
      <c r="Q638"/>
      <c r="R638"/>
      <c r="S638"/>
      <c r="T638"/>
      <c r="U638"/>
      <c r="V638"/>
      <c r="W638"/>
      <c r="X638"/>
      <c r="Y638"/>
      <c r="Z638"/>
      <c r="AA638"/>
      <c r="AB638"/>
      <c r="AC638" s="706"/>
      <c r="AD638" s="706"/>
      <c r="AE638" s="706"/>
      <c r="AF638" s="706"/>
      <c r="AG638"/>
      <c r="AH638" s="348" t="s">
        <v>302</v>
      </c>
      <c r="AI638" s="348"/>
      <c r="AJ638" s="348"/>
      <c r="AK638" s="348"/>
      <c r="AL638"/>
      <c r="AM638"/>
      <c r="AN638"/>
      <c r="AO638"/>
      <c r="AP638"/>
      <c r="AQ638"/>
      <c r="AR638"/>
      <c r="AS638"/>
      <c r="AT638"/>
      <c r="AU638"/>
      <c r="AV638"/>
      <c r="AW638"/>
      <c r="AX638"/>
      <c r="AY638"/>
      <c r="AZ638"/>
      <c r="BA638"/>
      <c r="BB638"/>
      <c r="BC638"/>
      <c r="BD638"/>
      <c r="BE638"/>
      <c r="BF638" s="704"/>
      <c r="BG638" s="704"/>
      <c r="BH638" s="704"/>
      <c r="BI638" s="704"/>
      <c r="BJ638" s="25"/>
      <c r="BK638" s="97"/>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row>
    <row r="639" spans="6:198" s="1" customFormat="1" ht="13.5" customHeight="1">
      <c r="F639" s="25"/>
      <c r="G639" s="25"/>
      <c r="H639" s="709" t="s">
        <v>303</v>
      </c>
      <c r="I639" s="709"/>
      <c r="J639" s="709"/>
      <c r="K639" s="709"/>
      <c r="L639" s="709"/>
      <c r="M639" s="709"/>
      <c r="N639" s="709"/>
      <c r="O639" s="709"/>
      <c r="P639" s="709"/>
      <c r="Q639" s="709"/>
      <c r="R639" s="709"/>
      <c r="S639" s="709"/>
      <c r="T639" s="709"/>
      <c r="U639" s="709"/>
      <c r="V639" s="709"/>
      <c r="W639" s="709"/>
      <c r="X639" s="709"/>
      <c r="Y639" s="709"/>
      <c r="Z639" s="709"/>
      <c r="AA639" s="709"/>
      <c r="AB639"/>
      <c r="AC639" s="710">
        <f>IF([2]Start!$E$25=1,$AG$605,$AG$607)</f>
        <v>365100</v>
      </c>
      <c r="AD639" s="704"/>
      <c r="AE639" s="704"/>
      <c r="AF639" s="704"/>
      <c r="AG639"/>
      <c r="AH639" s="348" t="s">
        <v>304</v>
      </c>
      <c r="AI639" s="348"/>
      <c r="AJ639" s="348"/>
      <c r="AK639" s="348"/>
      <c r="AL639"/>
      <c r="AM639"/>
      <c r="AN639"/>
      <c r="AO639"/>
      <c r="AP639"/>
      <c r="AQ639"/>
      <c r="AR639"/>
      <c r="AS639"/>
      <c r="AT639"/>
      <c r="AU639"/>
      <c r="AV639"/>
      <c r="AW639"/>
      <c r="AX639"/>
      <c r="AY639"/>
      <c r="AZ639"/>
      <c r="BA639"/>
      <c r="BB639"/>
      <c r="BC639"/>
      <c r="BD639"/>
      <c r="BE639"/>
      <c r="BF639" s="710">
        <f>IF([2]Start!$E$25=1,$AG$595,$AG$597)</f>
        <v>4529102.5860000001</v>
      </c>
      <c r="BG639" s="704"/>
      <c r="BH639" s="704"/>
      <c r="BI639" s="704"/>
      <c r="BJ639" s="25"/>
      <c r="BK639" s="97"/>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row>
    <row r="640" spans="6:198" s="1" customFormat="1" ht="13.5" customHeight="1">
      <c r="F640" s="25"/>
      <c r="G640" s="25"/>
      <c r="H640" s="709"/>
      <c r="I640" s="709"/>
      <c r="J640" s="709"/>
      <c r="K640" s="709"/>
      <c r="L640" s="709"/>
      <c r="M640" s="709"/>
      <c r="N640" s="709"/>
      <c r="O640" s="709"/>
      <c r="P640" s="709"/>
      <c r="Q640" s="709"/>
      <c r="R640" s="709"/>
      <c r="S640" s="709"/>
      <c r="T640" s="709"/>
      <c r="U640" s="709"/>
      <c r="V640" s="709"/>
      <c r="W640" s="709"/>
      <c r="X640" s="709"/>
      <c r="Y640" s="709"/>
      <c r="Z640" s="709"/>
      <c r="AA640" s="709"/>
      <c r="AB640"/>
      <c r="AC640" s="706"/>
      <c r="AD640" s="706"/>
      <c r="AE640" s="706"/>
      <c r="AF640" s="706"/>
      <c r="AG640"/>
      <c r="AH640" s="348" t="s">
        <v>305</v>
      </c>
      <c r="AI640" s="348"/>
      <c r="AJ640" s="348"/>
      <c r="AK640" s="348"/>
      <c r="AL640"/>
      <c r="AM640"/>
      <c r="AN640"/>
      <c r="AO640"/>
      <c r="AP640"/>
      <c r="AQ640"/>
      <c r="AR640"/>
      <c r="AS640"/>
      <c r="AT640"/>
      <c r="AU640"/>
      <c r="AV640"/>
      <c r="AW640"/>
      <c r="AX640"/>
      <c r="AY640"/>
      <c r="AZ640"/>
      <c r="BA640"/>
      <c r="BB640"/>
      <c r="BC640"/>
      <c r="BD640"/>
      <c r="BE640"/>
      <c r="BF640" s="704"/>
      <c r="BG640" s="704"/>
      <c r="BH640" s="704"/>
      <c r="BI640" s="704"/>
      <c r="BJ640" s="25"/>
      <c r="BK640" s="97"/>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row>
    <row r="641" spans="6:198" s="1" customFormat="1" ht="13.5" customHeight="1">
      <c r="F641" s="25"/>
      <c r="G641" s="25"/>
      <c r="H641" s="709"/>
      <c r="I641" s="709"/>
      <c r="J641" s="709"/>
      <c r="K641" s="709"/>
      <c r="L641" s="709"/>
      <c r="M641" s="709"/>
      <c r="N641" s="709"/>
      <c r="O641" s="709"/>
      <c r="P641" s="709"/>
      <c r="Q641" s="709"/>
      <c r="R641" s="709"/>
      <c r="S641" s="709"/>
      <c r="T641" s="709"/>
      <c r="U641" s="709"/>
      <c r="V641" s="709"/>
      <c r="W641" s="709"/>
      <c r="X641" s="709"/>
      <c r="Y641" s="709"/>
      <c r="Z641" s="709"/>
      <c r="AA641" s="709"/>
      <c r="AB641"/>
      <c r="AC641" s="706"/>
      <c r="AD641" s="706"/>
      <c r="AE641" s="706"/>
      <c r="AF641" s="706"/>
      <c r="AG641"/>
      <c r="AH641" s="348" t="s">
        <v>306</v>
      </c>
      <c r="AI641" s="348"/>
      <c r="AJ641" s="348"/>
      <c r="AK641" s="348"/>
      <c r="AL641"/>
      <c r="AM641"/>
      <c r="AN641"/>
      <c r="AO641"/>
      <c r="AP641"/>
      <c r="AQ641"/>
      <c r="AR641"/>
      <c r="AS641"/>
      <c r="AT641"/>
      <c r="AU641"/>
      <c r="AV641"/>
      <c r="AW641"/>
      <c r="AX641"/>
      <c r="AY641"/>
      <c r="AZ641"/>
      <c r="BA641"/>
      <c r="BB641"/>
      <c r="BC641"/>
      <c r="BD641"/>
      <c r="BE641"/>
      <c r="BF641" s="704"/>
      <c r="BG641" s="704"/>
      <c r="BH641" s="704"/>
      <c r="BI641" s="704"/>
      <c r="BJ641" s="25"/>
      <c r="BK641" s="97"/>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row>
    <row r="642" spans="6:198" s="1" customFormat="1" ht="13.5" customHeight="1">
      <c r="F642" s="25"/>
      <c r="G642" s="25"/>
      <c r="H642" s="709"/>
      <c r="I642" s="709"/>
      <c r="J642" s="709"/>
      <c r="K642" s="709"/>
      <c r="L642" s="709"/>
      <c r="M642" s="709"/>
      <c r="N642" s="709"/>
      <c r="O642" s="709"/>
      <c r="P642" s="709"/>
      <c r="Q642" s="709"/>
      <c r="R642" s="709"/>
      <c r="S642" s="709"/>
      <c r="T642" s="709"/>
      <c r="U642" s="709"/>
      <c r="V642" s="709"/>
      <c r="W642" s="709"/>
      <c r="X642" s="709"/>
      <c r="Y642" s="709"/>
      <c r="Z642" s="709"/>
      <c r="AA642" s="709"/>
      <c r="AB642"/>
      <c r="AC642" s="706"/>
      <c r="AD642" s="706"/>
      <c r="AE642" s="706"/>
      <c r="AF642" s="706"/>
      <c r="AG642"/>
      <c r="AH642" s="348" t="s">
        <v>307</v>
      </c>
      <c r="AI642" s="348"/>
      <c r="AJ642" s="348"/>
      <c r="AK642" s="348"/>
      <c r="AL642"/>
      <c r="AM642"/>
      <c r="AN642"/>
      <c r="AO642"/>
      <c r="AP642"/>
      <c r="AQ642"/>
      <c r="AR642"/>
      <c r="AS642"/>
      <c r="AT642"/>
      <c r="AU642"/>
      <c r="AV642"/>
      <c r="AW642"/>
      <c r="AX642"/>
      <c r="AY642"/>
      <c r="AZ642"/>
      <c r="BA642"/>
      <c r="BB642"/>
      <c r="BC642"/>
      <c r="BD642"/>
      <c r="BE642"/>
      <c r="BF642" s="704"/>
      <c r="BG642" s="704"/>
      <c r="BH642" s="704"/>
      <c r="BI642" s="704"/>
      <c r="BJ642" s="25"/>
      <c r="BK642" s="97"/>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row>
    <row r="643" spans="6:198" s="1" customFormat="1" ht="13.5" customHeight="1">
      <c r="F643" s="25"/>
      <c r="G643" s="25"/>
      <c r="H643" s="709"/>
      <c r="I643" s="709"/>
      <c r="J643" s="709"/>
      <c r="K643" s="709"/>
      <c r="L643" s="709"/>
      <c r="M643" s="709"/>
      <c r="N643" s="709"/>
      <c r="O643" s="709"/>
      <c r="P643" s="709"/>
      <c r="Q643" s="709"/>
      <c r="R643" s="709"/>
      <c r="S643" s="709"/>
      <c r="T643" s="709"/>
      <c r="U643" s="709"/>
      <c r="V643" s="709"/>
      <c r="W643" s="709"/>
      <c r="X643" s="709"/>
      <c r="Y643" s="709"/>
      <c r="Z643" s="709"/>
      <c r="AA643" s="709"/>
      <c r="AB643"/>
      <c r="AC643" s="706"/>
      <c r="AD643" s="706"/>
      <c r="AE643" s="706"/>
      <c r="AF643" s="706"/>
      <c r="AG643"/>
      <c r="AH643" s="348" t="s">
        <v>308</v>
      </c>
      <c r="AI643" s="348"/>
      <c r="AJ643" s="348"/>
      <c r="AK643" s="348"/>
      <c r="AL643"/>
      <c r="AM643"/>
      <c r="AN643"/>
      <c r="AO643"/>
      <c r="AP643"/>
      <c r="AQ643"/>
      <c r="AR643"/>
      <c r="AS643"/>
      <c r="AT643"/>
      <c r="AU643"/>
      <c r="AV643"/>
      <c r="AW643"/>
      <c r="AX643"/>
      <c r="AY643"/>
      <c r="AZ643"/>
      <c r="BA643"/>
      <c r="BB643"/>
      <c r="BC643"/>
      <c r="BD643"/>
      <c r="BE643"/>
      <c r="BF643" s="704"/>
      <c r="BG643" s="704"/>
      <c r="BH643" s="704"/>
      <c r="BI643" s="704"/>
      <c r="BJ643" s="25"/>
      <c r="BK643" s="97"/>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row>
    <row r="644" spans="6:198" s="1" customFormat="1" ht="13.5" customHeight="1">
      <c r="F644" s="25"/>
      <c r="G644" s="25"/>
      <c r="H644" s="709"/>
      <c r="I644" s="709"/>
      <c r="J644" s="709"/>
      <c r="K644" s="709"/>
      <c r="L644" s="709"/>
      <c r="M644" s="709"/>
      <c r="N644" s="709"/>
      <c r="O644" s="709"/>
      <c r="P644" s="709"/>
      <c r="Q644" s="709"/>
      <c r="R644" s="709"/>
      <c r="S644" s="709"/>
      <c r="T644" s="709"/>
      <c r="U644" s="709"/>
      <c r="V644" s="709"/>
      <c r="W644" s="709"/>
      <c r="X644" s="709"/>
      <c r="Y644" s="709"/>
      <c r="Z644" s="709"/>
      <c r="AA644" s="709"/>
      <c r="AB644"/>
      <c r="AC644" s="706"/>
      <c r="AD644" s="706"/>
      <c r="AE644" s="706"/>
      <c r="AF644" s="706"/>
      <c r="AG644"/>
      <c r="AH644" s="348"/>
      <c r="AI644" s="348"/>
      <c r="AJ644" s="348"/>
      <c r="AK644" s="348"/>
      <c r="AL644"/>
      <c r="AM644"/>
      <c r="AN644"/>
      <c r="AO644"/>
      <c r="AP644"/>
      <c r="AQ644"/>
      <c r="AR644"/>
      <c r="AS644"/>
      <c r="AT644"/>
      <c r="AU644"/>
      <c r="AV644"/>
      <c r="AW644"/>
      <c r="AX644"/>
      <c r="AY644"/>
      <c r="AZ644"/>
      <c r="BA644"/>
      <c r="BB644"/>
      <c r="BC644"/>
      <c r="BD644"/>
      <c r="BE644"/>
      <c r="BF644" s="704"/>
      <c r="BG644" s="704"/>
      <c r="BH644" s="704"/>
      <c r="BI644" s="704"/>
      <c r="BJ644" s="25"/>
      <c r="BK644" s="97"/>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row>
    <row r="645" spans="6:198" s="1" customFormat="1" ht="13.5" customHeight="1">
      <c r="F645" s="25"/>
      <c r="G645" s="25"/>
      <c r="H645"/>
      <c r="I645" s="25"/>
      <c r="J645"/>
      <c r="K645"/>
      <c r="L645"/>
      <c r="M645"/>
      <c r="N645"/>
      <c r="O645"/>
      <c r="P645"/>
      <c r="Q645"/>
      <c r="R645"/>
      <c r="S645"/>
      <c r="T645"/>
      <c r="U645"/>
      <c r="V645"/>
      <c r="W645"/>
      <c r="X645"/>
      <c r="Y645"/>
      <c r="Z645"/>
      <c r="AA645"/>
      <c r="AB645"/>
      <c r="AC645" s="706"/>
      <c r="AD645" s="706"/>
      <c r="AE645" s="706"/>
      <c r="AF645" s="706"/>
      <c r="AG645"/>
      <c r="AH645" s="348"/>
      <c r="AI645" s="348"/>
      <c r="AJ645" s="348"/>
      <c r="AK645" s="348"/>
      <c r="AL645"/>
      <c r="AM645"/>
      <c r="AN645"/>
      <c r="AO645"/>
      <c r="AP645"/>
      <c r="AQ645"/>
      <c r="AR645"/>
      <c r="AS645"/>
      <c r="AT645"/>
      <c r="AU645"/>
      <c r="AV645"/>
      <c r="AW645"/>
      <c r="AX645"/>
      <c r="AY645"/>
      <c r="AZ645"/>
      <c r="BA645"/>
      <c r="BB645"/>
      <c r="BC645"/>
      <c r="BD645"/>
      <c r="BE645"/>
      <c r="BF645" s="704"/>
      <c r="BG645" s="704"/>
      <c r="BH645" s="704"/>
      <c r="BI645" s="704"/>
      <c r="BJ645" s="25"/>
      <c r="BK645" s="97"/>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row>
    <row r="646" spans="6:198" s="1" customFormat="1" ht="13.5" customHeight="1">
      <c r="F646" s="25"/>
      <c r="G646" s="25"/>
      <c r="H646" s="709" t="s">
        <v>309</v>
      </c>
      <c r="I646" s="709"/>
      <c r="J646" s="709"/>
      <c r="K646" s="709"/>
      <c r="L646" s="709"/>
      <c r="M646" s="709"/>
      <c r="N646" s="709"/>
      <c r="O646" s="709"/>
      <c r="P646" s="709"/>
      <c r="Q646" s="709"/>
      <c r="R646" s="709"/>
      <c r="S646" s="709"/>
      <c r="T646" s="709"/>
      <c r="U646" s="709"/>
      <c r="V646" s="709"/>
      <c r="W646" s="709"/>
      <c r="X646" s="709"/>
      <c r="Y646" s="709"/>
      <c r="Z646" s="709"/>
      <c r="AA646" s="709"/>
      <c r="AB646" s="709"/>
      <c r="AC646" s="708" t="s">
        <v>262</v>
      </c>
      <c r="AD646" s="708"/>
      <c r="AE646" s="708"/>
      <c r="AF646" s="708"/>
      <c r="AG646"/>
      <c r="AH646" s="357" t="s">
        <v>310</v>
      </c>
      <c r="AI646" s="348"/>
      <c r="AJ646" s="348"/>
      <c r="AK646" s="348"/>
      <c r="AL646"/>
      <c r="AM646"/>
      <c r="AN646"/>
      <c r="AO646"/>
      <c r="AP646"/>
      <c r="AQ646"/>
      <c r="AR646"/>
      <c r="AS646"/>
      <c r="AT646"/>
      <c r="AU646"/>
      <c r="AV646"/>
      <c r="AW646"/>
      <c r="AX646"/>
      <c r="AY646"/>
      <c r="AZ646"/>
      <c r="BA646"/>
      <c r="BB646"/>
      <c r="BC646"/>
      <c r="BD646"/>
      <c r="BE646"/>
      <c r="BF646" s="708" t="s">
        <v>262</v>
      </c>
      <c r="BG646" s="708"/>
      <c r="BH646" s="708"/>
      <c r="BI646" s="708"/>
      <c r="BJ646" s="25"/>
      <c r="BK646" s="97"/>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row>
    <row r="647" spans="6:198" s="1" customFormat="1" ht="13.5" customHeight="1">
      <c r="F647" s="25"/>
      <c r="G647" s="25"/>
      <c r="H647" s="709"/>
      <c r="I647" s="709"/>
      <c r="J647" s="709"/>
      <c r="K647" s="709"/>
      <c r="L647" s="709"/>
      <c r="M647" s="709"/>
      <c r="N647" s="709"/>
      <c r="O647" s="709"/>
      <c r="P647" s="709"/>
      <c r="Q647" s="709"/>
      <c r="R647" s="709"/>
      <c r="S647" s="709"/>
      <c r="T647" s="709"/>
      <c r="U647" s="709"/>
      <c r="V647" s="709"/>
      <c r="W647" s="709"/>
      <c r="X647" s="709"/>
      <c r="Y647" s="709"/>
      <c r="Z647" s="709"/>
      <c r="AA647" s="709"/>
      <c r="AB647" s="709"/>
      <c r="AC647" s="706"/>
      <c r="AD647" s="706"/>
      <c r="AE647" s="706"/>
      <c r="AF647" s="706"/>
      <c r="AG647"/>
      <c r="AH647" s="357" t="s">
        <v>311</v>
      </c>
      <c r="AI647" s="348"/>
      <c r="AJ647" s="348"/>
      <c r="AK647" s="348"/>
      <c r="AL647"/>
      <c r="AM647"/>
      <c r="AN647"/>
      <c r="AO647"/>
      <c r="AP647"/>
      <c r="AQ647"/>
      <c r="AR647"/>
      <c r="AS647"/>
      <c r="AT647"/>
      <c r="AU647"/>
      <c r="AV647"/>
      <c r="AW647"/>
      <c r="AX647"/>
      <c r="AY647"/>
      <c r="AZ647"/>
      <c r="BA647"/>
      <c r="BB647"/>
      <c r="BC647"/>
      <c r="BD647"/>
      <c r="BE647"/>
      <c r="BF647" s="704"/>
      <c r="BG647" s="704"/>
      <c r="BH647" s="704"/>
      <c r="BI647" s="704"/>
      <c r="BJ647" s="25"/>
      <c r="BK647" s="97"/>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row>
    <row r="648" spans="6:198" s="1" customFormat="1" ht="13.5" customHeight="1">
      <c r="F648" s="25"/>
      <c r="G648" s="25"/>
      <c r="H648" s="709"/>
      <c r="I648" s="709"/>
      <c r="J648" s="709"/>
      <c r="K648" s="709"/>
      <c r="L648" s="709"/>
      <c r="M648" s="709"/>
      <c r="N648" s="709"/>
      <c r="O648" s="709"/>
      <c r="P648" s="709"/>
      <c r="Q648" s="709"/>
      <c r="R648" s="709"/>
      <c r="S648" s="709"/>
      <c r="T648" s="709"/>
      <c r="U648" s="709"/>
      <c r="V648" s="709"/>
      <c r="W648" s="709"/>
      <c r="X648" s="709"/>
      <c r="Y648" s="709"/>
      <c r="Z648" s="709"/>
      <c r="AA648" s="709"/>
      <c r="AB648" s="709"/>
      <c r="AC648" s="706"/>
      <c r="AD648" s="706"/>
      <c r="AE648" s="706"/>
      <c r="AF648" s="706"/>
      <c r="AG648"/>
      <c r="AH648" s="357" t="s">
        <v>312</v>
      </c>
      <c r="AI648" s="348"/>
      <c r="AJ648" s="348"/>
      <c r="AK648" s="348"/>
      <c r="AL648"/>
      <c r="AM648"/>
      <c r="AN648"/>
      <c r="AO648"/>
      <c r="AP648"/>
      <c r="AQ648"/>
      <c r="AR648"/>
      <c r="AS648"/>
      <c r="AT648"/>
      <c r="AU648"/>
      <c r="AV648"/>
      <c r="AW648"/>
      <c r="AX648"/>
      <c r="AY648"/>
      <c r="AZ648"/>
      <c r="BA648"/>
      <c r="BB648"/>
      <c r="BC648"/>
      <c r="BD648"/>
      <c r="BE648"/>
      <c r="BF648" s="704"/>
      <c r="BG648" s="704"/>
      <c r="BH648" s="704"/>
      <c r="BI648" s="704"/>
      <c r="BJ648" s="25"/>
      <c r="BK648" s="97"/>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row>
    <row r="649" spans="6:198" s="1" customFormat="1" ht="13.5" customHeight="1">
      <c r="F649" s="25"/>
      <c r="G649" s="25"/>
      <c r="H649" s="709"/>
      <c r="I649" s="709"/>
      <c r="J649" s="709"/>
      <c r="K649" s="709"/>
      <c r="L649" s="709"/>
      <c r="M649" s="709"/>
      <c r="N649" s="709"/>
      <c r="O649" s="709"/>
      <c r="P649" s="709"/>
      <c r="Q649" s="709"/>
      <c r="R649" s="709"/>
      <c r="S649" s="709"/>
      <c r="T649" s="709"/>
      <c r="U649" s="709"/>
      <c r="V649" s="709"/>
      <c r="W649" s="709"/>
      <c r="X649" s="709"/>
      <c r="Y649" s="709"/>
      <c r="Z649" s="709"/>
      <c r="AA649" s="709"/>
      <c r="AB649" s="709"/>
      <c r="AC649" s="706"/>
      <c r="AD649" s="706"/>
      <c r="AE649" s="706"/>
      <c r="AF649" s="706"/>
      <c r="AG649"/>
      <c r="AH649" s="357" t="s">
        <v>313</v>
      </c>
      <c r="AI649" s="348"/>
      <c r="AJ649" s="348"/>
      <c r="AK649" s="348"/>
      <c r="AL649"/>
      <c r="AM649"/>
      <c r="AN649"/>
      <c r="AO649"/>
      <c r="AP649"/>
      <c r="AQ649"/>
      <c r="AR649"/>
      <c r="AS649"/>
      <c r="AT649"/>
      <c r="AU649"/>
      <c r="AV649"/>
      <c r="AW649"/>
      <c r="AX649"/>
      <c r="AY649"/>
      <c r="AZ649"/>
      <c r="BA649"/>
      <c r="BB649"/>
      <c r="BC649"/>
      <c r="BD649"/>
      <c r="BE649"/>
      <c r="BF649" s="704"/>
      <c r="BG649" s="704"/>
      <c r="BH649" s="704"/>
      <c r="BI649" s="704"/>
      <c r="BJ649" s="25"/>
      <c r="BK649" s="97"/>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row>
    <row r="650" spans="6:198" s="1" customFormat="1" ht="13.5" customHeight="1">
      <c r="F650" s="25"/>
      <c r="G650" s="25"/>
      <c r="H650" s="709"/>
      <c r="I650" s="709"/>
      <c r="J650" s="709"/>
      <c r="K650" s="709"/>
      <c r="L650" s="709"/>
      <c r="M650" s="709"/>
      <c r="N650" s="709"/>
      <c r="O650" s="709"/>
      <c r="P650" s="709"/>
      <c r="Q650" s="709"/>
      <c r="R650" s="709"/>
      <c r="S650" s="709"/>
      <c r="T650" s="709"/>
      <c r="U650" s="709"/>
      <c r="V650" s="709"/>
      <c r="W650" s="709"/>
      <c r="X650" s="709"/>
      <c r="Y650" s="709"/>
      <c r="Z650" s="709"/>
      <c r="AA650" s="709"/>
      <c r="AB650" s="709"/>
      <c r="AC650" s="706"/>
      <c r="AD650" s="706"/>
      <c r="AE650" s="706"/>
      <c r="AF650" s="706"/>
      <c r="AG650"/>
      <c r="AH650" s="357" t="s">
        <v>314</v>
      </c>
      <c r="AI650" s="348"/>
      <c r="AJ650" s="348"/>
      <c r="AK650" s="348"/>
      <c r="AL650"/>
      <c r="AM650"/>
      <c r="AN650"/>
      <c r="AO650"/>
      <c r="AP650"/>
      <c r="AQ650"/>
      <c r="AR650"/>
      <c r="AS650"/>
      <c r="AT650"/>
      <c r="AU650"/>
      <c r="AV650"/>
      <c r="AW650"/>
      <c r="AX650"/>
      <c r="AY650"/>
      <c r="AZ650"/>
      <c r="BA650"/>
      <c r="BB650"/>
      <c r="BC650"/>
      <c r="BD650"/>
      <c r="BE650"/>
      <c r="BF650" s="704"/>
      <c r="BG650" s="704"/>
      <c r="BH650" s="704"/>
      <c r="BI650" s="704"/>
      <c r="BJ650" s="25"/>
      <c r="BK650" s="97"/>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row>
    <row r="651" spans="6:198" s="1" customFormat="1" ht="13.5" customHeight="1">
      <c r="F651" s="25"/>
      <c r="G651" s="25"/>
      <c r="H651" s="709"/>
      <c r="I651" s="709"/>
      <c r="J651" s="709"/>
      <c r="K651" s="709"/>
      <c r="L651" s="709"/>
      <c r="M651" s="709"/>
      <c r="N651" s="709"/>
      <c r="O651" s="709"/>
      <c r="P651" s="709"/>
      <c r="Q651" s="709"/>
      <c r="R651" s="709"/>
      <c r="S651" s="709"/>
      <c r="T651" s="709"/>
      <c r="U651" s="709"/>
      <c r="V651" s="709"/>
      <c r="W651" s="709"/>
      <c r="X651" s="709"/>
      <c r="Y651" s="709"/>
      <c r="Z651" s="709"/>
      <c r="AA651" s="709"/>
      <c r="AB651" s="709"/>
      <c r="AC651" s="706"/>
      <c r="AD651" s="706"/>
      <c r="AE651" s="706"/>
      <c r="AF651" s="706"/>
      <c r="AG651"/>
      <c r="AH651" s="357" t="s">
        <v>315</v>
      </c>
      <c r="AI651" s="348"/>
      <c r="AJ651" s="348"/>
      <c r="AK651" s="348"/>
      <c r="AL651"/>
      <c r="AM651"/>
      <c r="AN651"/>
      <c r="AO651"/>
      <c r="AP651"/>
      <c r="AQ651"/>
      <c r="AR651"/>
      <c r="AS651"/>
      <c r="AT651"/>
      <c r="AU651"/>
      <c r="AV651"/>
      <c r="AW651"/>
      <c r="AX651"/>
      <c r="AY651"/>
      <c r="AZ651"/>
      <c r="BA651"/>
      <c r="BB651"/>
      <c r="BC651"/>
      <c r="BD651"/>
      <c r="BE651"/>
      <c r="BF651" s="704"/>
      <c r="BG651" s="704"/>
      <c r="BH651" s="704"/>
      <c r="BI651" s="704"/>
      <c r="BJ651" s="25"/>
      <c r="BK651" s="97"/>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row>
    <row r="652" spans="6:198" s="1" customFormat="1" ht="13.5" customHeight="1">
      <c r="F652" s="25"/>
      <c r="G652" s="25"/>
      <c r="H652" s="709"/>
      <c r="I652" s="709"/>
      <c r="J652" s="709"/>
      <c r="K652" s="709"/>
      <c r="L652" s="709"/>
      <c r="M652" s="709"/>
      <c r="N652" s="709"/>
      <c r="O652" s="709"/>
      <c r="P652" s="709"/>
      <c r="Q652" s="709"/>
      <c r="R652" s="709"/>
      <c r="S652" s="709"/>
      <c r="T652" s="709"/>
      <c r="U652" s="709"/>
      <c r="V652" s="709"/>
      <c r="W652" s="709"/>
      <c r="X652" s="709"/>
      <c r="Y652" s="709"/>
      <c r="Z652" s="709"/>
      <c r="AA652" s="709"/>
      <c r="AB652" s="709"/>
      <c r="AC652" s="706"/>
      <c r="AD652" s="706"/>
      <c r="AE652" s="706"/>
      <c r="AF652" s="706"/>
      <c r="AG652"/>
      <c r="AH652"/>
      <c r="AI652"/>
      <c r="AJ652"/>
      <c r="AK652"/>
      <c r="AL652"/>
      <c r="AM652"/>
      <c r="AN652"/>
      <c r="AO652"/>
      <c r="AP652"/>
      <c r="AQ652"/>
      <c r="AR652"/>
      <c r="AS652"/>
      <c r="AT652"/>
      <c r="AU652"/>
      <c r="AV652"/>
      <c r="AW652"/>
      <c r="AX652"/>
      <c r="AY652"/>
      <c r="AZ652"/>
      <c r="BA652"/>
      <c r="BB652"/>
      <c r="BC652"/>
      <c r="BD652"/>
      <c r="BE652"/>
      <c r="BF652" s="704"/>
      <c r="BG652" s="704"/>
      <c r="BH652" s="704"/>
      <c r="BI652" s="704"/>
      <c r="BJ652" s="25"/>
      <c r="BK652" s="97"/>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row>
    <row r="653" spans="6:198" s="1" customFormat="1" ht="13.5" customHeight="1">
      <c r="F653" s="25"/>
      <c r="G653" s="25"/>
      <c r="H653" s="25"/>
      <c r="I653" s="25"/>
      <c r="J653"/>
      <c r="K653"/>
      <c r="L653"/>
      <c r="M653"/>
      <c r="N653"/>
      <c r="O653"/>
      <c r="P653"/>
      <c r="Q653"/>
      <c r="R653"/>
      <c r="S653"/>
      <c r="T653"/>
      <c r="U653"/>
      <c r="V653"/>
      <c r="W653"/>
      <c r="X653"/>
      <c r="Y653"/>
      <c r="Z653"/>
      <c r="AA653"/>
      <c r="AB653"/>
      <c r="AC653" s="706"/>
      <c r="AD653" s="706"/>
      <c r="AE653" s="706"/>
      <c r="AF653" s="706"/>
      <c r="AG653"/>
      <c r="AH653"/>
      <c r="AI653"/>
      <c r="AJ653"/>
      <c r="AK653"/>
      <c r="AL653"/>
      <c r="AM653"/>
      <c r="AN653"/>
      <c r="AO653"/>
      <c r="AP653"/>
      <c r="AQ653"/>
      <c r="AR653"/>
      <c r="AS653"/>
      <c r="AT653"/>
      <c r="AU653"/>
      <c r="AV653"/>
      <c r="AW653"/>
      <c r="AX653"/>
      <c r="AY653"/>
      <c r="AZ653"/>
      <c r="BA653"/>
      <c r="BB653"/>
      <c r="BC653"/>
      <c r="BD653"/>
      <c r="BE653"/>
      <c r="BF653" s="704"/>
      <c r="BG653" s="704"/>
      <c r="BH653" s="704"/>
      <c r="BI653" s="704"/>
      <c r="BJ653" s="25"/>
      <c r="BK653" s="97"/>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row>
    <row r="654" spans="6:198" s="1" customFormat="1" ht="13.5" customHeight="1">
      <c r="F654" s="25"/>
      <c r="G654" s="25"/>
      <c r="H654" s="707" t="s">
        <v>316</v>
      </c>
      <c r="I654" s="707"/>
      <c r="J654" s="707"/>
      <c r="K654" s="707"/>
      <c r="L654" s="707"/>
      <c r="M654" s="707"/>
      <c r="N654" s="707"/>
      <c r="O654" s="707"/>
      <c r="P654" s="707"/>
      <c r="Q654" s="707"/>
      <c r="R654" s="707"/>
      <c r="S654" s="707"/>
      <c r="T654" s="707"/>
      <c r="U654" s="707"/>
      <c r="V654" s="707"/>
      <c r="W654" s="707"/>
      <c r="X654" s="707"/>
      <c r="Y654" s="707"/>
      <c r="Z654" s="707"/>
      <c r="AA654" s="707"/>
      <c r="AB654" s="707"/>
      <c r="AC654" s="708" t="s">
        <v>262</v>
      </c>
      <c r="AD654" s="708"/>
      <c r="AE654" s="708"/>
      <c r="AF654" s="708"/>
      <c r="AG654"/>
      <c r="AH654" s="709" t="s">
        <v>317</v>
      </c>
      <c r="AI654" s="709"/>
      <c r="AJ654" s="709"/>
      <c r="AK654" s="709"/>
      <c r="AL654" s="709"/>
      <c r="AM654" s="709"/>
      <c r="AN654" s="709"/>
      <c r="AO654" s="709"/>
      <c r="AP654" s="709"/>
      <c r="AQ654" s="709"/>
      <c r="AR654" s="709"/>
      <c r="AS654" s="709"/>
      <c r="AT654" s="709"/>
      <c r="AU654" s="709"/>
      <c r="AV654" s="709"/>
      <c r="AW654" s="709"/>
      <c r="AX654" s="709"/>
      <c r="AY654" s="709"/>
      <c r="AZ654" s="709"/>
      <c r="BA654" s="709"/>
      <c r="BB654" s="709"/>
      <c r="BC654" s="709"/>
      <c r="BD654" s="709"/>
      <c r="BE654"/>
      <c r="BF654" s="708" t="s">
        <v>262</v>
      </c>
      <c r="BG654" s="708"/>
      <c r="BH654" s="708"/>
      <c r="BI654" s="708"/>
      <c r="BJ654" s="25"/>
      <c r="BK654" s="97"/>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row>
    <row r="655" spans="6:198" s="1" customFormat="1" ht="13.5" customHeight="1">
      <c r="F655" s="25"/>
      <c r="G655" s="25"/>
      <c r="H655" s="707"/>
      <c r="I655" s="707"/>
      <c r="J655" s="707"/>
      <c r="K655" s="707"/>
      <c r="L655" s="707"/>
      <c r="M655" s="707"/>
      <c r="N655" s="707"/>
      <c r="O655" s="707"/>
      <c r="P655" s="707"/>
      <c r="Q655" s="707"/>
      <c r="R655" s="707"/>
      <c r="S655" s="707"/>
      <c r="T655" s="707"/>
      <c r="U655" s="707"/>
      <c r="V655" s="707"/>
      <c r="W655" s="707"/>
      <c r="X655" s="707"/>
      <c r="Y655" s="707"/>
      <c r="Z655" s="707"/>
      <c r="AA655" s="707"/>
      <c r="AB655" s="707"/>
      <c r="AC655"/>
      <c r="AD655"/>
      <c r="AE655"/>
      <c r="AF655"/>
      <c r="AG655"/>
      <c r="AH655" s="709"/>
      <c r="AI655" s="709"/>
      <c r="AJ655" s="709"/>
      <c r="AK655" s="709"/>
      <c r="AL655" s="709"/>
      <c r="AM655" s="709"/>
      <c r="AN655" s="709"/>
      <c r="AO655" s="709"/>
      <c r="AP655" s="709"/>
      <c r="AQ655" s="709"/>
      <c r="AR655" s="709"/>
      <c r="AS655" s="709"/>
      <c r="AT655" s="709"/>
      <c r="AU655" s="709"/>
      <c r="AV655" s="709"/>
      <c r="AW655" s="709"/>
      <c r="AX655" s="709"/>
      <c r="AY655" s="709"/>
      <c r="AZ655" s="709"/>
      <c r="BA655" s="709"/>
      <c r="BB655" s="709"/>
      <c r="BC655" s="709"/>
      <c r="BD655" s="709"/>
      <c r="BE655"/>
      <c r="BF655" s="704"/>
      <c r="BG655" s="704"/>
      <c r="BH655" s="704"/>
      <c r="BI655" s="704"/>
      <c r="BJ655" s="25"/>
      <c r="BK655" s="97"/>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row>
    <row r="656" spans="6:198" s="1" customFormat="1" ht="13.5" customHeight="1">
      <c r="F656" s="25"/>
      <c r="G656" s="25"/>
      <c r="H656" s="25"/>
      <c r="I656" s="25"/>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s="704"/>
      <c r="BG656" s="704"/>
      <c r="BH656" s="704"/>
      <c r="BI656" s="704"/>
      <c r="BJ656" s="25"/>
      <c r="BK656" s="97"/>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row>
    <row r="657" spans="6:198" s="1" customFormat="1" ht="13.5" customHeight="1">
      <c r="F657" s="25"/>
      <c r="G657" s="25"/>
      <c r="H657" s="25"/>
      <c r="I657" s="25"/>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s="704"/>
      <c r="BG657" s="704"/>
      <c r="BH657" s="704"/>
      <c r="BI657" s="704"/>
      <c r="BJ657" s="25"/>
      <c r="BK657" s="97"/>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row>
    <row r="658" spans="6:198" s="1" customFormat="1" ht="13.5" customHeight="1">
      <c r="F658" s="25"/>
      <c r="G658" s="4"/>
      <c r="H658" s="4"/>
      <c r="I658" s="4"/>
      <c r="J658" s="705" t="s">
        <v>228</v>
      </c>
      <c r="K658" s="705"/>
      <c r="L658" s="705"/>
      <c r="M658" s="705"/>
      <c r="N658" s="705"/>
      <c r="O658" s="705"/>
      <c r="P658" s="705"/>
      <c r="Q658" s="705"/>
      <c r="R658" s="705"/>
      <c r="S658" s="705"/>
      <c r="T658" s="705"/>
      <c r="U658" s="705"/>
      <c r="V658" s="705"/>
      <c r="W658" s="705"/>
      <c r="X658" s="705"/>
      <c r="Y658" s="705"/>
      <c r="Z658" s="705"/>
      <c r="AA658" s="705"/>
      <c r="AB658" s="705"/>
      <c r="AC658" s="705"/>
      <c r="AD658" s="705"/>
      <c r="AE658" s="705"/>
      <c r="AF658" s="705"/>
      <c r="AG658" s="705"/>
      <c r="AH658" s="705"/>
      <c r="AI658" s="705"/>
      <c r="AJ658" s="705"/>
      <c r="AK658" s="705"/>
      <c r="AL658" s="705"/>
      <c r="AM658" s="705"/>
      <c r="AN658" s="705"/>
      <c r="AO658" s="705"/>
      <c r="AP658" s="355"/>
      <c r="AQ658" s="661"/>
      <c r="AR658" s="661"/>
      <c r="AS658" s="661"/>
      <c r="AT658" s="661"/>
      <c r="AU658" s="661"/>
      <c r="AV658" s="661"/>
      <c r="AW658" s="661"/>
      <c r="AX658"/>
      <c r="AY658"/>
      <c r="AZ658"/>
      <c r="BA658"/>
      <c r="BB658"/>
      <c r="BC658"/>
      <c r="BD658"/>
      <c r="BE658"/>
      <c r="BF658" s="704"/>
      <c r="BG658" s="704"/>
      <c r="BH658" s="704"/>
      <c r="BI658" s="704"/>
      <c r="BJ658" s="25"/>
      <c r="BK658" s="97"/>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row>
    <row r="659" spans="6:198" s="1" customFormat="1" ht="13.5" customHeight="1">
      <c r="F659" s="25"/>
      <c r="G659" s="4"/>
      <c r="H659" s="4"/>
      <c r="I659" s="4"/>
      <c r="J659" s="4"/>
      <c r="K659" s="4"/>
      <c r="L659" s="84"/>
      <c r="M659" s="84"/>
      <c r="N659" s="84"/>
      <c r="O659" s="84"/>
      <c r="P659" s="84"/>
      <c r="Q659" s="84"/>
      <c r="R659" s="84"/>
      <c r="S659" s="84"/>
      <c r="T659" s="84"/>
      <c r="U659" s="84"/>
      <c r="V659" s="701"/>
      <c r="W659" s="701"/>
      <c r="X659" s="701"/>
      <c r="Y659" s="701"/>
      <c r="Z659" s="701"/>
      <c r="AA659" s="701"/>
      <c r="AB659" s="701"/>
      <c r="AC659" s="701"/>
      <c r="AD659" s="701"/>
      <c r="AE659" s="701"/>
      <c r="AF659" s="701"/>
      <c r="AG659" s="701"/>
      <c r="AH659" s="701"/>
      <c r="AI659" s="701"/>
      <c r="AJ659" s="701"/>
      <c r="AK659" s="701"/>
      <c r="AL659" s="701"/>
      <c r="AM659" s="701"/>
      <c r="AN659" s="701"/>
      <c r="AO659" s="701"/>
      <c r="AP659" s="355"/>
      <c r="AQ659" s="661"/>
      <c r="AR659" s="661"/>
      <c r="AS659" s="661"/>
      <c r="AT659" s="661"/>
      <c r="AU659" s="661"/>
      <c r="AV659" s="661"/>
      <c r="AW659" s="661"/>
      <c r="AX659"/>
      <c r="AY659"/>
      <c r="AZ659"/>
      <c r="BA659"/>
      <c r="BB659"/>
      <c r="BC659"/>
      <c r="BD659"/>
      <c r="BE659"/>
      <c r="BF659"/>
      <c r="BG659"/>
      <c r="BH659" s="356"/>
      <c r="BI659" s="25"/>
      <c r="BJ659" s="25"/>
      <c r="BK659" s="97"/>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row>
    <row r="660" spans="6:198" s="1" customFormat="1" ht="13.5" customHeight="1">
      <c r="F660" s="25"/>
      <c r="G660" s="4"/>
      <c r="H660" s="4"/>
      <c r="I660" s="4"/>
      <c r="J660" s="701" t="s">
        <v>318</v>
      </c>
      <c r="K660" s="701"/>
      <c r="L660" s="701"/>
      <c r="M660" s="701"/>
      <c r="N660" s="701"/>
      <c r="O660" s="701"/>
      <c r="P660" s="701"/>
      <c r="Q660" s="701"/>
      <c r="R660" s="701"/>
      <c r="S660" s="701"/>
      <c r="T660" s="701"/>
      <c r="U660" s="701"/>
      <c r="V660" s="701"/>
      <c r="W660" s="701"/>
      <c r="X660" s="701"/>
      <c r="Y660" s="701"/>
      <c r="Z660" s="701"/>
      <c r="AA660" s="701"/>
      <c r="AB660" s="701"/>
      <c r="AC660" s="701"/>
      <c r="AD660" s="701"/>
      <c r="AE660" s="701"/>
      <c r="AF660" s="701"/>
      <c r="AG660" s="701"/>
      <c r="AH660" s="701"/>
      <c r="AI660" s="701"/>
      <c r="AJ660" s="701"/>
      <c r="AK660" s="701"/>
      <c r="AL660" s="701"/>
      <c r="AM660" s="701"/>
      <c r="AN660" s="701"/>
      <c r="AO660" s="701"/>
      <c r="AP660" s="355"/>
      <c r="AQ660" s="618">
        <f>'[2]Reserve Funds &amp; Ledgers'!L8+'[2]Reserve Funds &amp; Ledgers'!Q55</f>
        <v>3567244.3490499998</v>
      </c>
      <c r="AR660" s="618"/>
      <c r="AS660" s="618"/>
      <c r="AT660" s="618"/>
      <c r="AU660" s="618"/>
      <c r="AV660" s="618"/>
      <c r="AW660" s="618"/>
      <c r="AX660"/>
      <c r="AY660"/>
      <c r="AZ660"/>
      <c r="BA660"/>
      <c r="BB660"/>
      <c r="BC660"/>
      <c r="BD660"/>
      <c r="BE660"/>
      <c r="BF660"/>
      <c r="BG660"/>
      <c r="BH660" s="356"/>
      <c r="BI660" s="25"/>
      <c r="BJ660" s="25"/>
      <c r="BK660" s="97"/>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row>
    <row r="661" spans="6:198" s="1" customFormat="1" ht="13.5" customHeight="1">
      <c r="F661" s="25"/>
      <c r="G661" s="4"/>
      <c r="H661" s="4"/>
      <c r="I661" s="4"/>
      <c r="J661" s="701" t="s">
        <v>319</v>
      </c>
      <c r="K661" s="701"/>
      <c r="L661" s="701"/>
      <c r="M661" s="701"/>
      <c r="N661" s="701"/>
      <c r="O661" s="701"/>
      <c r="P661" s="701"/>
      <c r="Q661" s="701"/>
      <c r="R661" s="701"/>
      <c r="S661" s="701"/>
      <c r="T661" s="701"/>
      <c r="U661" s="701"/>
      <c r="V661" s="701"/>
      <c r="W661" s="701"/>
      <c r="X661" s="701"/>
      <c r="Y661" s="701"/>
      <c r="Z661" s="701"/>
      <c r="AA661" s="701"/>
      <c r="AB661" s="701"/>
      <c r="AC661" s="701"/>
      <c r="AD661" s="701"/>
      <c r="AE661" s="701"/>
      <c r="AF661" s="701"/>
      <c r="AG661" s="701"/>
      <c r="AH661" s="701"/>
      <c r="AI661" s="701"/>
      <c r="AJ661" s="701"/>
      <c r="AK661" s="701"/>
      <c r="AL661" s="701"/>
      <c r="AM661" s="701"/>
      <c r="AN661" s="701"/>
      <c r="AO661" s="701"/>
      <c r="AP661" s="355"/>
      <c r="AQ661" s="618">
        <f>IF([1]Input!$C$123=1,0,SUM('[2]Reserve Funds &amp; Ledgers'!M15:M32,'[2]Reserve Funds &amp; Ledgers'!M34))</f>
        <v>1630834.6500000001</v>
      </c>
      <c r="AR661" s="618"/>
      <c r="AS661" s="618"/>
      <c r="AT661" s="618"/>
      <c r="AU661" s="618"/>
      <c r="AV661" s="618"/>
      <c r="AW661" s="618"/>
      <c r="AX661"/>
      <c r="AY661"/>
      <c r="AZ661"/>
      <c r="BA661"/>
      <c r="BB661"/>
      <c r="BC661"/>
      <c r="BD661"/>
      <c r="BE661"/>
      <c r="BF661"/>
      <c r="BG661"/>
      <c r="BH661" s="356"/>
      <c r="BI661" s="25"/>
      <c r="BJ661" s="25"/>
      <c r="BK661" s="97"/>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row>
    <row r="662" spans="6:198" s="1" customFormat="1" ht="13.5" customHeight="1">
      <c r="F662" s="25"/>
      <c r="G662" s="4"/>
      <c r="H662" s="4"/>
      <c r="I662" s="4"/>
      <c r="J662" s="701" t="s">
        <v>320</v>
      </c>
      <c r="K662" s="701"/>
      <c r="L662" s="701"/>
      <c r="M662" s="701"/>
      <c r="N662" s="701"/>
      <c r="O662" s="701"/>
      <c r="P662" s="701"/>
      <c r="Q662" s="701"/>
      <c r="R662" s="701"/>
      <c r="S662" s="701"/>
      <c r="T662" s="701"/>
      <c r="U662" s="701"/>
      <c r="V662" s="701"/>
      <c r="W662" s="701"/>
      <c r="X662" s="701"/>
      <c r="Y662" s="701"/>
      <c r="Z662" s="701"/>
      <c r="AA662" s="701"/>
      <c r="AB662" s="701"/>
      <c r="AC662" s="701"/>
      <c r="AD662" s="701"/>
      <c r="AE662" s="701"/>
      <c r="AF662" s="701"/>
      <c r="AG662" s="701"/>
      <c r="AH662" s="701"/>
      <c r="AI662" s="701"/>
      <c r="AJ662" s="701"/>
      <c r="AK662" s="701"/>
      <c r="AL662" s="701"/>
      <c r="AM662" s="701"/>
      <c r="AN662" s="701"/>
      <c r="AO662" s="701"/>
      <c r="AP662" s="358"/>
      <c r="AQ662" s="618">
        <f>MAX(AQ661-AQ660,0)</f>
        <v>0</v>
      </c>
      <c r="AR662" s="618"/>
      <c r="AS662" s="618"/>
      <c r="AT662" s="618"/>
      <c r="AU662" s="618"/>
      <c r="AV662" s="618"/>
      <c r="AW662" s="618"/>
      <c r="AX662"/>
      <c r="AY662"/>
      <c r="AZ662"/>
      <c r="BA662"/>
      <c r="BB662"/>
      <c r="BC662"/>
      <c r="BD662"/>
      <c r="BE662"/>
      <c r="BF662"/>
      <c r="BG662"/>
      <c r="BH662" s="356"/>
      <c r="BI662" s="25"/>
      <c r="BJ662" s="25"/>
      <c r="BK662" s="97"/>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row>
    <row r="663" spans="6:198" s="1" customFormat="1" ht="13.5" customHeight="1">
      <c r="F663" s="25"/>
      <c r="G663" s="4"/>
      <c r="H663" s="4"/>
      <c r="I663" s="4"/>
      <c r="J663" s="4"/>
      <c r="K663" s="4"/>
      <c r="L663" s="359"/>
      <c r="M663" s="360"/>
      <c r="N663" s="7"/>
      <c r="O663" s="87"/>
      <c r="P663" s="87"/>
      <c r="Q663" s="87"/>
      <c r="R663" s="87"/>
      <c r="S663" s="87"/>
      <c r="T663" s="87"/>
      <c r="U663" s="87"/>
      <c r="V663" s="701"/>
      <c r="W663" s="701"/>
      <c r="X663" s="701"/>
      <c r="Y663" s="701"/>
      <c r="Z663" s="701"/>
      <c r="AA663" s="701"/>
      <c r="AB663" s="701"/>
      <c r="AC663" s="701"/>
      <c r="AD663" s="701"/>
      <c r="AE663" s="701"/>
      <c r="AF663" s="701"/>
      <c r="AG663" s="701"/>
      <c r="AH663" s="701"/>
      <c r="AI663" s="701"/>
      <c r="AJ663" s="701"/>
      <c r="AK663" s="701"/>
      <c r="AL663" s="701"/>
      <c r="AM663" s="701"/>
      <c r="AN663" s="701"/>
      <c r="AO663" s="701"/>
      <c r="AP663" s="358"/>
      <c r="AQ663" s="702"/>
      <c r="AR663" s="702"/>
      <c r="AS663" s="702"/>
      <c r="AT663" s="702"/>
      <c r="AU663" s="702"/>
      <c r="AV663" s="702"/>
      <c r="AW663" s="702"/>
      <c r="AX663"/>
      <c r="AY663"/>
      <c r="AZ663"/>
      <c r="BA663"/>
      <c r="BB663"/>
      <c r="BC663"/>
      <c r="BD663"/>
      <c r="BE663"/>
      <c r="BF663"/>
      <c r="BG663"/>
      <c r="BH663" s="356"/>
      <c r="BI663" s="25"/>
      <c r="BJ663" s="25"/>
      <c r="BK663" s="97"/>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row>
    <row r="664" spans="6:198" s="1" customFormat="1" ht="13.5" customHeight="1">
      <c r="F664" s="25"/>
      <c r="G664" s="4"/>
      <c r="H664" s="4"/>
      <c r="I664" s="4"/>
      <c r="J664" s="4"/>
      <c r="K664" s="4"/>
      <c r="L664" s="359"/>
      <c r="M664" s="360"/>
      <c r="N664" s="7"/>
      <c r="O664" s="7"/>
      <c r="P664" s="87"/>
      <c r="Q664" s="7"/>
      <c r="R664" s="7"/>
      <c r="S664" s="7"/>
      <c r="T664" s="7"/>
      <c r="U664" s="7"/>
      <c r="V664" s="703" t="str">
        <f>J658</f>
        <v>Principal Addition Amount</v>
      </c>
      <c r="W664" s="703"/>
      <c r="X664" s="703"/>
      <c r="Y664" s="703"/>
      <c r="Z664" s="703"/>
      <c r="AA664" s="703"/>
      <c r="AB664" s="703"/>
      <c r="AC664" s="703"/>
      <c r="AD664" s="703"/>
      <c r="AE664" s="703"/>
      <c r="AF664" s="703"/>
      <c r="AG664" s="703"/>
      <c r="AH664" s="703"/>
      <c r="AI664" s="703"/>
      <c r="AJ664" s="703"/>
      <c r="AK664" s="703"/>
      <c r="AL664" s="703"/>
      <c r="AM664" s="703"/>
      <c r="AN664" s="703"/>
      <c r="AO664" s="703"/>
      <c r="AP664" s="361"/>
      <c r="AQ664" s="618">
        <f>'[2]Reserve Funds &amp; Ledgers'!AC8</f>
        <v>0</v>
      </c>
      <c r="AR664" s="618"/>
      <c r="AS664" s="618"/>
      <c r="AT664" s="618"/>
      <c r="AU664" s="618"/>
      <c r="AV664" s="618"/>
      <c r="AW664" s="618"/>
      <c r="AX664"/>
      <c r="AY664"/>
      <c r="AZ664"/>
      <c r="BA664"/>
      <c r="BB664"/>
      <c r="BC664"/>
      <c r="BD664"/>
      <c r="BE664"/>
      <c r="BF664"/>
      <c r="BG664"/>
      <c r="BH664" s="356"/>
      <c r="BI664" s="25"/>
      <c r="BJ664" s="25"/>
      <c r="BK664" s="97"/>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row>
    <row r="665" spans="6:198" s="1" customFormat="1" ht="13.5" customHeight="1">
      <c r="F665" s="25"/>
      <c r="G665" s="4"/>
      <c r="H665" s="4"/>
      <c r="I665" s="4"/>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s="356"/>
      <c r="BI665" s="25"/>
      <c r="BJ665" s="25"/>
      <c r="BK665" s="97"/>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row>
    <row r="666" spans="6:198" s="1" customFormat="1" ht="13.5" customHeight="1">
      <c r="F666" s="25"/>
      <c r="G666" s="4"/>
      <c r="H666" s="4"/>
      <c r="I666" s="4"/>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s="356"/>
      <c r="BI666" s="25"/>
      <c r="BJ666" s="25"/>
      <c r="BK666" s="97"/>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row>
    <row r="667" spans="6:198" s="1" customFormat="1" ht="13.5" customHeight="1">
      <c r="F667" s="25"/>
      <c r="G667" s="4"/>
      <c r="H667" s="4"/>
      <c r="I667" s="4"/>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s="356"/>
      <c r="BI667" s="25"/>
      <c r="BJ667" s="25"/>
      <c r="BK667" s="97"/>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row>
    <row r="668" spans="6:198" s="1" customFormat="1" ht="13.5" customHeight="1">
      <c r="F668" s="25"/>
      <c r="G668" s="4"/>
      <c r="H668" s="4"/>
      <c r="I668" s="4"/>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s="356"/>
      <c r="BI668" s="25"/>
      <c r="BJ668" s="25"/>
      <c r="BK668" s="97"/>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row>
    <row r="669" spans="6:198" s="1" customFormat="1" ht="13.5" customHeight="1">
      <c r="F669" s="25"/>
      <c r="G669" s="4"/>
      <c r="H669" s="4"/>
      <c r="I669" s="4"/>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s="356"/>
      <c r="BI669" s="25"/>
      <c r="BJ669" s="25"/>
      <c r="BK669" s="97"/>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row>
    <row r="670" spans="6:198" s="1" customFormat="1" ht="13.5" customHeight="1">
      <c r="F670" s="25"/>
      <c r="G670" s="4"/>
      <c r="H670" s="4"/>
      <c r="I670" s="4"/>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s="356"/>
      <c r="BI670" s="25"/>
      <c r="BJ670" s="25"/>
      <c r="BK670" s="97"/>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row>
    <row r="671" spans="6:198" s="1" customFormat="1" ht="13.5" customHeight="1">
      <c r="F671" s="25"/>
      <c r="G671" s="4"/>
      <c r="H671" s="4"/>
      <c r="I671" s="4"/>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s="356"/>
      <c r="BI671" s="25"/>
      <c r="BJ671" s="25"/>
      <c r="BK671" s="97"/>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row>
    <row r="672" spans="6:198" s="1" customFormat="1" ht="13.5" customHeight="1" thickBot="1">
      <c r="F672" s="192"/>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193"/>
      <c r="BE672" s="193"/>
      <c r="BF672" s="193"/>
      <c r="BG672" s="193"/>
      <c r="BH672" s="193"/>
      <c r="BI672" s="193"/>
      <c r="BJ672" s="193"/>
      <c r="BK672" s="97"/>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row>
    <row r="673" spans="6:198" s="1" customFormat="1" ht="18" customHeight="1">
      <c r="F673" s="576" t="str">
        <f>[2]Setup!$B$5</f>
        <v>Precise Mortgage Funding 2018-2B plc</v>
      </c>
      <c r="G673" s="576"/>
      <c r="H673" s="576"/>
      <c r="I673" s="576"/>
      <c r="J673" s="576"/>
      <c r="K673" s="576"/>
      <c r="L673" s="576"/>
      <c r="M673" s="576"/>
      <c r="N673" s="576"/>
      <c r="O673" s="576"/>
      <c r="P673" s="576"/>
      <c r="Q673" s="576"/>
      <c r="R673" s="576"/>
      <c r="S673" s="576"/>
      <c r="T673" s="576"/>
      <c r="U673" s="576"/>
      <c r="V673" s="576"/>
      <c r="W673" s="576"/>
      <c r="X673" s="576"/>
      <c r="Y673" s="576"/>
      <c r="Z673" s="576"/>
      <c r="AA673" s="576"/>
      <c r="AB673" s="576"/>
      <c r="AC673" s="576"/>
      <c r="AD673" s="576"/>
      <c r="AE673" s="576"/>
      <c r="AF673" s="576"/>
      <c r="AG673" s="576"/>
      <c r="AH673" s="576"/>
      <c r="AI673" s="576"/>
      <c r="AJ673" s="576"/>
      <c r="AK673" s="576"/>
      <c r="AL673" s="576"/>
      <c r="AM673" s="576"/>
      <c r="AN673" s="576"/>
      <c r="AO673" s="576"/>
      <c r="AP673" s="576"/>
      <c r="AQ673" s="576"/>
      <c r="AR673" s="576"/>
      <c r="AS673" s="576"/>
      <c r="AT673" s="576"/>
      <c r="AU673" s="576"/>
      <c r="AV673" s="576"/>
      <c r="AW673" s="576"/>
      <c r="AX673" s="576"/>
      <c r="AY673" s="576"/>
      <c r="AZ673" s="576"/>
      <c r="BA673" s="576"/>
      <c r="BB673" s="576"/>
      <c r="BC673" s="576"/>
      <c r="BD673" s="576"/>
      <c r="BE673" s="576"/>
      <c r="BF673" s="576"/>
      <c r="BG673" s="576"/>
      <c r="BH673" s="576"/>
      <c r="BI673" s="576"/>
      <c r="BJ673" s="576"/>
      <c r="BK673" s="576"/>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row>
    <row r="674" spans="6:198" s="1" customFormat="1" ht="15" customHeight="1">
      <c r="F674" s="569" t="s">
        <v>1</v>
      </c>
      <c r="G674" s="569"/>
      <c r="H674" s="569"/>
      <c r="I674" s="569"/>
      <c r="J674" s="569"/>
      <c r="K674" s="56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M674" s="569"/>
      <c r="AN674" s="569"/>
      <c r="AO674" s="569"/>
      <c r="AP674" s="569"/>
      <c r="AQ674" s="569"/>
      <c r="AR674" s="569"/>
      <c r="AS674" s="569"/>
      <c r="AT674" s="569"/>
      <c r="AU674" s="569"/>
      <c r="AV674" s="569"/>
      <c r="AW674" s="569"/>
      <c r="AX674" s="569"/>
      <c r="AY674" s="569"/>
      <c r="AZ674" s="569"/>
      <c r="BA674" s="569"/>
      <c r="BB674" s="569"/>
      <c r="BC674" s="569"/>
      <c r="BD674" s="569"/>
      <c r="BE674" s="569"/>
      <c r="BF674" s="569"/>
      <c r="BG674" s="569"/>
      <c r="BH674" s="569"/>
      <c r="BI674" s="569"/>
      <c r="BJ674" s="569"/>
      <c r="BK674" s="569"/>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row>
    <row r="675" spans="6:198" s="1" customFormat="1" ht="15" customHeight="1">
      <c r="F675" s="569" t="s">
        <v>2</v>
      </c>
      <c r="G675" s="569"/>
      <c r="H675" s="569"/>
      <c r="I675" s="569"/>
      <c r="J675" s="569"/>
      <c r="K675" s="569"/>
      <c r="L675" s="569"/>
      <c r="M675" s="569"/>
      <c r="N675" s="569"/>
      <c r="O675" s="569"/>
      <c r="P675" s="569"/>
      <c r="Q675" s="569"/>
      <c r="R675" s="569"/>
      <c r="S675" s="569"/>
      <c r="T675" s="569"/>
      <c r="U675" s="569"/>
      <c r="V675" s="569"/>
      <c r="W675" s="569"/>
      <c r="X675" s="569"/>
      <c r="Y675" s="569"/>
      <c r="Z675" s="569"/>
      <c r="AA675" s="569"/>
      <c r="AB675" s="569"/>
      <c r="AC675" s="569"/>
      <c r="AD675" s="569"/>
      <c r="AE675" s="569"/>
      <c r="AF675" s="569"/>
      <c r="AG675" s="569"/>
      <c r="AH675" s="569"/>
      <c r="AI675" s="569"/>
      <c r="AJ675" s="569"/>
      <c r="AK675" s="569"/>
      <c r="AL675" s="569"/>
      <c r="AM675" s="569"/>
      <c r="AN675" s="569"/>
      <c r="AO675" s="569"/>
      <c r="AP675" s="569"/>
      <c r="AQ675" s="569"/>
      <c r="AR675" s="569"/>
      <c r="AS675" s="569"/>
      <c r="AT675" s="569"/>
      <c r="AU675" s="569"/>
      <c r="AV675" s="569"/>
      <c r="AW675" s="569"/>
      <c r="AX675" s="569"/>
      <c r="AY675" s="569"/>
      <c r="AZ675" s="569"/>
      <c r="BA675" s="569"/>
      <c r="BB675" s="569"/>
      <c r="BC675" s="569"/>
      <c r="BD675" s="569"/>
      <c r="BE675" s="569"/>
      <c r="BF675" s="569"/>
      <c r="BG675" s="569"/>
      <c r="BH675" s="569"/>
      <c r="BI675" s="569"/>
      <c r="BJ675" s="569"/>
      <c r="BK675" s="569"/>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row>
    <row r="676" spans="6:198" s="1" customFormat="1" ht="13.5" customHeight="1" thickBot="1">
      <c r="F676" s="570">
        <f>[1]Input!$C$112</f>
        <v>43633</v>
      </c>
      <c r="G676" s="570"/>
      <c r="H676" s="570"/>
      <c r="I676" s="570"/>
      <c r="J676" s="570"/>
      <c r="K676" s="570"/>
      <c r="L676" s="570"/>
      <c r="M676" s="570"/>
      <c r="N676" s="570"/>
      <c r="O676" s="570"/>
      <c r="P676" s="570"/>
      <c r="Q676" s="570"/>
      <c r="R676" s="570"/>
      <c r="S676" s="570"/>
      <c r="T676" s="570"/>
      <c r="U676" s="570"/>
      <c r="V676" s="570"/>
      <c r="W676" s="570"/>
      <c r="X676" s="570"/>
      <c r="Y676" s="570"/>
      <c r="Z676" s="570"/>
      <c r="AA676" s="570"/>
      <c r="AB676" s="570"/>
      <c r="AC676" s="570"/>
      <c r="AD676" s="570"/>
      <c r="AE676" s="570"/>
      <c r="AF676" s="570"/>
      <c r="AG676" s="570"/>
      <c r="AH676" s="570"/>
      <c r="AI676" s="570"/>
      <c r="AJ676" s="570"/>
      <c r="AK676" s="570"/>
      <c r="AL676" s="570"/>
      <c r="AM676" s="570"/>
      <c r="AN676" s="570"/>
      <c r="AO676" s="570"/>
      <c r="AP676" s="570"/>
      <c r="AQ676" s="570"/>
      <c r="AR676" s="570"/>
      <c r="AS676" s="570"/>
      <c r="AT676" s="570"/>
      <c r="AU676" s="570"/>
      <c r="AV676" s="570"/>
      <c r="AW676" s="570"/>
      <c r="AX676" s="570"/>
      <c r="AY676" s="570"/>
      <c r="AZ676" s="570"/>
      <c r="BA676" s="570"/>
      <c r="BB676" s="570"/>
      <c r="BC676" s="570"/>
      <c r="BD676" s="570"/>
      <c r="BE676" s="570"/>
      <c r="BF676" s="570"/>
      <c r="BG676" s="570"/>
      <c r="BH676" s="570"/>
      <c r="BI676" s="570"/>
      <c r="BJ676" s="570"/>
      <c r="BK676" s="570"/>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row>
    <row r="677" spans="6:198" s="1" customFormat="1" ht="12.75" customHeight="1">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c r="BC677" s="4"/>
      <c r="BD677" s="4"/>
      <c r="BE677" s="4"/>
      <c r="BF677" s="4"/>
      <c r="BG677" s="4"/>
      <c r="BH677" s="4"/>
      <c r="BI677" s="4"/>
      <c r="BJ677" s="4"/>
      <c r="BK677" s="4"/>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row>
    <row r="678" spans="6:198" s="1" customFormat="1" ht="12.75" customHeight="1">
      <c r="F678" s="571" t="s">
        <v>36</v>
      </c>
      <c r="G678" s="571"/>
      <c r="H678" s="571"/>
      <c r="I678" s="571"/>
      <c r="J678" s="571"/>
      <c r="K678" s="571"/>
      <c r="L678" s="571"/>
      <c r="M678" s="571"/>
      <c r="N678" s="571"/>
      <c r="O678" s="571"/>
      <c r="P678" s="571"/>
      <c r="Q678" s="571"/>
      <c r="R678" s="571"/>
      <c r="S678" s="571"/>
      <c r="T678" s="571"/>
      <c r="U678" s="571"/>
      <c r="V678" s="571"/>
      <c r="W678" s="571"/>
      <c r="X678" s="571"/>
      <c r="Y678" s="571"/>
      <c r="Z678" s="571"/>
      <c r="AA678" s="571"/>
      <c r="AB678" s="571"/>
      <c r="AC678" s="571"/>
      <c r="AD678" s="571"/>
      <c r="AE678" s="571"/>
      <c r="AF678" s="571"/>
      <c r="AG678" s="571"/>
      <c r="AH678" s="571"/>
      <c r="AI678" s="571"/>
      <c r="AJ678" s="571"/>
      <c r="AK678" s="571"/>
      <c r="AL678" s="571"/>
      <c r="AM678" s="571"/>
      <c r="AN678" s="571"/>
      <c r="AO678" s="571"/>
      <c r="AP678" s="571"/>
      <c r="AQ678" s="571"/>
      <c r="AR678" s="571"/>
      <c r="AS678" s="571"/>
      <c r="AT678" s="571"/>
      <c r="AU678" s="571"/>
      <c r="AV678" s="571"/>
      <c r="AW678" s="571"/>
      <c r="AX678" s="571"/>
      <c r="AY678" s="571"/>
      <c r="AZ678" s="571"/>
      <c r="BA678" s="571"/>
      <c r="BB678" s="571"/>
      <c r="BC678" s="571"/>
      <c r="BD678" s="571"/>
      <c r="BE678" s="571"/>
      <c r="BF678" s="571"/>
      <c r="BG678" s="571"/>
      <c r="BH678" s="571"/>
      <c r="BI678" s="571"/>
      <c r="BJ678" s="571"/>
      <c r="BK678" s="571"/>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row>
    <row r="679" spans="6:198" s="1" customFormat="1" ht="12.75" customHeight="1">
      <c r="F679" s="97"/>
      <c r="G679" s="97"/>
      <c r="H679" s="97"/>
      <c r="I679" s="97"/>
      <c r="J679" s="97"/>
      <c r="K679" s="97"/>
      <c r="L679" s="97"/>
      <c r="M679" s="97"/>
      <c r="N679" s="97"/>
      <c r="O679" s="97"/>
      <c r="P679" s="97"/>
      <c r="Q679" s="97"/>
      <c r="R679" s="97"/>
      <c r="S679" s="97"/>
      <c r="T679" s="97"/>
      <c r="U679" s="97"/>
      <c r="V679" s="97"/>
      <c r="W679" s="97"/>
      <c r="X679" s="97"/>
      <c r="Y679" s="97"/>
      <c r="Z679" s="97"/>
      <c r="AA679" s="97"/>
      <c r="AB679" s="97"/>
      <c r="AC679" s="97"/>
      <c r="AD679" s="97"/>
      <c r="AE679" s="97"/>
      <c r="AF679" s="97"/>
      <c r="AG679" s="97"/>
      <c r="AH679" s="97"/>
      <c r="AI679" s="97"/>
      <c r="AJ679" s="97"/>
      <c r="AK679" s="97"/>
      <c r="AL679" s="97"/>
      <c r="AM679" s="97"/>
      <c r="AN679" s="97"/>
      <c r="AO679" s="97"/>
      <c r="AP679" s="97"/>
      <c r="AQ679" s="97"/>
      <c r="AR679" s="97"/>
      <c r="AS679" s="97"/>
      <c r="AT679" s="97"/>
      <c r="AU679" s="97"/>
      <c r="AV679" s="97"/>
      <c r="AW679" s="97"/>
      <c r="AX679" s="97"/>
      <c r="AY679" s="97"/>
      <c r="AZ679" s="97"/>
      <c r="BA679" s="97"/>
      <c r="BB679" s="97"/>
      <c r="BC679" s="97"/>
      <c r="BD679" s="97"/>
      <c r="BE679" s="97"/>
      <c r="BF679" s="97"/>
      <c r="BG679" s="97"/>
      <c r="BH679" s="97"/>
      <c r="BI679" s="97"/>
      <c r="BJ679" s="97"/>
      <c r="BK679" s="97"/>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row>
    <row r="680" spans="6:198" s="1" customFormat="1" ht="12.75" customHeight="1">
      <c r="F680" s="81"/>
      <c r="G680" s="81"/>
      <c r="H680" s="81"/>
      <c r="I680" s="81"/>
      <c r="J680" s="25"/>
      <c r="K680" s="362"/>
      <c r="L680" s="25"/>
      <c r="M680" s="25"/>
      <c r="N680" s="25"/>
      <c r="O680" s="25"/>
      <c r="P680" s="25"/>
      <c r="Q680" s="25"/>
      <c r="R680" s="25"/>
      <c r="S680" s="25"/>
      <c r="T680" s="25"/>
      <c r="U680" s="25"/>
      <c r="V680" s="25"/>
      <c r="W680" s="25"/>
      <c r="X680" s="25"/>
      <c r="Y680" s="25"/>
      <c r="Z680" s="25"/>
      <c r="AA680" s="25"/>
      <c r="AB680" s="25"/>
      <c r="AC680" s="25"/>
      <c r="AD680" s="25"/>
      <c r="AE680" s="25"/>
      <c r="AF680" s="25"/>
      <c r="AG680" s="25"/>
      <c r="AH680" s="25"/>
      <c r="AI680" s="25"/>
      <c r="AJ680" s="25"/>
      <c r="AK680" s="25"/>
      <c r="AL680" s="25"/>
      <c r="AM680" s="25"/>
      <c r="AN680" s="25"/>
      <c r="AO680" s="25"/>
      <c r="AP680" s="82"/>
      <c r="AQ680" s="82"/>
      <c r="AR680" s="82"/>
      <c r="AS680" s="82"/>
      <c r="AT680" s="82"/>
      <c r="AU680" s="82"/>
      <c r="AV680" s="25"/>
      <c r="AW680" s="25"/>
      <c r="AX680" s="25"/>
      <c r="AY680" s="82"/>
      <c r="AZ680" s="82"/>
      <c r="BA680" s="82"/>
      <c r="BB680" s="82"/>
      <c r="BC680" s="82"/>
      <c r="BD680" s="82"/>
      <c r="BE680" s="25"/>
      <c r="BF680" s="25"/>
      <c r="BG680" s="81"/>
      <c r="BH680" s="81"/>
      <c r="BI680" s="81"/>
      <c r="BJ680" s="81"/>
      <c r="BK680" s="81"/>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row>
    <row r="681" spans="6:198" s="1" customFormat="1" ht="12.75" customHeight="1">
      <c r="F681" s="81"/>
      <c r="G681" s="81"/>
      <c r="H681" s="81"/>
      <c r="I681" s="81"/>
      <c r="J681" s="25"/>
      <c r="K681" s="25"/>
      <c r="L681" s="25"/>
      <c r="M681" s="25"/>
      <c r="N681" s="25"/>
      <c r="O681" s="25"/>
      <c r="P681" s="25"/>
      <c r="Q681" s="25"/>
      <c r="R681" s="25"/>
      <c r="S681" s="25"/>
      <c r="T681" s="25"/>
      <c r="U681" s="25"/>
      <c r="V681" s="25"/>
      <c r="W681" s="25"/>
      <c r="X681" s="25"/>
      <c r="Y681" s="25"/>
      <c r="Z681" s="25"/>
      <c r="AA681" s="25"/>
      <c r="AB681" s="25"/>
      <c r="AC681" s="25"/>
      <c r="AD681" s="25"/>
      <c r="AE681" s="25"/>
      <c r="AF681" s="25"/>
      <c r="AG681" s="363"/>
      <c r="AH681" s="363"/>
      <c r="AI681" s="363"/>
      <c r="AJ681" s="363"/>
      <c r="AK681" s="363"/>
      <c r="AL681" s="363"/>
      <c r="AM681" s="355"/>
      <c r="AN681" s="355"/>
      <c r="AO681" s="355"/>
      <c r="AP681" s="355"/>
      <c r="AQ681" s="355"/>
      <c r="AR681" s="355"/>
      <c r="AS681" s="355"/>
      <c r="AT681" s="355"/>
      <c r="AU681" s="355"/>
      <c r="AV681" s="355"/>
      <c r="AW681" s="355"/>
      <c r="AX681" s="355"/>
      <c r="AY681" s="355"/>
      <c r="AZ681" s="355"/>
      <c r="BA681" s="355"/>
      <c r="BB681" s="355"/>
      <c r="BC681" s="355"/>
      <c r="BD681" s="355"/>
      <c r="BE681" s="356"/>
      <c r="BF681" s="25"/>
      <c r="BG681" s="81"/>
      <c r="BH681" s="81"/>
      <c r="BI681" s="81"/>
      <c r="BJ681" s="81"/>
      <c r="BK681" s="81"/>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row>
    <row r="682" spans="6:198" s="1" customFormat="1" ht="12.75" customHeight="1">
      <c r="F682" s="81"/>
      <c r="G682" s="81"/>
      <c r="H682" s="81"/>
      <c r="I682" s="81"/>
      <c r="J682" s="25"/>
      <c r="K682" s="362"/>
      <c r="L682" s="25"/>
      <c r="M682" s="25"/>
      <c r="N682" s="25"/>
      <c r="O682" s="25"/>
      <c r="P682" s="6" t="s">
        <v>321</v>
      </c>
      <c r="Q682" s="25"/>
      <c r="R682" s="25"/>
      <c r="S682" s="25"/>
      <c r="T682" s="25"/>
      <c r="U682" s="25"/>
      <c r="V682" s="25"/>
      <c r="W682" s="25"/>
      <c r="X682" s="25"/>
      <c r="Y682" s="25"/>
      <c r="Z682" s="25"/>
      <c r="AA682" s="25"/>
      <c r="AB682" s="25"/>
      <c r="AC682" s="25"/>
      <c r="AD682" s="25"/>
      <c r="AE682" s="25"/>
      <c r="AF682" s="25"/>
      <c r="AG682" s="363"/>
      <c r="AH682" s="363"/>
      <c r="AI682" s="363"/>
      <c r="AJ682" s="363"/>
      <c r="AK682" s="363"/>
      <c r="AL682" s="363"/>
      <c r="AM682" s="355"/>
      <c r="AN682" s="355"/>
      <c r="AO682" s="355"/>
      <c r="AP682" s="268"/>
      <c r="AQ682" s="268"/>
      <c r="AR682" s="268"/>
      <c r="AS682" s="268"/>
      <c r="AT682" s="268"/>
      <c r="AU682" s="268"/>
      <c r="AV682" s="355"/>
      <c r="AW682" s="355"/>
      <c r="AX682" s="355"/>
      <c r="AY682" s="268"/>
      <c r="AZ682" s="268"/>
      <c r="BA682" s="268"/>
      <c r="BB682" s="268"/>
      <c r="BC682" s="268"/>
      <c r="BD682" s="268"/>
      <c r="BE682" s="356"/>
      <c r="BF682" s="25"/>
      <c r="BG682" s="81"/>
      <c r="BH682" s="81"/>
      <c r="BI682" s="81"/>
      <c r="BJ682" s="81"/>
      <c r="BK682" s="81"/>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row>
    <row r="683" spans="6:198" s="1" customFormat="1" ht="12.75" customHeight="1">
      <c r="F683" s="81"/>
      <c r="G683" s="81"/>
      <c r="H683" s="81"/>
      <c r="I683" s="81"/>
      <c r="J683" s="25"/>
      <c r="K683" s="82"/>
      <c r="L683" s="82"/>
      <c r="M683" s="82"/>
      <c r="N683" s="82"/>
      <c r="O683" s="82"/>
      <c r="P683" s="82" t="s">
        <v>322</v>
      </c>
      <c r="Q683" s="82"/>
      <c r="R683" s="82"/>
      <c r="S683" s="82"/>
      <c r="T683" s="82"/>
      <c r="U683" s="25"/>
      <c r="V683" s="25"/>
      <c r="W683" s="25"/>
      <c r="X683" s="25"/>
      <c r="Y683" s="25"/>
      <c r="Z683" s="25"/>
      <c r="AA683" s="25"/>
      <c r="AB683" s="25"/>
      <c r="AC683" s="25"/>
      <c r="AD683" s="25"/>
      <c r="AE683" s="25"/>
      <c r="AF683" s="25"/>
      <c r="AG683" s="363"/>
      <c r="AH683" s="363"/>
      <c r="AI683" s="363"/>
      <c r="AJ683" s="363"/>
      <c r="AK683" s="363"/>
      <c r="AL683" s="363"/>
      <c r="AM683" s="355"/>
      <c r="AN683" s="698">
        <f>[2]Swap!F8</f>
        <v>43536</v>
      </c>
      <c r="AO683" s="698"/>
      <c r="AP683" s="698"/>
      <c r="AQ683" s="698"/>
      <c r="AR683" s="698"/>
      <c r="AS683" s="698"/>
      <c r="AT683" s="363"/>
      <c r="AU683" s="363"/>
      <c r="AV683" s="356"/>
      <c r="AW683" s="356"/>
      <c r="AX683" s="356"/>
      <c r="AY683" s="363"/>
      <c r="AZ683" s="363"/>
      <c r="BA683" s="363"/>
      <c r="BB683" s="363"/>
      <c r="BC683" s="363"/>
      <c r="BD683" s="363"/>
      <c r="BE683" s="356"/>
      <c r="BF683" s="356"/>
      <c r="BG683" s="334"/>
      <c r="BH683" s="334"/>
      <c r="BI683" s="81"/>
      <c r="BJ683" s="81"/>
      <c r="BK683" s="81"/>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row>
    <row r="684" spans="6:198" s="1" customFormat="1" ht="12.75" customHeight="1">
      <c r="F684" s="81"/>
      <c r="G684" s="81"/>
      <c r="H684" s="81"/>
      <c r="I684" s="81"/>
      <c r="J684" s="25"/>
      <c r="K684" s="84"/>
      <c r="L684" s="218"/>
      <c r="M684" s="218"/>
      <c r="N684" s="218"/>
      <c r="O684" s="218"/>
      <c r="P684" s="82" t="s">
        <v>323</v>
      </c>
      <c r="Q684" s="218"/>
      <c r="R684" s="218"/>
      <c r="S684" s="218"/>
      <c r="T684" s="364"/>
      <c r="U684" s="364"/>
      <c r="V684" s="364"/>
      <c r="W684" s="364"/>
      <c r="X684" s="364"/>
      <c r="Y684" s="364"/>
      <c r="Z684" s="364"/>
      <c r="AA684" s="364"/>
      <c r="AB684" s="364"/>
      <c r="AC684" s="364"/>
      <c r="AD684" s="25"/>
      <c r="AE684" s="25"/>
      <c r="AF684" s="25"/>
      <c r="AG684" s="363"/>
      <c r="AH684" s="363"/>
      <c r="AI684" s="363"/>
      <c r="AJ684" s="363"/>
      <c r="AK684" s="363"/>
      <c r="AL684" s="363"/>
      <c r="AM684" s="355"/>
      <c r="AN684" s="698">
        <f>[2]Swap!F9</f>
        <v>43628</v>
      </c>
      <c r="AO684" s="698"/>
      <c r="AP684" s="698"/>
      <c r="AQ684" s="698"/>
      <c r="AR684" s="698"/>
      <c r="AS684" s="698"/>
      <c r="AT684" s="365"/>
      <c r="AU684" s="363"/>
      <c r="AV684" s="356"/>
      <c r="AW684" s="356"/>
      <c r="AX684" s="356"/>
      <c r="AY684" s="363"/>
      <c r="AZ684" s="363"/>
      <c r="BA684" s="363"/>
      <c r="BB684" s="363"/>
      <c r="BC684" s="363"/>
      <c r="BD684" s="363"/>
      <c r="BE684" s="356"/>
      <c r="BF684" s="356"/>
      <c r="BG684" s="334"/>
      <c r="BH684" s="334"/>
      <c r="BI684" s="81"/>
      <c r="BJ684" s="81"/>
      <c r="BK684" s="81"/>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row>
    <row r="685" spans="6:198" s="1" customFormat="1" ht="12.75" customHeight="1">
      <c r="F685" s="81"/>
      <c r="G685" s="81"/>
      <c r="H685" s="81"/>
      <c r="I685" s="81"/>
      <c r="J685" s="25"/>
      <c r="K685" s="82"/>
      <c r="L685" s="218"/>
      <c r="M685" s="218"/>
      <c r="N685" s="218"/>
      <c r="O685" s="218"/>
      <c r="P685" s="82" t="s">
        <v>324</v>
      </c>
      <c r="Q685" s="218"/>
      <c r="R685" s="218"/>
      <c r="S685" s="218"/>
      <c r="T685" s="364"/>
      <c r="U685" s="364"/>
      <c r="V685" s="364"/>
      <c r="W685" s="364"/>
      <c r="X685" s="364"/>
      <c r="Y685" s="364"/>
      <c r="Z685" s="364"/>
      <c r="AA685" s="364"/>
      <c r="AB685" s="364"/>
      <c r="AC685" s="364"/>
      <c r="AD685" s="25"/>
      <c r="AE685" s="25"/>
      <c r="AF685" s="25"/>
      <c r="AG685" s="363"/>
      <c r="AH685" s="363"/>
      <c r="AI685" s="363"/>
      <c r="AJ685" s="363"/>
      <c r="AK685" s="363"/>
      <c r="AL685" s="363"/>
      <c r="AM685" s="359"/>
      <c r="AN685" s="699">
        <f>IF([1]Input!$C$123&lt;3,"n.a.",[2]Swap!G14/365)</f>
        <v>0.25205479452054796</v>
      </c>
      <c r="AO685" s="699"/>
      <c r="AP685" s="699"/>
      <c r="AQ685" s="699"/>
      <c r="AR685" s="699"/>
      <c r="AS685" s="699"/>
      <c r="AT685" s="365"/>
      <c r="AU685" s="363"/>
      <c r="AV685" s="356"/>
      <c r="AW685" s="356"/>
      <c r="AX685" s="356"/>
      <c r="AY685" s="363"/>
      <c r="AZ685" s="363"/>
      <c r="BA685" s="363"/>
      <c r="BB685" s="363"/>
      <c r="BC685" s="363"/>
      <c r="BD685" s="363"/>
      <c r="BE685" s="356"/>
      <c r="BF685" s="356"/>
      <c r="BG685" s="334"/>
      <c r="BH685" s="334"/>
      <c r="BI685" s="81"/>
      <c r="BJ685" s="81"/>
      <c r="BK685" s="81"/>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row>
    <row r="686" spans="6:198" s="1" customFormat="1" ht="12.75" customHeight="1">
      <c r="F686" s="81"/>
      <c r="G686" s="81"/>
      <c r="H686" s="81"/>
      <c r="I686" s="81"/>
      <c r="J686" s="25"/>
      <c r="K686" s="359"/>
      <c r="L686" s="359"/>
      <c r="M686" s="4"/>
      <c r="N686" s="25"/>
      <c r="O686" s="25"/>
      <c r="P686" s="82"/>
      <c r="Q686" s="25"/>
      <c r="R686" s="25"/>
      <c r="S686" s="25"/>
      <c r="T686" s="25"/>
      <c r="U686" s="25"/>
      <c r="V686" s="25"/>
      <c r="W686" s="25"/>
      <c r="X686" s="25"/>
      <c r="Y686" s="25"/>
      <c r="Z686" s="25"/>
      <c r="AA686" s="25"/>
      <c r="AB686" s="25"/>
      <c r="AC686" s="25"/>
      <c r="AD686" s="25"/>
      <c r="AE686" s="25"/>
      <c r="AF686" s="25"/>
      <c r="AG686" s="363"/>
      <c r="AH686" s="363"/>
      <c r="AI686" s="363"/>
      <c r="AJ686" s="363"/>
      <c r="AK686" s="363"/>
      <c r="AL686" s="363"/>
      <c r="AM686" s="359"/>
      <c r="AN686" s="695"/>
      <c r="AO686" s="695"/>
      <c r="AP686" s="695"/>
      <c r="AQ686" s="695"/>
      <c r="AR686" s="695"/>
      <c r="AS686" s="695"/>
      <c r="AT686" s="365"/>
      <c r="AU686" s="363"/>
      <c r="AV686" s="363"/>
      <c r="AW686" s="363"/>
      <c r="AX686" s="356"/>
      <c r="AY686" s="356"/>
      <c r="AZ686" s="356"/>
      <c r="BA686" s="363"/>
      <c r="BB686" s="363"/>
      <c r="BC686" s="363"/>
      <c r="BD686" s="363"/>
      <c r="BE686" s="363"/>
      <c r="BF686" s="363"/>
      <c r="BG686" s="334"/>
      <c r="BH686" s="334"/>
      <c r="BI686" s="81"/>
      <c r="BJ686" s="81"/>
      <c r="BK686" s="81"/>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row>
    <row r="687" spans="6:198" s="1" customFormat="1" ht="12.75" customHeight="1">
      <c r="F687" s="81"/>
      <c r="G687" s="81"/>
      <c r="H687" s="81"/>
      <c r="I687" s="81"/>
      <c r="J687" s="25"/>
      <c r="K687" s="359"/>
      <c r="L687" s="359"/>
      <c r="M687" s="4"/>
      <c r="N687" s="25"/>
      <c r="O687" s="25"/>
      <c r="P687" s="82" t="s">
        <v>325</v>
      </c>
      <c r="Q687" s="25"/>
      <c r="R687" s="25"/>
      <c r="S687" s="25"/>
      <c r="T687" s="25"/>
      <c r="U687" s="25"/>
      <c r="V687" s="25"/>
      <c r="W687" s="25"/>
      <c r="X687" s="25"/>
      <c r="Y687" s="25"/>
      <c r="Z687" s="25"/>
      <c r="AA687" s="25"/>
      <c r="AB687" s="25"/>
      <c r="AC687" s="25"/>
      <c r="AD687" s="25"/>
      <c r="AE687" s="25"/>
      <c r="AF687" s="25"/>
      <c r="AG687" s="363"/>
      <c r="AH687" s="363"/>
      <c r="AI687" s="363"/>
      <c r="AJ687" s="363"/>
      <c r="AK687" s="363"/>
      <c r="AL687" s="363"/>
      <c r="AM687" s="359"/>
      <c r="AN687" s="700">
        <f>IF([1]Input!$C$123&lt;3,"n.a.",[2]Swap!F18)</f>
        <v>1.299E-2</v>
      </c>
      <c r="AO687" s="700"/>
      <c r="AP687" s="700"/>
      <c r="AQ687" s="700"/>
      <c r="AR687" s="700"/>
      <c r="AS687" s="700"/>
      <c r="AT687" s="365"/>
      <c r="AU687" s="363"/>
      <c r="AV687" s="363"/>
      <c r="AW687" s="363"/>
      <c r="AX687" s="356"/>
      <c r="AY687" s="363"/>
      <c r="AZ687" s="363"/>
      <c r="BA687" s="363"/>
      <c r="BB687" s="363"/>
      <c r="BC687" s="363"/>
      <c r="BD687" s="363"/>
      <c r="BE687" s="363"/>
      <c r="BF687" s="363"/>
      <c r="BG687" s="334"/>
      <c r="BH687" s="334"/>
      <c r="BI687" s="81"/>
      <c r="BJ687" s="81"/>
      <c r="BK687" s="81"/>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row>
    <row r="688" spans="6:198" s="1" customFormat="1" ht="12.75" customHeight="1">
      <c r="F688" s="81"/>
      <c r="G688" s="81"/>
      <c r="H688" s="81"/>
      <c r="I688" s="81"/>
      <c r="J688" s="25"/>
      <c r="K688" s="359"/>
      <c r="L688" s="359"/>
      <c r="M688" s="4"/>
      <c r="N688" s="25"/>
      <c r="O688" s="25"/>
      <c r="P688" s="82"/>
      <c r="Q688" s="25"/>
      <c r="R688" s="25"/>
      <c r="S688" s="25"/>
      <c r="T688" s="25"/>
      <c r="U688" s="25"/>
      <c r="V688" s="25"/>
      <c r="W688" s="25"/>
      <c r="X688" s="25"/>
      <c r="Y688" s="25"/>
      <c r="Z688" s="25"/>
      <c r="AA688" s="25"/>
      <c r="AB688" s="25"/>
      <c r="AC688" s="25"/>
      <c r="AD688" s="25"/>
      <c r="AE688" s="25"/>
      <c r="AF688" s="25"/>
      <c r="AG688" s="25"/>
      <c r="AH688" s="25"/>
      <c r="AI688" s="363"/>
      <c r="AJ688" s="363"/>
      <c r="AK688" s="363"/>
      <c r="AL688" s="363"/>
      <c r="AM688" s="363"/>
      <c r="AN688" s="695"/>
      <c r="AO688" s="695"/>
      <c r="AP688" s="695"/>
      <c r="AQ688" s="695"/>
      <c r="AR688" s="695"/>
      <c r="AS688" s="695"/>
      <c r="AT688" s="365"/>
      <c r="AU688" s="363"/>
      <c r="AV688" s="363"/>
      <c r="AW688" s="363"/>
      <c r="AX688" s="356"/>
      <c r="AY688" s="356"/>
      <c r="AZ688" s="356"/>
      <c r="BA688" s="363"/>
      <c r="BB688" s="363"/>
      <c r="BC688" s="363"/>
      <c r="BD688" s="363"/>
      <c r="BE688" s="363"/>
      <c r="BF688" s="363"/>
      <c r="BG688" s="334"/>
      <c r="BH688" s="334"/>
      <c r="BI688" s="81"/>
      <c r="BJ688" s="81"/>
      <c r="BK688" s="81"/>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row>
    <row r="689" spans="6:198" s="1" customFormat="1" ht="12.75" customHeight="1">
      <c r="F689" s="81"/>
      <c r="G689" s="81"/>
      <c r="H689" s="81"/>
      <c r="I689" s="81"/>
      <c r="J689" s="25"/>
      <c r="K689" s="359"/>
      <c r="L689" s="359"/>
      <c r="M689" s="366"/>
      <c r="N689" s="366"/>
      <c r="O689" s="366"/>
      <c r="P689" s="82" t="s">
        <v>326</v>
      </c>
      <c r="Q689" s="366"/>
      <c r="R689" s="366"/>
      <c r="S689" s="366"/>
      <c r="T689" s="366"/>
      <c r="U689" s="366"/>
      <c r="V689" s="25"/>
      <c r="W689" s="25"/>
      <c r="X689" s="25"/>
      <c r="Y689" s="25"/>
      <c r="Z689" s="25"/>
      <c r="AA689" s="25"/>
      <c r="AB689" s="25"/>
      <c r="AC689" s="25"/>
      <c r="AD689" s="25"/>
      <c r="AE689" s="25"/>
      <c r="AF689" s="25"/>
      <c r="AG689" s="367"/>
      <c r="AH689" s="367"/>
      <c r="AI689" s="367"/>
      <c r="AJ689" s="367"/>
      <c r="AK689" s="367"/>
      <c r="AL689" s="367"/>
      <c r="AM689" s="367"/>
      <c r="AN689" s="696">
        <f>IF([1]Input!$C$123&lt;3,"n.a.",[2]Swap!B14)</f>
        <v>196263951</v>
      </c>
      <c r="AO689" s="696"/>
      <c r="AP689" s="696"/>
      <c r="AQ689" s="696"/>
      <c r="AR689" s="696"/>
      <c r="AS689" s="696"/>
      <c r="AT689" s="365"/>
      <c r="AU689" s="363"/>
      <c r="AV689" s="363"/>
      <c r="AW689" s="363"/>
      <c r="AX689" s="356"/>
      <c r="AY689" s="356"/>
      <c r="AZ689" s="356"/>
      <c r="BA689" s="356"/>
      <c r="BB689" s="356"/>
      <c r="BC689" s="356"/>
      <c r="BD689" s="356"/>
      <c r="BE689" s="356"/>
      <c r="BF689" s="356"/>
      <c r="BG689" s="334"/>
      <c r="BH689" s="334"/>
      <c r="BI689" s="81"/>
      <c r="BJ689" s="81"/>
      <c r="BK689" s="81"/>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row>
    <row r="690" spans="6:198" s="1" customFormat="1" ht="12.75" customHeight="1">
      <c r="F690" s="81"/>
      <c r="G690" s="81"/>
      <c r="H690" s="81"/>
      <c r="I690" s="81"/>
      <c r="J690" s="25"/>
      <c r="K690" s="359"/>
      <c r="L690" s="359"/>
      <c r="M690" s="359"/>
      <c r="N690" s="359"/>
      <c r="O690" s="359"/>
      <c r="P690" s="366" t="s">
        <v>327</v>
      </c>
      <c r="Q690" s="359"/>
      <c r="R690" s="359"/>
      <c r="S690" s="359"/>
      <c r="T690" s="359"/>
      <c r="U690" s="359"/>
      <c r="V690" s="359"/>
      <c r="W690" s="359"/>
      <c r="X690" s="359"/>
      <c r="Y690" s="359"/>
      <c r="Z690" s="359"/>
      <c r="AA690" s="359"/>
      <c r="AB690" s="359"/>
      <c r="AC690" s="359"/>
      <c r="AD690" s="359"/>
      <c r="AE690" s="359"/>
      <c r="AF690" s="359"/>
      <c r="AG690" s="359"/>
      <c r="AH690" s="359"/>
      <c r="AI690" s="359"/>
      <c r="AJ690" s="359"/>
      <c r="AK690" s="359"/>
      <c r="AL690" s="359"/>
      <c r="AM690" s="359"/>
      <c r="AN690" s="696">
        <f>IF([1]Input!$C$123&lt;3,"n.a.",[2]Swap!H18)</f>
        <v>642605.81999999995</v>
      </c>
      <c r="AO690" s="696"/>
      <c r="AP690" s="696"/>
      <c r="AQ690" s="696"/>
      <c r="AR690" s="696"/>
      <c r="AS690" s="696"/>
      <c r="AT690" s="365"/>
      <c r="AU690" s="359"/>
      <c r="AV690" s="359"/>
      <c r="AW690" s="359"/>
      <c r="AX690" s="359"/>
      <c r="AY690" s="359"/>
      <c r="AZ690" s="359"/>
      <c r="BA690" s="359"/>
      <c r="BB690" s="359"/>
      <c r="BC690" s="359"/>
      <c r="BD690" s="359"/>
      <c r="BE690" s="356"/>
      <c r="BF690" s="356"/>
      <c r="BG690" s="334"/>
      <c r="BH690" s="334"/>
      <c r="BI690" s="81"/>
      <c r="BJ690" s="81"/>
      <c r="BK690" s="81"/>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row>
    <row r="691" spans="6:198" s="1" customFormat="1" ht="12.75" customHeight="1">
      <c r="F691" s="81"/>
      <c r="G691" s="81"/>
      <c r="H691" s="81"/>
      <c r="I691" s="81"/>
      <c r="J691" s="25"/>
      <c r="K691" s="359"/>
      <c r="L691" s="359"/>
      <c r="M691" s="359"/>
      <c r="N691" s="359"/>
      <c r="O691" s="359"/>
      <c r="P691" s="82"/>
      <c r="Q691" s="359"/>
      <c r="R691" s="359"/>
      <c r="S691" s="359"/>
      <c r="T691" s="359"/>
      <c r="U691" s="359"/>
      <c r="V691" s="359"/>
      <c r="W691" s="359"/>
      <c r="X691" s="359"/>
      <c r="Y691" s="359"/>
      <c r="Z691" s="359"/>
      <c r="AA691" s="359"/>
      <c r="AB691" s="359"/>
      <c r="AC691" s="359"/>
      <c r="AD691" s="359"/>
      <c r="AE691" s="359"/>
      <c r="AF691" s="359"/>
      <c r="AG691" s="359"/>
      <c r="AH691" s="359"/>
      <c r="AI691" s="359"/>
      <c r="AJ691" s="359"/>
      <c r="AK691" s="359"/>
      <c r="AL691" s="359"/>
      <c r="AM691" s="359"/>
      <c r="AN691" s="695"/>
      <c r="AO691" s="695"/>
      <c r="AP691" s="695"/>
      <c r="AQ691" s="695"/>
      <c r="AR691" s="695"/>
      <c r="AS691" s="695"/>
      <c r="AT691" s="365"/>
      <c r="AU691" s="359"/>
      <c r="AV691" s="359"/>
      <c r="AW691" s="359"/>
      <c r="AX691" s="359"/>
      <c r="AY691" s="359"/>
      <c r="AZ691" s="359"/>
      <c r="BA691" s="359"/>
      <c r="BB691" s="359"/>
      <c r="BC691" s="359"/>
      <c r="BD691" s="359"/>
      <c r="BE691" s="356"/>
      <c r="BF691" s="356"/>
      <c r="BG691" s="356"/>
      <c r="BH691" s="356"/>
      <c r="BI691" s="81"/>
      <c r="BJ691" s="81"/>
      <c r="BK691" s="81"/>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row>
    <row r="692" spans="6:198" s="1" customFormat="1" ht="12.75" customHeight="1">
      <c r="F692" s="81"/>
      <c r="G692" s="81"/>
      <c r="H692" s="81"/>
      <c r="I692" s="81"/>
      <c r="J692" s="25"/>
      <c r="K692" s="362"/>
      <c r="L692" s="25"/>
      <c r="M692" s="25"/>
      <c r="N692" s="25"/>
      <c r="O692" s="25"/>
      <c r="P692" s="82"/>
      <c r="Q692" s="25"/>
      <c r="R692" s="25"/>
      <c r="S692" s="25"/>
      <c r="T692" s="25"/>
      <c r="U692" s="25"/>
      <c r="V692" s="25"/>
      <c r="W692" s="25"/>
      <c r="X692" s="25"/>
      <c r="Y692" s="25"/>
      <c r="Z692" s="25"/>
      <c r="AA692" s="25"/>
      <c r="AB692" s="25"/>
      <c r="AC692" s="25"/>
      <c r="AD692" s="25"/>
      <c r="AE692" s="25"/>
      <c r="AF692" s="25"/>
      <c r="AG692" s="363"/>
      <c r="AH692" s="363"/>
      <c r="AI692" s="363"/>
      <c r="AJ692" s="363"/>
      <c r="AK692" s="363"/>
      <c r="AL692" s="363"/>
      <c r="AM692" s="355"/>
      <c r="AN692" s="695"/>
      <c r="AO692" s="695"/>
      <c r="AP692" s="695"/>
      <c r="AQ692" s="695"/>
      <c r="AR692" s="695"/>
      <c r="AS692" s="695"/>
      <c r="AT692" s="365"/>
      <c r="AU692" s="363"/>
      <c r="AV692" s="356"/>
      <c r="AW692" s="356"/>
      <c r="AX692" s="356"/>
      <c r="AY692" s="363"/>
      <c r="AZ692" s="363"/>
      <c r="BA692" s="363"/>
      <c r="BB692" s="363"/>
      <c r="BC692" s="363"/>
      <c r="BD692" s="363"/>
      <c r="BE692" s="356"/>
      <c r="BF692" s="356"/>
      <c r="BG692" s="356"/>
      <c r="BH692" s="356"/>
      <c r="BI692" s="81"/>
      <c r="BJ692" s="81"/>
      <c r="BK692" s="81"/>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row>
    <row r="693" spans="6:198" s="1" customFormat="1" ht="12.75" customHeight="1">
      <c r="F693" s="81"/>
      <c r="G693" s="81"/>
      <c r="H693" s="81"/>
      <c r="I693" s="81"/>
      <c r="J693" s="25"/>
      <c r="K693" s="82"/>
      <c r="L693" s="82"/>
      <c r="M693" s="82"/>
      <c r="N693" s="82"/>
      <c r="O693" s="82"/>
      <c r="P693" s="82"/>
      <c r="Q693" s="82"/>
      <c r="R693" s="82"/>
      <c r="S693" s="82"/>
      <c r="T693" s="82"/>
      <c r="U693" s="25"/>
      <c r="V693" s="25"/>
      <c r="W693" s="25"/>
      <c r="X693" s="25"/>
      <c r="Y693" s="25"/>
      <c r="Z693" s="25"/>
      <c r="AA693" s="25"/>
      <c r="AB693" s="25"/>
      <c r="AC693" s="25"/>
      <c r="AD693" s="25"/>
      <c r="AE693" s="25"/>
      <c r="AF693" s="25"/>
      <c r="AG693" s="363"/>
      <c r="AH693" s="363"/>
      <c r="AI693" s="363"/>
      <c r="AJ693" s="363"/>
      <c r="AK693" s="363"/>
      <c r="AL693" s="363"/>
      <c r="AM693" s="355"/>
      <c r="AN693" s="695"/>
      <c r="AO693" s="695"/>
      <c r="AP693" s="695"/>
      <c r="AQ693" s="695"/>
      <c r="AR693" s="695"/>
      <c r="AS693" s="695"/>
      <c r="AT693" s="365"/>
      <c r="AU693" s="363"/>
      <c r="AV693" s="356"/>
      <c r="AW693" s="356"/>
      <c r="AX693" s="356"/>
      <c r="AY693" s="363"/>
      <c r="AZ693" s="363"/>
      <c r="BA693" s="363"/>
      <c r="BB693" s="363"/>
      <c r="BC693" s="363"/>
      <c r="BD693" s="363"/>
      <c r="BE693" s="356"/>
      <c r="BF693" s="356"/>
      <c r="BG693" s="356"/>
      <c r="BH693" s="356"/>
      <c r="BI693" s="81"/>
      <c r="BJ693" s="81"/>
      <c r="BK693" s="81"/>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row>
    <row r="694" spans="6:198" s="1" customFormat="1" ht="12.75" customHeight="1">
      <c r="F694" s="81"/>
      <c r="G694" s="81"/>
      <c r="H694" s="81"/>
      <c r="I694" s="81"/>
      <c r="J694" s="25"/>
      <c r="K694" s="84"/>
      <c r="L694" s="218"/>
      <c r="M694" s="218"/>
      <c r="N694" s="218"/>
      <c r="O694" s="218"/>
      <c r="P694" s="366" t="s">
        <v>328</v>
      </c>
      <c r="Q694" s="218"/>
      <c r="R694" s="218"/>
      <c r="S694" s="218"/>
      <c r="T694" s="364"/>
      <c r="U694" s="364"/>
      <c r="V694" s="364"/>
      <c r="W694" s="364"/>
      <c r="X694" s="364"/>
      <c r="Y694" s="364"/>
      <c r="Z694" s="364"/>
      <c r="AA694" s="364"/>
      <c r="AB694" s="364"/>
      <c r="AC694" s="364"/>
      <c r="AD694" s="25"/>
      <c r="AE694" s="25"/>
      <c r="AF694" s="25"/>
      <c r="AG694" s="363"/>
      <c r="AH694" s="363"/>
      <c r="AI694" s="363"/>
      <c r="AJ694" s="363"/>
      <c r="AK694" s="363"/>
      <c r="AL694" s="363"/>
      <c r="AM694" s="355"/>
      <c r="AN694" s="695"/>
      <c r="AO694" s="695"/>
      <c r="AP694" s="695"/>
      <c r="AQ694" s="695"/>
      <c r="AR694" s="695"/>
      <c r="AS694" s="695"/>
      <c r="AT694" s="365"/>
      <c r="AU694" s="363"/>
      <c r="AV694" s="356"/>
      <c r="AW694" s="356"/>
      <c r="AX694" s="356"/>
      <c r="AY694" s="363"/>
      <c r="AZ694" s="363"/>
      <c r="BA694" s="363"/>
      <c r="BB694" s="363"/>
      <c r="BC694" s="363"/>
      <c r="BD694" s="363"/>
      <c r="BE694" s="356"/>
      <c r="BF694" s="356"/>
      <c r="BG694" s="356"/>
      <c r="BH694" s="356"/>
      <c r="BI694" s="81"/>
      <c r="BJ694" s="81"/>
      <c r="BK694" s="81"/>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row>
    <row r="695" spans="6:198" s="1" customFormat="1" ht="12.75" customHeight="1">
      <c r="F695" s="81"/>
      <c r="G695" s="81"/>
      <c r="H695" s="81"/>
      <c r="I695" s="81"/>
      <c r="J695" s="25"/>
      <c r="K695" s="82"/>
      <c r="L695" s="218"/>
      <c r="M695" s="218"/>
      <c r="N695" s="218"/>
      <c r="O695" s="218"/>
      <c r="P695" s="82" t="s">
        <v>322</v>
      </c>
      <c r="Q695" s="218"/>
      <c r="R695" s="218"/>
      <c r="S695" s="218"/>
      <c r="T695" s="364"/>
      <c r="U695" s="364"/>
      <c r="V695" s="364"/>
      <c r="W695" s="364"/>
      <c r="X695" s="364"/>
      <c r="Y695" s="364"/>
      <c r="Z695" s="364"/>
      <c r="AA695" s="364"/>
      <c r="AB695" s="364"/>
      <c r="AC695" s="364"/>
      <c r="AD695" s="25"/>
      <c r="AE695" s="25"/>
      <c r="AF695" s="25"/>
      <c r="AG695" s="363"/>
      <c r="AH695" s="363"/>
      <c r="AI695" s="363"/>
      <c r="AJ695" s="363"/>
      <c r="AK695" s="363"/>
      <c r="AL695" s="363"/>
      <c r="AM695" s="355"/>
      <c r="AN695" s="698">
        <f>AN683</f>
        <v>43536</v>
      </c>
      <c r="AO695" s="698"/>
      <c r="AP695" s="698"/>
      <c r="AQ695" s="698"/>
      <c r="AR695" s="698"/>
      <c r="AS695" s="698"/>
      <c r="AT695" s="365"/>
      <c r="AU695" s="363"/>
      <c r="AV695" s="356"/>
      <c r="AW695" s="356"/>
      <c r="AX695" s="356"/>
      <c r="AY695" s="356"/>
      <c r="AZ695" s="356"/>
      <c r="BA695" s="356"/>
      <c r="BB695" s="356"/>
      <c r="BC695" s="356"/>
      <c r="BD695" s="356"/>
      <c r="BE695" s="356"/>
      <c r="BF695" s="356"/>
      <c r="BG695" s="356"/>
      <c r="BH695" s="356"/>
      <c r="BI695" s="81"/>
      <c r="BJ695" s="81"/>
      <c r="BK695" s="81"/>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row>
    <row r="696" spans="6:198" s="1" customFormat="1" ht="12.75" customHeight="1">
      <c r="F696" s="81"/>
      <c r="G696" s="81"/>
      <c r="H696" s="81"/>
      <c r="I696" s="81"/>
      <c r="J696" s="25"/>
      <c r="K696" s="359"/>
      <c r="L696" s="359"/>
      <c r="M696" s="4"/>
      <c r="N696" s="25"/>
      <c r="O696" s="25"/>
      <c r="P696" s="82" t="s">
        <v>323</v>
      </c>
      <c r="Q696" s="25"/>
      <c r="R696" s="25"/>
      <c r="S696" s="25"/>
      <c r="T696" s="25"/>
      <c r="U696" s="25"/>
      <c r="V696" s="25"/>
      <c r="W696" s="25"/>
      <c r="X696" s="25"/>
      <c r="Y696" s="25"/>
      <c r="Z696" s="25"/>
      <c r="AA696" s="25"/>
      <c r="AB696" s="25"/>
      <c r="AC696" s="25"/>
      <c r="AD696" s="25"/>
      <c r="AE696" s="25"/>
      <c r="AF696" s="25"/>
      <c r="AG696" s="363"/>
      <c r="AH696" s="363"/>
      <c r="AI696" s="363"/>
      <c r="AJ696" s="363"/>
      <c r="AK696" s="363"/>
      <c r="AL696" s="363"/>
      <c r="AM696" s="355"/>
      <c r="AN696" s="698">
        <f>AN684</f>
        <v>43628</v>
      </c>
      <c r="AO696" s="698"/>
      <c r="AP696" s="698"/>
      <c r="AQ696" s="698"/>
      <c r="AR696" s="698"/>
      <c r="AS696" s="698"/>
      <c r="AT696" s="365"/>
      <c r="AU696" s="363"/>
      <c r="AV696" s="363"/>
      <c r="AW696" s="363"/>
      <c r="AX696" s="356"/>
      <c r="AY696" s="356"/>
      <c r="AZ696" s="356"/>
      <c r="BA696" s="363"/>
      <c r="BB696" s="363"/>
      <c r="BC696" s="363"/>
      <c r="BD696" s="363"/>
      <c r="BE696" s="363"/>
      <c r="BF696" s="363"/>
      <c r="BG696" s="356"/>
      <c r="BH696" s="356"/>
      <c r="BI696" s="81"/>
      <c r="BJ696" s="81"/>
      <c r="BK696" s="81"/>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row>
    <row r="697" spans="6:198" s="1" customFormat="1" ht="12.75" customHeight="1">
      <c r="F697" s="81"/>
      <c r="G697" s="12"/>
      <c r="H697" s="12"/>
      <c r="I697" s="12"/>
      <c r="J697" s="4"/>
      <c r="K697" s="359"/>
      <c r="L697" s="359"/>
      <c r="M697" s="4"/>
      <c r="N697" s="25"/>
      <c r="O697" s="25"/>
      <c r="P697" s="82" t="s">
        <v>324</v>
      </c>
      <c r="Q697" s="25"/>
      <c r="R697" s="25"/>
      <c r="S697" s="25"/>
      <c r="T697" s="25"/>
      <c r="U697" s="25"/>
      <c r="V697" s="25"/>
      <c r="W697" s="25"/>
      <c r="X697" s="25"/>
      <c r="Y697" s="25"/>
      <c r="Z697" s="25"/>
      <c r="AA697" s="25"/>
      <c r="AB697" s="25"/>
      <c r="AC697" s="25"/>
      <c r="AD697" s="25"/>
      <c r="AE697" s="25"/>
      <c r="AF697" s="25"/>
      <c r="AG697" s="363"/>
      <c r="AH697" s="363"/>
      <c r="AI697" s="363"/>
      <c r="AJ697" s="363"/>
      <c r="AK697" s="363"/>
      <c r="AL697" s="363"/>
      <c r="AM697" s="358"/>
      <c r="AN697" s="699">
        <f>AN685</f>
        <v>0.25205479452054796</v>
      </c>
      <c r="AO697" s="699"/>
      <c r="AP697" s="699"/>
      <c r="AQ697" s="699"/>
      <c r="AR697" s="699"/>
      <c r="AS697" s="699"/>
      <c r="AT697" s="365"/>
      <c r="AU697" s="363"/>
      <c r="AV697" s="363"/>
      <c r="AW697" s="363"/>
      <c r="AX697" s="356"/>
      <c r="AY697" s="363"/>
      <c r="AZ697" s="363"/>
      <c r="BA697" s="363"/>
      <c r="BB697" s="363"/>
      <c r="BC697" s="363"/>
      <c r="BD697" s="363"/>
      <c r="BE697" s="363"/>
      <c r="BF697" s="363"/>
      <c r="BG697" s="356"/>
      <c r="BH697" s="356"/>
      <c r="BI697" s="81"/>
      <c r="BJ697" s="81"/>
      <c r="BK697" s="81"/>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row>
    <row r="698" spans="6:198" s="1" customFormat="1" ht="12.75" customHeight="1">
      <c r="F698" s="81"/>
      <c r="G698" s="12"/>
      <c r="H698" s="12"/>
      <c r="I698" s="12"/>
      <c r="J698" s="4"/>
      <c r="K698" s="359"/>
      <c r="L698" s="359"/>
      <c r="M698" s="4"/>
      <c r="N698" s="25"/>
      <c r="O698" s="25"/>
      <c r="P698" s="82"/>
      <c r="Q698" s="25"/>
      <c r="R698" s="25"/>
      <c r="S698" s="25"/>
      <c r="T698" s="25"/>
      <c r="U698" s="25"/>
      <c r="V698" s="25"/>
      <c r="W698" s="25"/>
      <c r="X698" s="25"/>
      <c r="Y698" s="25"/>
      <c r="Z698" s="25"/>
      <c r="AA698" s="25"/>
      <c r="AB698" s="25"/>
      <c r="AC698" s="25"/>
      <c r="AD698" s="25"/>
      <c r="AE698" s="25"/>
      <c r="AF698" s="25"/>
      <c r="AG698" s="25"/>
      <c r="AH698" s="25"/>
      <c r="AI698" s="363"/>
      <c r="AJ698" s="363"/>
      <c r="AK698" s="363"/>
      <c r="AL698" s="363"/>
      <c r="AM698" s="358"/>
      <c r="AN698" s="695"/>
      <c r="AO698" s="695"/>
      <c r="AP698" s="695"/>
      <c r="AQ698" s="695"/>
      <c r="AR698" s="695"/>
      <c r="AS698" s="695"/>
      <c r="AT698" s="365"/>
      <c r="AU698" s="363"/>
      <c r="AV698" s="363"/>
      <c r="AW698" s="363"/>
      <c r="AX698" s="356"/>
      <c r="AY698" s="356"/>
      <c r="AZ698" s="356"/>
      <c r="BA698" s="363"/>
      <c r="BB698" s="363"/>
      <c r="BC698" s="363"/>
      <c r="BD698" s="363"/>
      <c r="BE698" s="363"/>
      <c r="BF698" s="363"/>
      <c r="BG698" s="356"/>
      <c r="BH698" s="356"/>
      <c r="BI698" s="81"/>
      <c r="BJ698" s="81"/>
      <c r="BK698" s="81"/>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row>
    <row r="699" spans="6:198" s="1" customFormat="1" ht="12.75" customHeight="1">
      <c r="F699" s="81"/>
      <c r="G699" s="12"/>
      <c r="H699" s="12"/>
      <c r="I699" s="12"/>
      <c r="J699" s="4"/>
      <c r="K699" s="359"/>
      <c r="L699" s="359"/>
      <c r="M699" s="366"/>
      <c r="N699" s="366"/>
      <c r="O699" s="366"/>
      <c r="P699" s="82" t="s">
        <v>329</v>
      </c>
      <c r="Q699" s="366"/>
      <c r="R699" s="366"/>
      <c r="S699" s="366"/>
      <c r="T699" s="366"/>
      <c r="U699" s="366"/>
      <c r="V699" s="25"/>
      <c r="W699" s="25"/>
      <c r="X699" s="25"/>
      <c r="Y699" s="25"/>
      <c r="Z699" s="25"/>
      <c r="AA699" s="25"/>
      <c r="AB699" s="25"/>
      <c r="AC699" s="25"/>
      <c r="AD699" s="25"/>
      <c r="AE699" s="25"/>
      <c r="AF699" s="25"/>
      <c r="AG699" s="367"/>
      <c r="AH699" s="367"/>
      <c r="AI699" s="367"/>
      <c r="AJ699" s="367"/>
      <c r="AK699" s="367"/>
      <c r="AL699" s="367"/>
      <c r="AM699" s="361"/>
      <c r="AN699" s="697">
        <f>IF([1]Input!$C$123&lt;3,"n.a.",[2]Swap!F14)</f>
        <v>8.4499999999999992E-3</v>
      </c>
      <c r="AO699" s="697"/>
      <c r="AP699" s="697"/>
      <c r="AQ699" s="697"/>
      <c r="AR699" s="697"/>
      <c r="AS699" s="697"/>
      <c r="AT699" s="365"/>
      <c r="AU699" s="361"/>
      <c r="AV699" s="361"/>
      <c r="AW699" s="361"/>
      <c r="AX699" s="368"/>
      <c r="AY699" s="368"/>
      <c r="AZ699" s="368"/>
      <c r="BA699" s="368"/>
      <c r="BB699" s="368"/>
      <c r="BC699" s="368"/>
      <c r="BD699" s="368"/>
      <c r="BE699" s="356"/>
      <c r="BF699" s="356"/>
      <c r="BG699" s="356"/>
      <c r="BH699" s="356"/>
      <c r="BI699" s="81"/>
      <c r="BJ699" s="81"/>
      <c r="BK699" s="81"/>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row>
    <row r="700" spans="6:198" s="1" customFormat="1" ht="12.75" customHeight="1">
      <c r="F700" s="81"/>
      <c r="G700" s="12"/>
      <c r="H700" s="12"/>
      <c r="I700" s="12"/>
      <c r="J700" s="4"/>
      <c r="K700" s="359"/>
      <c r="L700" s="360"/>
      <c r="M700" s="60"/>
      <c r="N700" s="87"/>
      <c r="O700" s="87"/>
      <c r="P700" s="82"/>
      <c r="Q700" s="87"/>
      <c r="R700" s="87"/>
      <c r="S700" s="87"/>
      <c r="T700" s="87"/>
      <c r="U700" s="87"/>
      <c r="V700" s="87"/>
      <c r="W700" s="87"/>
      <c r="X700" s="87"/>
      <c r="Y700" s="87"/>
      <c r="Z700" s="87"/>
      <c r="AA700" s="87"/>
      <c r="AB700" s="87"/>
      <c r="AC700" s="87"/>
      <c r="AD700" s="87"/>
      <c r="AE700" s="87"/>
      <c r="AF700" s="87"/>
      <c r="AG700" s="367"/>
      <c r="AH700" s="367"/>
      <c r="AI700" s="367"/>
      <c r="AJ700" s="367"/>
      <c r="AK700" s="367"/>
      <c r="AL700" s="367"/>
      <c r="AM700" s="7"/>
      <c r="AN700" s="695"/>
      <c r="AO700" s="695"/>
      <c r="AP700" s="695"/>
      <c r="AQ700" s="695"/>
      <c r="AR700" s="695"/>
      <c r="AS700" s="695"/>
      <c r="AT700" s="365"/>
      <c r="AU700" s="361"/>
      <c r="AV700" s="361"/>
      <c r="AW700" s="361"/>
      <c r="AX700" s="368"/>
      <c r="AY700" s="368"/>
      <c r="AZ700" s="368"/>
      <c r="BA700" s="368"/>
      <c r="BB700" s="368"/>
      <c r="BC700" s="363"/>
      <c r="BD700" s="363"/>
      <c r="BE700" s="363"/>
      <c r="BF700" s="363"/>
      <c r="BG700" s="363"/>
      <c r="BH700" s="363"/>
      <c r="BI700" s="81"/>
      <c r="BJ700" s="81"/>
      <c r="BK700" s="81"/>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row>
    <row r="701" spans="6:198" s="1" customFormat="1" ht="12.75" customHeight="1">
      <c r="F701" s="81"/>
      <c r="G701" s="12"/>
      <c r="H701" s="12"/>
      <c r="I701" s="12"/>
      <c r="J701" s="4"/>
      <c r="K701" s="4"/>
      <c r="L701" s="7"/>
      <c r="M701" s="60"/>
      <c r="N701" s="369"/>
      <c r="O701" s="369"/>
      <c r="P701" s="82" t="s">
        <v>326</v>
      </c>
      <c r="Q701" s="369"/>
      <c r="R701" s="369"/>
      <c r="S701" s="369"/>
      <c r="T701" s="369"/>
      <c r="U701" s="369"/>
      <c r="V701" s="87"/>
      <c r="W701" s="87"/>
      <c r="X701" s="87"/>
      <c r="Y701" s="87"/>
      <c r="Z701" s="87"/>
      <c r="AA701" s="87"/>
      <c r="AB701" s="87"/>
      <c r="AC701" s="87"/>
      <c r="AD701" s="87"/>
      <c r="AE701" s="87"/>
      <c r="AF701" s="87"/>
      <c r="AG701" s="370"/>
      <c r="AH701" s="370"/>
      <c r="AI701" s="370"/>
      <c r="AJ701" s="370"/>
      <c r="AK701" s="370"/>
      <c r="AL701" s="370"/>
      <c r="AM701" s="7"/>
      <c r="AN701" s="696">
        <f>AN689</f>
        <v>196263951</v>
      </c>
      <c r="AO701" s="696"/>
      <c r="AP701" s="696"/>
      <c r="AQ701" s="696"/>
      <c r="AR701" s="696"/>
      <c r="AS701" s="696"/>
      <c r="AT701" s="365"/>
      <c r="AU701" s="361"/>
      <c r="AV701" s="361"/>
      <c r="AW701" s="361"/>
      <c r="AX701" s="368"/>
      <c r="AY701" s="371"/>
      <c r="AZ701" s="371"/>
      <c r="BA701" s="371"/>
      <c r="BB701" s="371"/>
      <c r="BC701" s="371"/>
      <c r="BD701" s="371"/>
      <c r="BE701" s="356"/>
      <c r="BF701" s="356"/>
      <c r="BG701" s="356"/>
      <c r="BH701" s="356"/>
      <c r="BI701" s="81"/>
      <c r="BJ701" s="81"/>
      <c r="BK701" s="81"/>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row>
    <row r="702" spans="6:198" s="1" customFormat="1" ht="12.75" customHeight="1">
      <c r="F702" s="81"/>
      <c r="G702" s="12"/>
      <c r="H702" s="12"/>
      <c r="I702" s="12"/>
      <c r="J702" s="4"/>
      <c r="K702" s="366"/>
      <c r="L702" s="372"/>
      <c r="M702" s="372"/>
      <c r="N702" s="372"/>
      <c r="O702" s="372"/>
      <c r="P702" s="366" t="s">
        <v>330</v>
      </c>
      <c r="Q702" s="372"/>
      <c r="R702" s="372"/>
      <c r="S702" s="372"/>
      <c r="T702" s="4"/>
      <c r="U702" s="4"/>
      <c r="V702" s="4"/>
      <c r="W702" s="4"/>
      <c r="X702" s="4"/>
      <c r="Y702" s="4"/>
      <c r="Z702" s="4"/>
      <c r="AA702" s="4"/>
      <c r="AB702" s="4"/>
      <c r="AC702" s="4"/>
      <c r="AD702" s="4"/>
      <c r="AE702" s="4"/>
      <c r="AF702" s="4"/>
      <c r="AG702" s="367"/>
      <c r="AH702" s="367"/>
      <c r="AI702" s="367"/>
      <c r="AJ702" s="367"/>
      <c r="AK702" s="367"/>
      <c r="AL702" s="373"/>
      <c r="AM702" s="4"/>
      <c r="AN702" s="696">
        <f>IF([1]Input!$C$123&lt;3,"n.a.",[2]Swap!H14)</f>
        <v>418015.33</v>
      </c>
      <c r="AO702" s="696"/>
      <c r="AP702" s="696"/>
      <c r="AQ702" s="696"/>
      <c r="AR702" s="696"/>
      <c r="AS702" s="696"/>
      <c r="AT702" s="365"/>
      <c r="AU702" s="368"/>
      <c r="AV702" s="368"/>
      <c r="AW702" s="368"/>
      <c r="AX702" s="368"/>
      <c r="AY702" s="368"/>
      <c r="AZ702" s="368"/>
      <c r="BA702" s="368"/>
      <c r="BB702" s="368"/>
      <c r="BC702" s="368"/>
      <c r="BD702" s="368"/>
      <c r="BE702" s="356"/>
      <c r="BF702" s="356"/>
      <c r="BG702" s="356"/>
      <c r="BH702" s="356"/>
      <c r="BI702" s="81"/>
      <c r="BJ702" s="81"/>
      <c r="BK702" s="81"/>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row>
    <row r="703" spans="6:198" s="1" customFormat="1" ht="12.75" customHeight="1">
      <c r="F703" s="81"/>
      <c r="G703" s="12"/>
      <c r="H703" s="12"/>
      <c r="I703" s="12"/>
      <c r="J703" s="12"/>
      <c r="K703" s="362"/>
      <c r="L703" s="25"/>
      <c r="M703" s="25"/>
      <c r="N703" s="25"/>
      <c r="O703" s="25"/>
      <c r="P703" s="82"/>
      <c r="Q703" s="25"/>
      <c r="R703" s="25"/>
      <c r="S703" s="25"/>
      <c r="T703" s="25"/>
      <c r="U703" s="25"/>
      <c r="V703" s="25"/>
      <c r="W703" s="25"/>
      <c r="X703" s="25"/>
      <c r="Y703" s="25"/>
      <c r="Z703" s="25"/>
      <c r="AA703" s="25"/>
      <c r="AB703" s="25"/>
      <c r="AC703" s="25"/>
      <c r="AD703" s="25"/>
      <c r="AE703" s="25"/>
      <c r="AF703" s="25"/>
      <c r="AG703" s="363"/>
      <c r="AH703" s="363"/>
      <c r="AI703" s="363"/>
      <c r="AJ703" s="363"/>
      <c r="AK703" s="363"/>
      <c r="AL703" s="363"/>
      <c r="AM703" s="4"/>
      <c r="AN703" s="695"/>
      <c r="AO703" s="695"/>
      <c r="AP703" s="695"/>
      <c r="AQ703" s="695"/>
      <c r="AR703" s="695"/>
      <c r="AS703" s="695"/>
      <c r="AT703" s="365"/>
      <c r="AU703" s="4"/>
      <c r="AV703" s="4"/>
      <c r="AW703" s="4"/>
      <c r="AX703" s="4"/>
      <c r="AY703" s="4"/>
      <c r="AZ703" s="4"/>
      <c r="BA703" s="4"/>
      <c r="BB703" s="4"/>
      <c r="BC703" s="4"/>
      <c r="BD703" s="4"/>
      <c r="BE703" s="25"/>
      <c r="BF703" s="25"/>
      <c r="BG703" s="25"/>
      <c r="BH703" s="25"/>
      <c r="BI703" s="81"/>
      <c r="BJ703" s="81"/>
      <c r="BK703" s="81"/>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row>
    <row r="704" spans="6:198" s="1" customFormat="1" ht="12.75" customHeight="1">
      <c r="F704" s="81"/>
      <c r="G704" s="12"/>
      <c r="H704" s="12"/>
      <c r="I704" s="12"/>
      <c r="J704" s="12"/>
      <c r="K704" s="82"/>
      <c r="L704" s="82"/>
      <c r="M704" s="82"/>
      <c r="N704" s="82"/>
      <c r="O704" s="82"/>
      <c r="P704" s="82"/>
      <c r="Q704" s="82"/>
      <c r="R704" s="82"/>
      <c r="S704" s="82"/>
      <c r="T704" s="82"/>
      <c r="U704" s="25"/>
      <c r="V704" s="25"/>
      <c r="W704" s="25"/>
      <c r="X704" s="25"/>
      <c r="Y704" s="25"/>
      <c r="Z704" s="25"/>
      <c r="AA704" s="25"/>
      <c r="AB704" s="25"/>
      <c r="AC704" s="25"/>
      <c r="AD704" s="25"/>
      <c r="AE704" s="25"/>
      <c r="AF704" s="25"/>
      <c r="AG704" s="363"/>
      <c r="AH704" s="363"/>
      <c r="AI704" s="363"/>
      <c r="AJ704" s="363"/>
      <c r="AK704" s="363"/>
      <c r="AL704" s="363"/>
      <c r="AM704" s="4"/>
      <c r="AN704" s="695"/>
      <c r="AO704" s="695"/>
      <c r="AP704" s="695"/>
      <c r="AQ704" s="695"/>
      <c r="AR704" s="695"/>
      <c r="AS704" s="695"/>
      <c r="AT704" s="365"/>
      <c r="AU704" s="4"/>
      <c r="AV704" s="4"/>
      <c r="AW704" s="4"/>
      <c r="AX704" s="4"/>
      <c r="AY704" s="4"/>
      <c r="AZ704" s="4"/>
      <c r="BA704" s="4"/>
      <c r="BB704" s="4"/>
      <c r="BC704" s="4"/>
      <c r="BD704" s="4"/>
      <c r="BE704" s="25"/>
      <c r="BF704" s="25"/>
      <c r="BG704" s="25"/>
      <c r="BH704" s="25"/>
      <c r="BI704" s="81"/>
      <c r="BJ704" s="81"/>
      <c r="BK704" s="81"/>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row>
    <row r="705" spans="6:198" s="1" customFormat="1" ht="12.75" customHeight="1">
      <c r="F705" s="81"/>
      <c r="G705" s="12"/>
      <c r="H705" s="12"/>
      <c r="I705" s="12"/>
      <c r="J705" s="12"/>
      <c r="K705" s="84"/>
      <c r="L705" s="218"/>
      <c r="M705" s="218"/>
      <c r="N705" s="218"/>
      <c r="O705" s="218"/>
      <c r="P705" s="366" t="s">
        <v>331</v>
      </c>
      <c r="Q705" s="218"/>
      <c r="R705" s="218"/>
      <c r="S705" s="218"/>
      <c r="T705" s="364"/>
      <c r="U705" s="364"/>
      <c r="V705" s="364"/>
      <c r="W705" s="364"/>
      <c r="X705" s="364"/>
      <c r="Y705" s="364"/>
      <c r="Z705" s="364"/>
      <c r="AA705" s="364"/>
      <c r="AB705" s="364"/>
      <c r="AC705" s="364"/>
      <c r="AD705" s="25"/>
      <c r="AE705" s="25"/>
      <c r="AF705" s="25"/>
      <c r="AG705" s="363"/>
      <c r="AH705" s="363"/>
      <c r="AI705" s="363"/>
      <c r="AJ705" s="363"/>
      <c r="AK705" s="363"/>
      <c r="AL705" s="363"/>
      <c r="AM705" s="4"/>
      <c r="AN705" s="696">
        <f>IF([1]Input!$C$123&lt;3,"n.a.",[2]Swap!H20)</f>
        <v>-224590.48999999993</v>
      </c>
      <c r="AO705" s="696"/>
      <c r="AP705" s="696"/>
      <c r="AQ705" s="696"/>
      <c r="AR705" s="696"/>
      <c r="AS705" s="696"/>
      <c r="AT705" s="365"/>
      <c r="AU705" s="4"/>
      <c r="AV705" s="4"/>
      <c r="AW705" s="4"/>
      <c r="AX705" s="4"/>
      <c r="AY705" s="4"/>
      <c r="AZ705" s="4"/>
      <c r="BA705" s="4"/>
      <c r="BB705" s="4"/>
      <c r="BC705" s="4"/>
      <c r="BD705" s="4"/>
      <c r="BE705" s="25"/>
      <c r="BF705" s="25"/>
      <c r="BG705" s="25"/>
      <c r="BH705" s="25"/>
      <c r="BI705" s="81"/>
      <c r="BJ705" s="81"/>
      <c r="BK705" s="81"/>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row>
    <row r="706" spans="6:198" s="1" customFormat="1" ht="12.75" customHeight="1">
      <c r="F706" s="81"/>
      <c r="G706" s="12"/>
      <c r="H706" s="12"/>
      <c r="I706" s="12"/>
      <c r="J706" s="12"/>
      <c r="K706" s="82"/>
      <c r="L706" s="218"/>
      <c r="M706" s="218"/>
      <c r="N706" s="218"/>
      <c r="O706" s="218"/>
      <c r="P706" s="82"/>
      <c r="Q706" s="218"/>
      <c r="R706" s="218"/>
      <c r="S706" s="218"/>
      <c r="T706" s="364"/>
      <c r="U706" s="364"/>
      <c r="V706" s="364"/>
      <c r="W706" s="364"/>
      <c r="X706" s="364"/>
      <c r="Y706" s="364"/>
      <c r="Z706" s="364"/>
      <c r="AA706" s="364"/>
      <c r="AB706" s="364"/>
      <c r="AC706" s="364"/>
      <c r="AD706" s="25"/>
      <c r="AE706" s="25"/>
      <c r="AF706" s="25"/>
      <c r="AG706" s="359"/>
      <c r="AH706" s="359"/>
      <c r="AI706" s="359"/>
      <c r="AJ706" s="359"/>
      <c r="AK706" s="359"/>
      <c r="AL706" s="359"/>
      <c r="AM706" s="4"/>
      <c r="AN706" s="4"/>
      <c r="AO706" s="4"/>
      <c r="AP706" s="4"/>
      <c r="AQ706" s="4"/>
      <c r="AR706" s="4"/>
      <c r="AS706" s="4"/>
      <c r="AT706" s="4"/>
      <c r="AU706" s="4"/>
      <c r="AV706" s="4"/>
      <c r="AW706" s="4"/>
      <c r="AX706" s="4"/>
      <c r="AY706" s="4"/>
      <c r="AZ706" s="4"/>
      <c r="BA706" s="4"/>
      <c r="BB706" s="4"/>
      <c r="BC706" s="4"/>
      <c r="BD706" s="4"/>
      <c r="BE706" s="25"/>
      <c r="BF706" s="25"/>
      <c r="BG706" s="25"/>
      <c r="BH706" s="25"/>
      <c r="BI706" s="81"/>
      <c r="BJ706" s="81"/>
      <c r="BK706" s="81"/>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row>
    <row r="707" spans="6:198" s="1" customFormat="1" ht="12.75" customHeight="1">
      <c r="F707" s="81"/>
      <c r="G707" s="12"/>
      <c r="H707" s="12"/>
      <c r="I707" s="12"/>
      <c r="J707" s="12"/>
      <c r="K707" s="359"/>
      <c r="L707" s="359"/>
      <c r="M707" s="4"/>
      <c r="N707" s="25"/>
      <c r="O707" s="25"/>
      <c r="P707" s="82"/>
      <c r="Q707" s="25"/>
      <c r="R707" s="25"/>
      <c r="S707" s="25"/>
      <c r="T707" s="25"/>
      <c r="U707" s="25"/>
      <c r="V707" s="25"/>
      <c r="W707" s="25"/>
      <c r="X707" s="25"/>
      <c r="Y707" s="25"/>
      <c r="Z707" s="25"/>
      <c r="AA707" s="25"/>
      <c r="AB707" s="25"/>
      <c r="AC707" s="25"/>
      <c r="AD707" s="25"/>
      <c r="AE707" s="25"/>
      <c r="AF707" s="25"/>
      <c r="AG707" s="363"/>
      <c r="AH707" s="363"/>
      <c r="AI707" s="363"/>
      <c r="AJ707" s="363"/>
      <c r="AK707" s="363"/>
      <c r="AL707" s="363"/>
      <c r="AM707" s="4"/>
      <c r="AN707" s="4"/>
      <c r="AO707" s="4"/>
      <c r="AP707" s="4"/>
      <c r="AQ707" s="4"/>
      <c r="AR707" s="4"/>
      <c r="AS707" s="4"/>
      <c r="AT707" s="4"/>
      <c r="AU707" s="4"/>
      <c r="AV707" s="4"/>
      <c r="AW707" s="4"/>
      <c r="AX707" s="4"/>
      <c r="AY707" s="4"/>
      <c r="AZ707" s="4"/>
      <c r="BA707" s="4"/>
      <c r="BB707" s="4"/>
      <c r="BC707" s="4"/>
      <c r="BD707" s="4"/>
      <c r="BE707" s="25"/>
      <c r="BF707" s="25"/>
      <c r="BG707" s="25"/>
      <c r="BH707" s="25"/>
      <c r="BI707" s="81"/>
      <c r="BJ707" s="81"/>
      <c r="BK707" s="81"/>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row>
    <row r="708" spans="6:198" s="1" customFormat="1" ht="12.75" customHeight="1">
      <c r="F708" s="81"/>
      <c r="G708" s="12"/>
      <c r="H708" s="12"/>
      <c r="I708" s="12"/>
      <c r="J708" s="12"/>
      <c r="K708" s="359"/>
      <c r="L708" s="359"/>
      <c r="M708" s="4"/>
      <c r="N708" s="25"/>
      <c r="O708" s="25"/>
      <c r="P708" s="82"/>
      <c r="Q708" s="25"/>
      <c r="R708" s="25"/>
      <c r="S708" s="25"/>
      <c r="T708" s="25"/>
      <c r="U708" s="25"/>
      <c r="V708" s="25"/>
      <c r="W708" s="25"/>
      <c r="X708" s="25"/>
      <c r="Y708" s="25"/>
      <c r="Z708" s="25"/>
      <c r="AA708" s="25"/>
      <c r="AB708" s="25"/>
      <c r="AC708" s="25"/>
      <c r="AD708" s="25"/>
      <c r="AE708" s="25"/>
      <c r="AF708" s="25"/>
      <c r="AG708" s="363"/>
      <c r="AH708" s="363"/>
      <c r="AI708" s="363"/>
      <c r="AJ708" s="363"/>
      <c r="AK708" s="363"/>
      <c r="AL708" s="363"/>
      <c r="AM708" s="4"/>
      <c r="AN708" s="4"/>
      <c r="AO708" s="4"/>
      <c r="AP708" s="4"/>
      <c r="AQ708" s="4"/>
      <c r="AR708" s="4"/>
      <c r="AS708" s="4"/>
      <c r="AT708" s="4"/>
      <c r="AU708" s="4"/>
      <c r="AV708" s="4"/>
      <c r="AW708" s="4"/>
      <c r="AX708" s="4"/>
      <c r="AY708" s="4"/>
      <c r="AZ708" s="4"/>
      <c r="BA708" s="4"/>
      <c r="BB708" s="4"/>
      <c r="BC708" s="4"/>
      <c r="BD708" s="4"/>
      <c r="BE708" s="25"/>
      <c r="BF708" s="25"/>
      <c r="BG708" s="25"/>
      <c r="BH708" s="25"/>
      <c r="BI708" s="81"/>
      <c r="BJ708" s="81"/>
      <c r="BK708" s="81"/>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row>
    <row r="709" spans="6:198" s="1" customFormat="1" ht="12.75" customHeight="1">
      <c r="F709" s="81"/>
      <c r="G709" s="12"/>
      <c r="H709" s="12"/>
      <c r="I709" s="12"/>
      <c r="J709" s="12"/>
      <c r="K709" s="374"/>
      <c r="L709" s="359"/>
      <c r="M709" s="4"/>
      <c r="N709" s="25"/>
      <c r="O709" s="25"/>
      <c r="P709" s="82"/>
      <c r="Q709" s="25"/>
      <c r="R709" s="25"/>
      <c r="S709" s="25"/>
      <c r="T709" s="25"/>
      <c r="U709" s="25"/>
      <c r="V709" s="25"/>
      <c r="W709" s="25"/>
      <c r="X709" s="25"/>
      <c r="Y709" s="25"/>
      <c r="Z709" s="25"/>
      <c r="AA709" s="25"/>
      <c r="AB709" s="25"/>
      <c r="AC709" s="25"/>
      <c r="AD709" s="25"/>
      <c r="AE709" s="25"/>
      <c r="AF709" s="25"/>
      <c r="AG709" s="25"/>
      <c r="AH709" s="25"/>
      <c r="AI709" s="363"/>
      <c r="AJ709" s="363"/>
      <c r="AK709" s="363"/>
      <c r="AL709" s="363"/>
      <c r="AM709" s="4"/>
      <c r="AN709" s="4"/>
      <c r="AO709" s="4"/>
      <c r="AP709" s="4"/>
      <c r="AQ709" s="4"/>
      <c r="AR709" s="4"/>
      <c r="AS709" s="4"/>
      <c r="AT709" s="4"/>
      <c r="AU709" s="4"/>
      <c r="AV709" s="4"/>
      <c r="AW709" s="4"/>
      <c r="AX709" s="4"/>
      <c r="AY709" s="4"/>
      <c r="AZ709" s="4"/>
      <c r="BA709" s="4"/>
      <c r="BB709" s="4"/>
      <c r="BC709" s="4"/>
      <c r="BD709" s="4"/>
      <c r="BE709" s="25"/>
      <c r="BF709" s="25"/>
      <c r="BG709" s="25"/>
      <c r="BH709" s="25"/>
      <c r="BI709" s="81"/>
      <c r="BJ709" s="81"/>
      <c r="BK709" s="81"/>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row>
    <row r="710" spans="6:198" s="1" customFormat="1" ht="12.75" customHeight="1">
      <c r="F710" s="81"/>
      <c r="G710" s="12"/>
      <c r="H710" s="12"/>
      <c r="I710" s="12"/>
      <c r="J710" s="12"/>
      <c r="K710" s="359"/>
      <c r="L710" s="359"/>
      <c r="M710" s="366"/>
      <c r="N710" s="366"/>
      <c r="O710" s="366"/>
      <c r="P710" s="82"/>
      <c r="Q710" s="366"/>
      <c r="R710" s="366"/>
      <c r="S710" s="366"/>
      <c r="T710" s="366"/>
      <c r="U710" s="366"/>
      <c r="V710" s="25"/>
      <c r="W710" s="25"/>
      <c r="X710" s="25"/>
      <c r="Y710" s="25"/>
      <c r="Z710" s="25"/>
      <c r="AA710" s="25"/>
      <c r="AB710" s="25"/>
      <c r="AC710" s="25"/>
      <c r="AD710" s="25"/>
      <c r="AE710" s="25"/>
      <c r="AF710" s="25"/>
      <c r="AG710" s="367"/>
      <c r="AH710" s="367"/>
      <c r="AI710" s="367"/>
      <c r="AJ710" s="367"/>
      <c r="AK710" s="367"/>
      <c r="AL710" s="367"/>
      <c r="AM710" s="4"/>
      <c r="AN710" s="4"/>
      <c r="AO710" s="4"/>
      <c r="AP710" s="4"/>
      <c r="AQ710" s="4"/>
      <c r="AR710" s="4"/>
      <c r="AS710" s="4"/>
      <c r="AT710" s="4"/>
      <c r="AU710" s="4"/>
      <c r="AV710" s="4"/>
      <c r="AW710" s="4"/>
      <c r="AX710" s="4"/>
      <c r="AY710" s="4"/>
      <c r="AZ710" s="4"/>
      <c r="BA710" s="4"/>
      <c r="BB710" s="4"/>
      <c r="BC710" s="4"/>
      <c r="BD710" s="4"/>
      <c r="BE710" s="25"/>
      <c r="BF710" s="25"/>
      <c r="BG710" s="25"/>
      <c r="BH710" s="25"/>
      <c r="BI710" s="81"/>
      <c r="BJ710" s="81"/>
      <c r="BK710" s="81"/>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row>
    <row r="711" spans="6:198" s="1" customFormat="1" ht="12.75" customHeight="1">
      <c r="F711" s="8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81"/>
      <c r="BF711" s="81"/>
      <c r="BG711" s="81"/>
      <c r="BH711" s="81"/>
      <c r="BI711" s="81"/>
      <c r="BJ711" s="81"/>
      <c r="BK711" s="81"/>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row>
    <row r="712" spans="6:198" s="1" customFormat="1" ht="12.75" customHeight="1">
      <c r="F712" s="8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81"/>
      <c r="BF712" s="81"/>
      <c r="BG712" s="81"/>
      <c r="BH712" s="81"/>
      <c r="BI712" s="81"/>
      <c r="BJ712" s="81"/>
      <c r="BK712" s="81"/>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row>
    <row r="713" spans="6:198" s="1" customFormat="1" ht="13.5" customHeight="1" thickBot="1">
      <c r="F713" s="192"/>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193"/>
      <c r="BE713" s="193"/>
      <c r="BF713" s="193"/>
      <c r="BG713" s="193"/>
      <c r="BH713" s="193"/>
      <c r="BI713" s="193"/>
      <c r="BJ713" s="193"/>
      <c r="BK713" s="19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row>
    <row r="714" spans="6:198" s="1" customFormat="1" ht="18" customHeight="1">
      <c r="F714" s="576" t="str">
        <f>[2]Setup!$B$5</f>
        <v>Precise Mortgage Funding 2018-2B plc</v>
      </c>
      <c r="G714" s="576"/>
      <c r="H714" s="576"/>
      <c r="I714" s="576"/>
      <c r="J714" s="576"/>
      <c r="K714" s="576"/>
      <c r="L714" s="576"/>
      <c r="M714" s="576"/>
      <c r="N714" s="576"/>
      <c r="O714" s="576"/>
      <c r="P714" s="576"/>
      <c r="Q714" s="576"/>
      <c r="R714" s="576"/>
      <c r="S714" s="576"/>
      <c r="T714" s="576"/>
      <c r="U714" s="576"/>
      <c r="V714" s="576"/>
      <c r="W714" s="576"/>
      <c r="X714" s="576"/>
      <c r="Y714" s="576"/>
      <c r="Z714" s="576"/>
      <c r="AA714" s="576"/>
      <c r="AB714" s="576"/>
      <c r="AC714" s="576"/>
      <c r="AD714" s="576"/>
      <c r="AE714" s="576"/>
      <c r="AF714" s="576"/>
      <c r="AG714" s="576"/>
      <c r="AH714" s="576"/>
      <c r="AI714" s="576"/>
      <c r="AJ714" s="576"/>
      <c r="AK714" s="576"/>
      <c r="AL714" s="576"/>
      <c r="AM714" s="576"/>
      <c r="AN714" s="576"/>
      <c r="AO714" s="576"/>
      <c r="AP714" s="576"/>
      <c r="AQ714" s="576"/>
      <c r="AR714" s="576"/>
      <c r="AS714" s="576"/>
      <c r="AT714" s="576"/>
      <c r="AU714" s="576"/>
      <c r="AV714" s="576"/>
      <c r="AW714" s="576"/>
      <c r="AX714" s="576"/>
      <c r="AY714" s="576"/>
      <c r="AZ714" s="576"/>
      <c r="BA714" s="576"/>
      <c r="BB714" s="576"/>
      <c r="BC714" s="576"/>
      <c r="BD714" s="576"/>
      <c r="BE714" s="576"/>
      <c r="BF714" s="576"/>
      <c r="BG714" s="576"/>
      <c r="BH714" s="576"/>
      <c r="BI714" s="576"/>
      <c r="BJ714" s="576"/>
      <c r="BK714" s="576"/>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row>
    <row r="715" spans="6:198" s="1" customFormat="1" ht="15" customHeight="1">
      <c r="F715" s="569" t="s">
        <v>1</v>
      </c>
      <c r="G715" s="569"/>
      <c r="H715" s="569"/>
      <c r="I715" s="569"/>
      <c r="J715" s="569"/>
      <c r="K715" s="569"/>
      <c r="L715" s="569"/>
      <c r="M715" s="569"/>
      <c r="N715" s="569"/>
      <c r="O715" s="569"/>
      <c r="P715" s="569"/>
      <c r="Q715" s="569"/>
      <c r="R715" s="569"/>
      <c r="S715" s="569"/>
      <c r="T715" s="569"/>
      <c r="U715" s="569"/>
      <c r="V715" s="569"/>
      <c r="W715" s="569"/>
      <c r="X715" s="569"/>
      <c r="Y715" s="569"/>
      <c r="Z715" s="569"/>
      <c r="AA715" s="569"/>
      <c r="AB715" s="569"/>
      <c r="AC715" s="569"/>
      <c r="AD715" s="569"/>
      <c r="AE715" s="569"/>
      <c r="AF715" s="569"/>
      <c r="AG715" s="569"/>
      <c r="AH715" s="569"/>
      <c r="AI715" s="569"/>
      <c r="AJ715" s="569"/>
      <c r="AK715" s="569"/>
      <c r="AL715" s="569"/>
      <c r="AM715" s="569"/>
      <c r="AN715" s="569"/>
      <c r="AO715" s="569"/>
      <c r="AP715" s="569"/>
      <c r="AQ715" s="569"/>
      <c r="AR715" s="569"/>
      <c r="AS715" s="569"/>
      <c r="AT715" s="569"/>
      <c r="AU715" s="569"/>
      <c r="AV715" s="569"/>
      <c r="AW715" s="569"/>
      <c r="AX715" s="569"/>
      <c r="AY715" s="569"/>
      <c r="AZ715" s="569"/>
      <c r="BA715" s="569"/>
      <c r="BB715" s="569"/>
      <c r="BC715" s="569"/>
      <c r="BD715" s="569"/>
      <c r="BE715" s="569"/>
      <c r="BF715" s="569"/>
      <c r="BG715" s="569"/>
      <c r="BH715" s="569"/>
      <c r="BI715" s="569"/>
      <c r="BJ715" s="569"/>
      <c r="BK715" s="569"/>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row>
    <row r="716" spans="6:198" s="1" customFormat="1" ht="15" customHeight="1">
      <c r="F716" s="569" t="s">
        <v>2</v>
      </c>
      <c r="G716" s="569"/>
      <c r="H716" s="569"/>
      <c r="I716" s="569"/>
      <c r="J716" s="569"/>
      <c r="K716" s="569"/>
      <c r="L716" s="569"/>
      <c r="M716" s="569"/>
      <c r="N716" s="569"/>
      <c r="O716" s="569"/>
      <c r="P716" s="569"/>
      <c r="Q716" s="569"/>
      <c r="R716" s="569"/>
      <c r="S716" s="569"/>
      <c r="T716" s="569"/>
      <c r="U716" s="569"/>
      <c r="V716" s="569"/>
      <c r="W716" s="569"/>
      <c r="X716" s="569"/>
      <c r="Y716" s="569"/>
      <c r="Z716" s="569"/>
      <c r="AA716" s="569"/>
      <c r="AB716" s="569"/>
      <c r="AC716" s="569"/>
      <c r="AD716" s="569"/>
      <c r="AE716" s="569"/>
      <c r="AF716" s="569"/>
      <c r="AG716" s="569"/>
      <c r="AH716" s="569"/>
      <c r="AI716" s="569"/>
      <c r="AJ716" s="569"/>
      <c r="AK716" s="569"/>
      <c r="AL716" s="569"/>
      <c r="AM716" s="569"/>
      <c r="AN716" s="569"/>
      <c r="AO716" s="569"/>
      <c r="AP716" s="569"/>
      <c r="AQ716" s="569"/>
      <c r="AR716" s="569"/>
      <c r="AS716" s="569"/>
      <c r="AT716" s="569"/>
      <c r="AU716" s="569"/>
      <c r="AV716" s="569"/>
      <c r="AW716" s="569"/>
      <c r="AX716" s="569"/>
      <c r="AY716" s="569"/>
      <c r="AZ716" s="569"/>
      <c r="BA716" s="569"/>
      <c r="BB716" s="569"/>
      <c r="BC716" s="569"/>
      <c r="BD716" s="569"/>
      <c r="BE716" s="569"/>
      <c r="BF716" s="569"/>
      <c r="BG716" s="569"/>
      <c r="BH716" s="569"/>
      <c r="BI716" s="569"/>
      <c r="BJ716" s="569"/>
      <c r="BK716" s="569"/>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row>
    <row r="717" spans="6:198" s="1" customFormat="1" ht="13.5" customHeight="1" thickBot="1">
      <c r="F717" s="570">
        <f>[1]Input!$C$112</f>
        <v>43633</v>
      </c>
      <c r="G717" s="570"/>
      <c r="H717" s="570"/>
      <c r="I717" s="570"/>
      <c r="J717" s="570"/>
      <c r="K717" s="570"/>
      <c r="L717" s="570"/>
      <c r="M717" s="570"/>
      <c r="N717" s="570"/>
      <c r="O717" s="570"/>
      <c r="P717" s="570"/>
      <c r="Q717" s="570"/>
      <c r="R717" s="570"/>
      <c r="S717" s="570"/>
      <c r="T717" s="570"/>
      <c r="U717" s="570"/>
      <c r="V717" s="570"/>
      <c r="W717" s="570"/>
      <c r="X717" s="570"/>
      <c r="Y717" s="570"/>
      <c r="Z717" s="570"/>
      <c r="AA717" s="570"/>
      <c r="AB717" s="570"/>
      <c r="AC717" s="570"/>
      <c r="AD717" s="570"/>
      <c r="AE717" s="570"/>
      <c r="AF717" s="570"/>
      <c r="AG717" s="570"/>
      <c r="AH717" s="570"/>
      <c r="AI717" s="570"/>
      <c r="AJ717" s="570"/>
      <c r="AK717" s="570"/>
      <c r="AL717" s="570"/>
      <c r="AM717" s="570"/>
      <c r="AN717" s="570"/>
      <c r="AO717" s="570"/>
      <c r="AP717" s="570"/>
      <c r="AQ717" s="570"/>
      <c r="AR717" s="570"/>
      <c r="AS717" s="570"/>
      <c r="AT717" s="570"/>
      <c r="AU717" s="570"/>
      <c r="AV717" s="570"/>
      <c r="AW717" s="570"/>
      <c r="AX717" s="570"/>
      <c r="AY717" s="570"/>
      <c r="AZ717" s="570"/>
      <c r="BA717" s="570"/>
      <c r="BB717" s="570"/>
      <c r="BC717" s="570"/>
      <c r="BD717" s="570"/>
      <c r="BE717" s="570"/>
      <c r="BF717" s="570"/>
      <c r="BG717" s="570"/>
      <c r="BH717" s="570"/>
      <c r="BI717" s="570"/>
      <c r="BJ717" s="570"/>
      <c r="BK717" s="570"/>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row>
    <row r="718" spans="6:198" s="1" customFormat="1" ht="12.75" customHeight="1">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c r="BC718" s="4"/>
      <c r="BD718" s="4"/>
      <c r="BE718" s="4"/>
      <c r="BF718" s="4"/>
      <c r="BG718" s="4"/>
      <c r="BH718" s="4"/>
      <c r="BI718" s="4"/>
      <c r="BJ718" s="4"/>
      <c r="BK718" s="4"/>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row>
    <row r="719" spans="6:198" s="1" customFormat="1" ht="12.75" customHeight="1">
      <c r="F719" s="571" t="s">
        <v>39</v>
      </c>
      <c r="G719" s="571"/>
      <c r="H719" s="571"/>
      <c r="I719" s="571"/>
      <c r="J719" s="571"/>
      <c r="K719" s="571"/>
      <c r="L719" s="571"/>
      <c r="M719" s="571"/>
      <c r="N719" s="571"/>
      <c r="O719" s="571"/>
      <c r="P719" s="571"/>
      <c r="Q719" s="571"/>
      <c r="R719" s="571"/>
      <c r="S719" s="571"/>
      <c r="T719" s="571"/>
      <c r="U719" s="571"/>
      <c r="V719" s="571"/>
      <c r="W719" s="571"/>
      <c r="X719" s="571"/>
      <c r="Y719" s="571"/>
      <c r="Z719" s="571"/>
      <c r="AA719" s="571"/>
      <c r="AB719" s="571"/>
      <c r="AC719" s="571"/>
      <c r="AD719" s="571"/>
      <c r="AE719" s="571"/>
      <c r="AF719" s="571"/>
      <c r="AG719" s="571"/>
      <c r="AH719" s="571"/>
      <c r="AI719" s="571"/>
      <c r="AJ719" s="571"/>
      <c r="AK719" s="571"/>
      <c r="AL719" s="571"/>
      <c r="AM719" s="571"/>
      <c r="AN719" s="571"/>
      <c r="AO719" s="571"/>
      <c r="AP719" s="571"/>
      <c r="AQ719" s="571"/>
      <c r="AR719" s="571"/>
      <c r="AS719" s="571"/>
      <c r="AT719" s="571"/>
      <c r="AU719" s="571"/>
      <c r="AV719" s="571"/>
      <c r="AW719" s="571"/>
      <c r="AX719" s="571"/>
      <c r="AY719" s="571"/>
      <c r="AZ719" s="571"/>
      <c r="BA719" s="571"/>
      <c r="BB719" s="571"/>
      <c r="BC719" s="571"/>
      <c r="BD719" s="571"/>
      <c r="BE719" s="571"/>
      <c r="BF719" s="571"/>
      <c r="BG719" s="571"/>
      <c r="BH719" s="571"/>
      <c r="BI719" s="571"/>
      <c r="BJ719" s="571"/>
      <c r="BK719" s="571"/>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row>
    <row r="720" spans="6:198" s="1" customFormat="1" ht="12.75" customHeight="1">
      <c r="F720" s="97"/>
      <c r="G720" s="375"/>
      <c r="H720" s="97"/>
      <c r="I720" s="97"/>
      <c r="J720" s="97"/>
      <c r="K720" s="97"/>
      <c r="L720" s="97"/>
      <c r="M720" s="97"/>
      <c r="N720" s="97"/>
      <c r="O720" s="97"/>
      <c r="P720" s="97"/>
      <c r="Q720" s="97"/>
      <c r="R720" s="97"/>
      <c r="S720" s="97"/>
      <c r="T720" s="97"/>
      <c r="U720" s="97"/>
      <c r="V720" s="97"/>
      <c r="W720" s="97"/>
      <c r="X720" s="97"/>
      <c r="Y720" s="97"/>
      <c r="Z720" s="97"/>
      <c r="AA720" s="97"/>
      <c r="AB720" s="97"/>
      <c r="AC720" s="97"/>
      <c r="AD720" s="97"/>
      <c r="AE720" s="97"/>
      <c r="AF720" s="97"/>
      <c r="AG720" s="97"/>
      <c r="AH720" s="97"/>
      <c r="AI720" s="97"/>
      <c r="AJ720" s="97"/>
      <c r="AK720" s="97"/>
      <c r="AL720" s="97"/>
      <c r="AM720" s="97"/>
      <c r="AN720" s="97"/>
      <c r="AO720" s="97"/>
      <c r="AP720" s="97"/>
      <c r="AQ720" s="97"/>
      <c r="AR720" s="97"/>
      <c r="AS720" s="97"/>
      <c r="AT720" s="692"/>
      <c r="AU720" s="692"/>
      <c r="AV720" s="692"/>
      <c r="AW720" s="692"/>
      <c r="AX720" s="692"/>
      <c r="AY720" s="692"/>
      <c r="AZ720" s="692"/>
      <c r="BA720" s="692"/>
      <c r="BB720" s="692"/>
      <c r="BC720" s="692"/>
      <c r="BD720" s="376"/>
      <c r="BE720" s="692"/>
      <c r="BF720" s="692"/>
      <c r="BG720" s="692"/>
      <c r="BH720" s="692"/>
      <c r="BI720" s="692"/>
      <c r="BJ720" s="692"/>
      <c r="BK720" s="97"/>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row>
    <row r="721" spans="6:198" s="1" customFormat="1" ht="12.75" customHeight="1">
      <c r="F721" s="81"/>
      <c r="G721" s="375" t="s">
        <v>332</v>
      </c>
      <c r="H721" s="81"/>
      <c r="I721" s="81"/>
      <c r="J721" s="81"/>
      <c r="K721" s="332"/>
      <c r="L721" s="81"/>
      <c r="M721" s="81"/>
      <c r="N721" s="81"/>
      <c r="O721" s="81"/>
      <c r="P721" s="81"/>
      <c r="Q721" s="81"/>
      <c r="R721" s="81"/>
      <c r="S721" s="81"/>
      <c r="T721" s="81"/>
      <c r="U721" s="81"/>
      <c r="V721" s="81"/>
      <c r="W721" s="81"/>
      <c r="X721" s="81"/>
      <c r="Y721" s="81"/>
      <c r="Z721" s="81"/>
      <c r="AA721" s="81"/>
      <c r="AB721" s="81"/>
      <c r="AC721" s="25"/>
      <c r="AD721" s="25"/>
      <c r="AE721" s="25"/>
      <c r="AF721" s="25"/>
      <c r="AG721" s="25"/>
      <c r="AH721" s="25"/>
      <c r="AI721" s="25"/>
      <c r="AJ721" s="25"/>
      <c r="AK721" s="25"/>
      <c r="AL721" s="25"/>
      <c r="AM721" s="25"/>
      <c r="AN721" s="25"/>
      <c r="AO721" s="25"/>
      <c r="AP721" s="82"/>
      <c r="AQ721" s="82"/>
      <c r="AR721" s="82"/>
      <c r="AS721" s="82"/>
      <c r="AT721" s="82"/>
      <c r="AU721" s="693"/>
      <c r="AV721" s="651"/>
      <c r="AW721" s="651"/>
      <c r="AX721" s="25"/>
      <c r="AY721" s="377"/>
      <c r="AZ721" s="694" t="str">
        <f>[2]Triggers!F17</f>
        <v>No</v>
      </c>
      <c r="BA721" s="694"/>
      <c r="BB721" s="694"/>
      <c r="BC721" s="377"/>
      <c r="BD721" s="82"/>
      <c r="BE721" s="25"/>
      <c r="BF721" s="651"/>
      <c r="BG721" s="651"/>
      <c r="BH721" s="651"/>
      <c r="BI721" s="81"/>
      <c r="BJ721" s="81"/>
      <c r="BK721" s="81"/>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row>
    <row r="722" spans="6:198" s="1" customFormat="1" ht="12.75" customHeight="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25"/>
      <c r="AD722" s="25"/>
      <c r="AE722" s="25"/>
      <c r="AF722" s="25"/>
      <c r="AG722" s="189"/>
      <c r="AH722" s="189"/>
      <c r="AI722" s="189"/>
      <c r="AJ722" s="189"/>
      <c r="AK722" s="189"/>
      <c r="AL722" s="189"/>
      <c r="AM722" s="355"/>
      <c r="AN722" s="355"/>
      <c r="AO722" s="355"/>
      <c r="AP722" s="355"/>
      <c r="AQ722" s="355"/>
      <c r="AR722" s="355"/>
      <c r="AS722" s="355"/>
      <c r="AT722" s="355"/>
      <c r="AU722" s="378"/>
      <c r="AV722" s="378"/>
      <c r="AW722" s="378"/>
      <c r="AX722" s="287"/>
      <c r="AY722" s="691"/>
      <c r="AZ722" s="691"/>
      <c r="BA722" s="691"/>
      <c r="BB722" s="691"/>
      <c r="BC722" s="691"/>
      <c r="BD722" s="355"/>
      <c r="BE722" s="356"/>
      <c r="BF722" s="651"/>
      <c r="BG722" s="651"/>
      <c r="BH722" s="651"/>
      <c r="BI722" s="81"/>
      <c r="BJ722" s="81"/>
      <c r="BK722" s="81"/>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row>
    <row r="723" spans="6:198" s="1" customFormat="1" ht="12.75" customHeight="1">
      <c r="F723" s="81"/>
      <c r="G723" s="81"/>
      <c r="H723" s="379" t="s">
        <v>333</v>
      </c>
      <c r="I723" s="681" t="s">
        <v>334</v>
      </c>
      <c r="J723" s="681"/>
      <c r="K723" s="681"/>
      <c r="L723" s="681"/>
      <c r="M723" s="681"/>
      <c r="N723" s="681"/>
      <c r="O723" s="681"/>
      <c r="P723" s="681"/>
      <c r="Q723" s="681"/>
      <c r="R723" s="681"/>
      <c r="S723" s="681"/>
      <c r="T723" s="681"/>
      <c r="U723" s="681"/>
      <c r="V723" s="681"/>
      <c r="W723" s="681"/>
      <c r="X723" s="681"/>
      <c r="Y723" s="681"/>
      <c r="Z723" s="681"/>
      <c r="AA723" s="681"/>
      <c r="AB723" s="681"/>
      <c r="AC723" s="681"/>
      <c r="AD723" s="681"/>
      <c r="AE723" s="681"/>
      <c r="AF723" s="681"/>
      <c r="AG723" s="681"/>
      <c r="AH723" s="681"/>
      <c r="AI723" s="681"/>
      <c r="AJ723" s="681"/>
      <c r="AK723" s="681"/>
      <c r="AL723" s="681"/>
      <c r="AM723" s="681"/>
      <c r="AN723" s="681"/>
      <c r="AO723" s="681"/>
      <c r="AP723" s="681"/>
      <c r="AQ723" s="681"/>
      <c r="AR723" s="681"/>
      <c r="AS723" s="681"/>
      <c r="AT723" s="681"/>
      <c r="AU723" s="681"/>
      <c r="AV723" s="681"/>
      <c r="AW723" s="681"/>
      <c r="AX723" s="681"/>
      <c r="AY723" s="682" t="str">
        <f>[2]Triggers!F9</f>
        <v>No</v>
      </c>
      <c r="AZ723" s="682"/>
      <c r="BA723" s="682"/>
      <c r="BB723" s="682"/>
      <c r="BC723" s="682"/>
      <c r="BD723" s="268"/>
      <c r="BE723" s="356"/>
      <c r="BF723" s="651"/>
      <c r="BG723" s="651"/>
      <c r="BH723" s="651"/>
      <c r="BI723" s="81"/>
      <c r="BJ723" s="81"/>
      <c r="BK723" s="81"/>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row>
    <row r="724" spans="6:198" s="1" customFormat="1" ht="12.75" customHeight="1">
      <c r="F724" s="81"/>
      <c r="G724" s="81"/>
      <c r="H724" s="380"/>
      <c r="I724" s="681"/>
      <c r="J724" s="681"/>
      <c r="K724" s="681"/>
      <c r="L724" s="681"/>
      <c r="M724" s="681"/>
      <c r="N724" s="681"/>
      <c r="O724" s="681"/>
      <c r="P724" s="681"/>
      <c r="Q724" s="681"/>
      <c r="R724" s="681"/>
      <c r="S724" s="681"/>
      <c r="T724" s="681"/>
      <c r="U724" s="681"/>
      <c r="V724" s="681"/>
      <c r="W724" s="681"/>
      <c r="X724" s="681"/>
      <c r="Y724" s="681"/>
      <c r="Z724" s="681"/>
      <c r="AA724" s="681"/>
      <c r="AB724" s="681"/>
      <c r="AC724" s="681"/>
      <c r="AD724" s="681"/>
      <c r="AE724" s="681"/>
      <c r="AF724" s="681"/>
      <c r="AG724" s="681"/>
      <c r="AH724" s="681"/>
      <c r="AI724" s="681"/>
      <c r="AJ724" s="681"/>
      <c r="AK724" s="681"/>
      <c r="AL724" s="681"/>
      <c r="AM724" s="681"/>
      <c r="AN724" s="681"/>
      <c r="AO724" s="681"/>
      <c r="AP724" s="681"/>
      <c r="AQ724" s="681"/>
      <c r="AR724" s="681"/>
      <c r="AS724" s="681"/>
      <c r="AT724" s="681"/>
      <c r="AU724" s="681"/>
      <c r="AV724" s="681"/>
      <c r="AW724" s="681"/>
      <c r="AX724" s="681"/>
      <c r="AY724" s="682"/>
      <c r="AZ724" s="682"/>
      <c r="BA724" s="682"/>
      <c r="BB724" s="682"/>
      <c r="BC724" s="682"/>
      <c r="BD724" s="268"/>
      <c r="BE724" s="356"/>
      <c r="BF724" s="651"/>
      <c r="BG724" s="651"/>
      <c r="BH724" s="651"/>
      <c r="BI724" s="81"/>
      <c r="BJ724" s="81"/>
      <c r="BK724" s="81"/>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row>
    <row r="725" spans="6:198" s="1" customFormat="1" ht="12.75" customHeight="1">
      <c r="F725" s="81"/>
      <c r="G725" s="81"/>
      <c r="H725" s="379" t="s">
        <v>335</v>
      </c>
      <c r="I725" s="681" t="s">
        <v>336</v>
      </c>
      <c r="J725" s="681"/>
      <c r="K725" s="681"/>
      <c r="L725" s="681"/>
      <c r="M725" s="681"/>
      <c r="N725" s="681"/>
      <c r="O725" s="681"/>
      <c r="P725" s="681"/>
      <c r="Q725" s="681"/>
      <c r="R725" s="681"/>
      <c r="S725" s="681"/>
      <c r="T725" s="681"/>
      <c r="U725" s="681"/>
      <c r="V725" s="681"/>
      <c r="W725" s="681"/>
      <c r="X725" s="681"/>
      <c r="Y725" s="681"/>
      <c r="Z725" s="681"/>
      <c r="AA725" s="681"/>
      <c r="AB725" s="681"/>
      <c r="AC725" s="681"/>
      <c r="AD725" s="681"/>
      <c r="AE725" s="681"/>
      <c r="AF725" s="681"/>
      <c r="AG725" s="681"/>
      <c r="AH725" s="681"/>
      <c r="AI725" s="681"/>
      <c r="AJ725" s="681"/>
      <c r="AK725" s="681"/>
      <c r="AL725" s="681"/>
      <c r="AM725" s="681"/>
      <c r="AN725" s="681"/>
      <c r="AO725" s="681"/>
      <c r="AP725" s="681"/>
      <c r="AQ725" s="681"/>
      <c r="AR725" s="681"/>
      <c r="AS725" s="681"/>
      <c r="AT725" s="681"/>
      <c r="AU725" s="681"/>
      <c r="AV725" s="681"/>
      <c r="AW725" s="681"/>
      <c r="AX725" s="681"/>
      <c r="AY725" s="682" t="str">
        <f>[2]Triggers!F10</f>
        <v>No</v>
      </c>
      <c r="AZ725" s="682"/>
      <c r="BA725" s="682"/>
      <c r="BB725" s="682"/>
      <c r="BC725" s="682"/>
      <c r="BD725" s="268"/>
      <c r="BE725" s="356"/>
      <c r="BF725" s="651"/>
      <c r="BG725" s="651"/>
      <c r="BH725" s="651"/>
      <c r="BI725" s="81"/>
      <c r="BJ725" s="81"/>
      <c r="BK725" s="81"/>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row>
    <row r="726" spans="6:198" s="1" customFormat="1" ht="12.75" customHeight="1">
      <c r="F726" s="81"/>
      <c r="G726" s="81"/>
      <c r="H726" s="379"/>
      <c r="I726" s="681"/>
      <c r="J726" s="681"/>
      <c r="K726" s="681"/>
      <c r="L726" s="681"/>
      <c r="M726" s="681"/>
      <c r="N726" s="681"/>
      <c r="O726" s="681"/>
      <c r="P726" s="681"/>
      <c r="Q726" s="681"/>
      <c r="R726" s="681"/>
      <c r="S726" s="681"/>
      <c r="T726" s="681"/>
      <c r="U726" s="681"/>
      <c r="V726" s="681"/>
      <c r="W726" s="681"/>
      <c r="X726" s="681"/>
      <c r="Y726" s="681"/>
      <c r="Z726" s="681"/>
      <c r="AA726" s="681"/>
      <c r="AB726" s="681"/>
      <c r="AC726" s="681"/>
      <c r="AD726" s="681"/>
      <c r="AE726" s="681"/>
      <c r="AF726" s="681"/>
      <c r="AG726" s="681"/>
      <c r="AH726" s="681"/>
      <c r="AI726" s="681"/>
      <c r="AJ726" s="681"/>
      <c r="AK726" s="681"/>
      <c r="AL726" s="681"/>
      <c r="AM726" s="681"/>
      <c r="AN726" s="681"/>
      <c r="AO726" s="681"/>
      <c r="AP726" s="681"/>
      <c r="AQ726" s="681"/>
      <c r="AR726" s="681"/>
      <c r="AS726" s="681"/>
      <c r="AT726" s="681"/>
      <c r="AU726" s="681"/>
      <c r="AV726" s="681"/>
      <c r="AW726" s="681"/>
      <c r="AX726" s="681"/>
      <c r="AY726" s="682"/>
      <c r="AZ726" s="682"/>
      <c r="BA726" s="682"/>
      <c r="BB726" s="682"/>
      <c r="BC726" s="682"/>
      <c r="BD726" s="268"/>
      <c r="BE726" s="356"/>
      <c r="BF726" s="651"/>
      <c r="BG726" s="651"/>
      <c r="BH726" s="651"/>
      <c r="BI726" s="81"/>
      <c r="BJ726" s="81"/>
      <c r="BK726" s="81"/>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row>
    <row r="727" spans="6:198" s="1" customFormat="1" ht="12.75" customHeight="1">
      <c r="F727" s="81"/>
      <c r="G727" s="81"/>
      <c r="H727" s="379"/>
      <c r="I727" s="681"/>
      <c r="J727" s="681"/>
      <c r="K727" s="681"/>
      <c r="L727" s="681"/>
      <c r="M727" s="681"/>
      <c r="N727" s="681"/>
      <c r="O727" s="681"/>
      <c r="P727" s="681"/>
      <c r="Q727" s="681"/>
      <c r="R727" s="681"/>
      <c r="S727" s="681"/>
      <c r="T727" s="681"/>
      <c r="U727" s="681"/>
      <c r="V727" s="681"/>
      <c r="W727" s="681"/>
      <c r="X727" s="681"/>
      <c r="Y727" s="681"/>
      <c r="Z727" s="681"/>
      <c r="AA727" s="681"/>
      <c r="AB727" s="681"/>
      <c r="AC727" s="681"/>
      <c r="AD727" s="681"/>
      <c r="AE727" s="681"/>
      <c r="AF727" s="681"/>
      <c r="AG727" s="681"/>
      <c r="AH727" s="681"/>
      <c r="AI727" s="681"/>
      <c r="AJ727" s="681"/>
      <c r="AK727" s="681"/>
      <c r="AL727" s="681"/>
      <c r="AM727" s="681"/>
      <c r="AN727" s="681"/>
      <c r="AO727" s="681"/>
      <c r="AP727" s="681"/>
      <c r="AQ727" s="681"/>
      <c r="AR727" s="681"/>
      <c r="AS727" s="681"/>
      <c r="AT727" s="681"/>
      <c r="AU727" s="681"/>
      <c r="AV727" s="681"/>
      <c r="AW727" s="681"/>
      <c r="AX727" s="681"/>
      <c r="AY727" s="682"/>
      <c r="AZ727" s="682"/>
      <c r="BA727" s="682"/>
      <c r="BB727" s="682"/>
      <c r="BC727" s="682"/>
      <c r="BD727" s="268"/>
      <c r="BE727" s="356"/>
      <c r="BF727" s="651"/>
      <c r="BG727" s="651"/>
      <c r="BH727" s="651"/>
      <c r="BI727" s="81"/>
      <c r="BJ727" s="81"/>
      <c r="BK727" s="81"/>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row>
    <row r="728" spans="6:198" s="1" customFormat="1" ht="12.75" customHeight="1">
      <c r="F728" s="81"/>
      <c r="G728" s="81"/>
      <c r="H728" s="379"/>
      <c r="I728" s="681"/>
      <c r="J728" s="681"/>
      <c r="K728" s="681"/>
      <c r="L728" s="681"/>
      <c r="M728" s="681"/>
      <c r="N728" s="681"/>
      <c r="O728" s="681"/>
      <c r="P728" s="681"/>
      <c r="Q728" s="681"/>
      <c r="R728" s="681"/>
      <c r="S728" s="681"/>
      <c r="T728" s="681"/>
      <c r="U728" s="681"/>
      <c r="V728" s="681"/>
      <c r="W728" s="681"/>
      <c r="X728" s="681"/>
      <c r="Y728" s="681"/>
      <c r="Z728" s="681"/>
      <c r="AA728" s="681"/>
      <c r="AB728" s="681"/>
      <c r="AC728" s="681"/>
      <c r="AD728" s="681"/>
      <c r="AE728" s="681"/>
      <c r="AF728" s="681"/>
      <c r="AG728" s="681"/>
      <c r="AH728" s="681"/>
      <c r="AI728" s="681"/>
      <c r="AJ728" s="681"/>
      <c r="AK728" s="681"/>
      <c r="AL728" s="681"/>
      <c r="AM728" s="681"/>
      <c r="AN728" s="681"/>
      <c r="AO728" s="681"/>
      <c r="AP728" s="681"/>
      <c r="AQ728" s="681"/>
      <c r="AR728" s="681"/>
      <c r="AS728" s="681"/>
      <c r="AT728" s="681"/>
      <c r="AU728" s="681"/>
      <c r="AV728" s="681"/>
      <c r="AW728" s="681"/>
      <c r="AX728" s="681"/>
      <c r="AY728" s="682"/>
      <c r="AZ728" s="682"/>
      <c r="BA728" s="682"/>
      <c r="BB728" s="682"/>
      <c r="BC728" s="682"/>
      <c r="BD728" s="268"/>
      <c r="BE728" s="356"/>
      <c r="BF728" s="689"/>
      <c r="BG728" s="689"/>
      <c r="BH728" s="689"/>
      <c r="BI728" s="81"/>
      <c r="BJ728" s="81"/>
      <c r="BK728" s="81"/>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row>
    <row r="729" spans="6:198" s="1" customFormat="1" ht="12.75" customHeight="1">
      <c r="F729" s="81"/>
      <c r="G729" s="375"/>
      <c r="H729" s="379" t="s">
        <v>337</v>
      </c>
      <c r="I729" s="681" t="s">
        <v>338</v>
      </c>
      <c r="J729" s="681"/>
      <c r="K729" s="681"/>
      <c r="L729" s="681"/>
      <c r="M729" s="681"/>
      <c r="N729" s="681"/>
      <c r="O729" s="681"/>
      <c r="P729" s="681"/>
      <c r="Q729" s="681"/>
      <c r="R729" s="681"/>
      <c r="S729" s="681"/>
      <c r="T729" s="681"/>
      <c r="U729" s="681"/>
      <c r="V729" s="681"/>
      <c r="W729" s="681"/>
      <c r="X729" s="681"/>
      <c r="Y729" s="681"/>
      <c r="Z729" s="681"/>
      <c r="AA729" s="681"/>
      <c r="AB729" s="681"/>
      <c r="AC729" s="681"/>
      <c r="AD729" s="681"/>
      <c r="AE729" s="681"/>
      <c r="AF729" s="681"/>
      <c r="AG729" s="681"/>
      <c r="AH729" s="681"/>
      <c r="AI729" s="681"/>
      <c r="AJ729" s="681"/>
      <c r="AK729" s="681"/>
      <c r="AL729" s="681"/>
      <c r="AM729" s="681"/>
      <c r="AN729" s="681"/>
      <c r="AO729" s="681"/>
      <c r="AP729" s="681"/>
      <c r="AQ729" s="681"/>
      <c r="AR729" s="681"/>
      <c r="AS729" s="681"/>
      <c r="AT729" s="681"/>
      <c r="AU729" s="681"/>
      <c r="AV729" s="681"/>
      <c r="AW729" s="681"/>
      <c r="AX729" s="681"/>
      <c r="AY729" s="682" t="str">
        <f>[2]Triggers!F11</f>
        <v>No</v>
      </c>
      <c r="AZ729" s="682"/>
      <c r="BA729" s="682"/>
      <c r="BB729" s="682"/>
      <c r="BC729" s="682"/>
      <c r="BD729" s="268"/>
      <c r="BE729" s="356"/>
      <c r="BF729" s="651"/>
      <c r="BG729" s="651"/>
      <c r="BH729" s="651"/>
      <c r="BI729" s="81"/>
      <c r="BJ729" s="81"/>
      <c r="BK729" s="81"/>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row>
    <row r="730" spans="6:198" s="1" customFormat="1" ht="38.25" customHeight="1">
      <c r="F730" s="81"/>
      <c r="G730" s="81"/>
      <c r="H730" s="379"/>
      <c r="I730" s="681"/>
      <c r="J730" s="681"/>
      <c r="K730" s="681"/>
      <c r="L730" s="681"/>
      <c r="M730" s="681"/>
      <c r="N730" s="681"/>
      <c r="O730" s="681"/>
      <c r="P730" s="681"/>
      <c r="Q730" s="681"/>
      <c r="R730" s="681"/>
      <c r="S730" s="681"/>
      <c r="T730" s="681"/>
      <c r="U730" s="681"/>
      <c r="V730" s="681"/>
      <c r="W730" s="681"/>
      <c r="X730" s="681"/>
      <c r="Y730" s="681"/>
      <c r="Z730" s="681"/>
      <c r="AA730" s="681"/>
      <c r="AB730" s="681"/>
      <c r="AC730" s="681"/>
      <c r="AD730" s="681"/>
      <c r="AE730" s="681"/>
      <c r="AF730" s="681"/>
      <c r="AG730" s="681"/>
      <c r="AH730" s="681"/>
      <c r="AI730" s="681"/>
      <c r="AJ730" s="681"/>
      <c r="AK730" s="681"/>
      <c r="AL730" s="681"/>
      <c r="AM730" s="681"/>
      <c r="AN730" s="681"/>
      <c r="AO730" s="681"/>
      <c r="AP730" s="681"/>
      <c r="AQ730" s="681"/>
      <c r="AR730" s="681"/>
      <c r="AS730" s="681"/>
      <c r="AT730" s="681"/>
      <c r="AU730" s="681"/>
      <c r="AV730" s="681"/>
      <c r="AW730" s="681"/>
      <c r="AX730" s="681"/>
      <c r="AY730" s="682"/>
      <c r="AZ730" s="682"/>
      <c r="BA730" s="682"/>
      <c r="BB730" s="682"/>
      <c r="BC730" s="682"/>
      <c r="BD730" s="268"/>
      <c r="BE730" s="356"/>
      <c r="BF730" s="651"/>
      <c r="BG730" s="651"/>
      <c r="BH730" s="651"/>
      <c r="BI730" s="81"/>
      <c r="BJ730" s="81"/>
      <c r="BK730" s="81"/>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row>
    <row r="731" spans="6:198" s="1" customFormat="1" ht="12.75" customHeight="1">
      <c r="F731" s="81"/>
      <c r="G731" s="81"/>
      <c r="H731" s="379" t="s">
        <v>339</v>
      </c>
      <c r="I731" s="690" t="s">
        <v>340</v>
      </c>
      <c r="J731" s="690"/>
      <c r="K731" s="690"/>
      <c r="L731" s="690"/>
      <c r="M731" s="690"/>
      <c r="N731" s="690"/>
      <c r="O731" s="690"/>
      <c r="P731" s="690"/>
      <c r="Q731" s="690"/>
      <c r="R731" s="690"/>
      <c r="S731" s="690"/>
      <c r="T731" s="690"/>
      <c r="U731" s="690"/>
      <c r="V731" s="690"/>
      <c r="W731" s="690"/>
      <c r="X731" s="690"/>
      <c r="Y731" s="690"/>
      <c r="Z731" s="690"/>
      <c r="AA731" s="690"/>
      <c r="AB731" s="690"/>
      <c r="AC731" s="690"/>
      <c r="AD731" s="690"/>
      <c r="AE731" s="690"/>
      <c r="AF731" s="690"/>
      <c r="AG731" s="690"/>
      <c r="AH731" s="690"/>
      <c r="AI731" s="690"/>
      <c r="AJ731" s="690"/>
      <c r="AK731" s="690"/>
      <c r="AL731" s="690"/>
      <c r="AM731" s="690"/>
      <c r="AN731" s="690"/>
      <c r="AO731" s="690"/>
      <c r="AP731" s="690"/>
      <c r="AQ731" s="690"/>
      <c r="AR731" s="690"/>
      <c r="AS731" s="690"/>
      <c r="AT731" s="690"/>
      <c r="AU731" s="690"/>
      <c r="AV731" s="690"/>
      <c r="AW731" s="690"/>
      <c r="AX731" s="690"/>
      <c r="AY731" s="682" t="str">
        <f>[2]Triggers!F12</f>
        <v>No</v>
      </c>
      <c r="AZ731" s="682"/>
      <c r="BA731" s="682"/>
      <c r="BB731" s="682"/>
      <c r="BC731" s="682"/>
      <c r="BD731" s="268"/>
      <c r="BE731" s="356"/>
      <c r="BF731" s="651"/>
      <c r="BG731" s="651"/>
      <c r="BH731" s="651"/>
      <c r="BI731" s="81"/>
      <c r="BJ731" s="81"/>
      <c r="BK731" s="81"/>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row>
    <row r="732" spans="6:198" s="12" customFormat="1">
      <c r="F732" s="81"/>
      <c r="G732" s="81"/>
      <c r="H732" s="379"/>
      <c r="I732" s="690"/>
      <c r="J732" s="690"/>
      <c r="K732" s="690"/>
      <c r="L732" s="690"/>
      <c r="M732" s="690"/>
      <c r="N732" s="690"/>
      <c r="O732" s="690"/>
      <c r="P732" s="690"/>
      <c r="Q732" s="690"/>
      <c r="R732" s="690"/>
      <c r="S732" s="690"/>
      <c r="T732" s="690"/>
      <c r="U732" s="690"/>
      <c r="V732" s="690"/>
      <c r="W732" s="690"/>
      <c r="X732" s="690"/>
      <c r="Y732" s="690"/>
      <c r="Z732" s="690"/>
      <c r="AA732" s="690"/>
      <c r="AB732" s="690"/>
      <c r="AC732" s="690"/>
      <c r="AD732" s="690"/>
      <c r="AE732" s="690"/>
      <c r="AF732" s="690"/>
      <c r="AG732" s="690"/>
      <c r="AH732" s="690"/>
      <c r="AI732" s="690"/>
      <c r="AJ732" s="690"/>
      <c r="AK732" s="690"/>
      <c r="AL732" s="690"/>
      <c r="AM732" s="690"/>
      <c r="AN732" s="690"/>
      <c r="AO732" s="690"/>
      <c r="AP732" s="690"/>
      <c r="AQ732" s="690"/>
      <c r="AR732" s="690"/>
      <c r="AS732" s="690"/>
      <c r="AT732" s="690"/>
      <c r="AU732" s="690"/>
      <c r="AV732" s="690"/>
      <c r="AW732" s="690"/>
      <c r="AX732" s="690"/>
      <c r="AY732" s="381"/>
      <c r="AZ732" s="381"/>
      <c r="BA732" s="381"/>
      <c r="BB732" s="381"/>
      <c r="BC732" s="381"/>
      <c r="BD732" s="268"/>
      <c r="BE732" s="356"/>
      <c r="BF732" s="651"/>
      <c r="BG732" s="651"/>
      <c r="BH732" s="651"/>
      <c r="BI732" s="81"/>
      <c r="BJ732" s="81"/>
      <c r="BK732" s="81"/>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row>
    <row r="733" spans="6:198" s="1" customFormat="1" ht="12.75" hidden="1" customHeight="1">
      <c r="F733" s="81"/>
      <c r="G733" s="81"/>
      <c r="H733" s="379"/>
      <c r="I733" s="690"/>
      <c r="J733" s="690"/>
      <c r="K733" s="690"/>
      <c r="L733" s="690"/>
      <c r="M733" s="690"/>
      <c r="N733" s="690"/>
      <c r="O733" s="690"/>
      <c r="P733" s="690"/>
      <c r="Q733" s="690"/>
      <c r="R733" s="690"/>
      <c r="S733" s="690"/>
      <c r="T733" s="690"/>
      <c r="U733" s="690"/>
      <c r="V733" s="690"/>
      <c r="W733" s="690"/>
      <c r="X733" s="690"/>
      <c r="Y733" s="690"/>
      <c r="Z733" s="690"/>
      <c r="AA733" s="690"/>
      <c r="AB733" s="690"/>
      <c r="AC733" s="690"/>
      <c r="AD733" s="690"/>
      <c r="AE733" s="690"/>
      <c r="AF733" s="690"/>
      <c r="AG733" s="690"/>
      <c r="AH733" s="690"/>
      <c r="AI733" s="690"/>
      <c r="AJ733" s="690"/>
      <c r="AK733" s="690"/>
      <c r="AL733" s="690"/>
      <c r="AM733" s="690"/>
      <c r="AN733" s="690"/>
      <c r="AO733" s="690"/>
      <c r="AP733" s="690"/>
      <c r="AQ733" s="690"/>
      <c r="AR733" s="690"/>
      <c r="AS733" s="690"/>
      <c r="AT733" s="690"/>
      <c r="AU733" s="690"/>
      <c r="AV733" s="690"/>
      <c r="AW733" s="690"/>
      <c r="AX733" s="690"/>
      <c r="AY733" s="381"/>
      <c r="AZ733" s="381"/>
      <c r="BA733" s="381"/>
      <c r="BB733" s="381"/>
      <c r="BC733" s="381"/>
      <c r="BD733" s="268"/>
      <c r="BE733" s="356"/>
      <c r="BF733" s="651"/>
      <c r="BG733" s="651"/>
      <c r="BH733" s="651"/>
      <c r="BI733" s="81"/>
      <c r="BJ733" s="81"/>
      <c r="BK733" s="81"/>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row>
    <row r="734" spans="6:198" s="1" customFormat="1" ht="12.75" hidden="1" customHeight="1">
      <c r="F734" s="81"/>
      <c r="G734" s="81"/>
      <c r="H734" s="379"/>
      <c r="I734" s="690"/>
      <c r="J734" s="690"/>
      <c r="K734" s="690"/>
      <c r="L734" s="690"/>
      <c r="M734" s="690"/>
      <c r="N734" s="690"/>
      <c r="O734" s="690"/>
      <c r="P734" s="690"/>
      <c r="Q734" s="690"/>
      <c r="R734" s="690"/>
      <c r="S734" s="690"/>
      <c r="T734" s="690"/>
      <c r="U734" s="690"/>
      <c r="V734" s="690"/>
      <c r="W734" s="690"/>
      <c r="X734" s="690"/>
      <c r="Y734" s="690"/>
      <c r="Z734" s="690"/>
      <c r="AA734" s="690"/>
      <c r="AB734" s="690"/>
      <c r="AC734" s="690"/>
      <c r="AD734" s="690"/>
      <c r="AE734" s="690"/>
      <c r="AF734" s="690"/>
      <c r="AG734" s="690"/>
      <c r="AH734" s="690"/>
      <c r="AI734" s="690"/>
      <c r="AJ734" s="690"/>
      <c r="AK734" s="690"/>
      <c r="AL734" s="690"/>
      <c r="AM734" s="690"/>
      <c r="AN734" s="690"/>
      <c r="AO734" s="690"/>
      <c r="AP734" s="690"/>
      <c r="AQ734" s="690"/>
      <c r="AR734" s="690"/>
      <c r="AS734" s="690"/>
      <c r="AT734" s="690"/>
      <c r="AU734" s="690"/>
      <c r="AV734" s="690"/>
      <c r="AW734" s="690"/>
      <c r="AX734" s="690"/>
      <c r="AY734" s="381"/>
      <c r="AZ734" s="381"/>
      <c r="BA734" s="381"/>
      <c r="BB734" s="381"/>
      <c r="BC734" s="381"/>
      <c r="BD734" s="268"/>
      <c r="BE734" s="356"/>
      <c r="BF734" s="651"/>
      <c r="BG734" s="651"/>
      <c r="BH734" s="651"/>
      <c r="BI734" s="81"/>
      <c r="BJ734" s="81"/>
      <c r="BK734" s="81"/>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row>
    <row r="735" spans="6:198" s="1" customFormat="1" ht="12.75" hidden="1" customHeight="1">
      <c r="F735" s="81"/>
      <c r="G735" s="81"/>
      <c r="H735" s="379"/>
      <c r="I735" s="690"/>
      <c r="J735" s="690"/>
      <c r="K735" s="690"/>
      <c r="L735" s="690"/>
      <c r="M735" s="690"/>
      <c r="N735" s="690"/>
      <c r="O735" s="690"/>
      <c r="P735" s="690"/>
      <c r="Q735" s="690"/>
      <c r="R735" s="690"/>
      <c r="S735" s="690"/>
      <c r="T735" s="690"/>
      <c r="U735" s="690"/>
      <c r="V735" s="690"/>
      <c r="W735" s="690"/>
      <c r="X735" s="690"/>
      <c r="Y735" s="690"/>
      <c r="Z735" s="690"/>
      <c r="AA735" s="690"/>
      <c r="AB735" s="690"/>
      <c r="AC735" s="690"/>
      <c r="AD735" s="690"/>
      <c r="AE735" s="690"/>
      <c r="AF735" s="690"/>
      <c r="AG735" s="690"/>
      <c r="AH735" s="690"/>
      <c r="AI735" s="690"/>
      <c r="AJ735" s="690"/>
      <c r="AK735" s="690"/>
      <c r="AL735" s="690"/>
      <c r="AM735" s="690"/>
      <c r="AN735" s="690"/>
      <c r="AO735" s="690"/>
      <c r="AP735" s="690"/>
      <c r="AQ735" s="690"/>
      <c r="AR735" s="690"/>
      <c r="AS735" s="690"/>
      <c r="AT735" s="690"/>
      <c r="AU735" s="690"/>
      <c r="AV735" s="690"/>
      <c r="AW735" s="690"/>
      <c r="AX735" s="690"/>
      <c r="AY735" s="381"/>
      <c r="AZ735" s="381"/>
      <c r="BA735" s="381"/>
      <c r="BB735" s="381"/>
      <c r="BC735" s="381"/>
      <c r="BD735" s="268"/>
      <c r="BE735" s="356"/>
      <c r="BF735" s="651"/>
      <c r="BG735" s="651"/>
      <c r="BH735" s="651"/>
      <c r="BI735" s="81"/>
      <c r="BJ735" s="81"/>
      <c r="BK735" s="81"/>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row>
    <row r="736" spans="6:198" s="1" customFormat="1" ht="12.75" customHeight="1">
      <c r="F736" s="81"/>
      <c r="G736" s="81"/>
      <c r="H736" s="379" t="s">
        <v>341</v>
      </c>
      <c r="I736" s="681" t="s">
        <v>342</v>
      </c>
      <c r="J736" s="681"/>
      <c r="K736" s="681"/>
      <c r="L736" s="681"/>
      <c r="M736" s="681"/>
      <c r="N736" s="681"/>
      <c r="O736" s="681"/>
      <c r="P736" s="681"/>
      <c r="Q736" s="681"/>
      <c r="R736" s="681"/>
      <c r="S736" s="681"/>
      <c r="T736" s="681"/>
      <c r="U736" s="681"/>
      <c r="V736" s="681"/>
      <c r="W736" s="681"/>
      <c r="X736" s="681"/>
      <c r="Y736" s="681"/>
      <c r="Z736" s="681"/>
      <c r="AA736" s="681"/>
      <c r="AB736" s="681"/>
      <c r="AC736" s="681"/>
      <c r="AD736" s="681"/>
      <c r="AE736" s="681"/>
      <c r="AF736" s="681"/>
      <c r="AG736" s="681"/>
      <c r="AH736" s="681"/>
      <c r="AI736" s="681"/>
      <c r="AJ736" s="681"/>
      <c r="AK736" s="681"/>
      <c r="AL736" s="681"/>
      <c r="AM736" s="681"/>
      <c r="AN736" s="681"/>
      <c r="AO736" s="681"/>
      <c r="AP736" s="681"/>
      <c r="AQ736" s="681"/>
      <c r="AR736" s="681"/>
      <c r="AS736" s="681"/>
      <c r="AT736" s="681"/>
      <c r="AU736" s="681"/>
      <c r="AV736" s="681"/>
      <c r="AW736" s="681"/>
      <c r="AX736" s="681"/>
      <c r="AY736" s="682" t="str">
        <f>[2]Triggers!F13</f>
        <v>No</v>
      </c>
      <c r="AZ736" s="682"/>
      <c r="BA736" s="682"/>
      <c r="BB736" s="682"/>
      <c r="BC736" s="682"/>
      <c r="BD736" s="268"/>
      <c r="BE736" s="356"/>
      <c r="BF736" s="651"/>
      <c r="BG736" s="651"/>
      <c r="BH736" s="651"/>
      <c r="BI736" s="81"/>
      <c r="BJ736" s="81"/>
      <c r="BK736" s="81"/>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row>
    <row r="737" spans="6:198" s="1" customFormat="1" ht="12.75" customHeight="1">
      <c r="F737" s="81"/>
      <c r="G737" s="375"/>
      <c r="H737" s="379"/>
      <c r="I737" s="681"/>
      <c r="J737" s="681"/>
      <c r="K737" s="681"/>
      <c r="L737" s="681"/>
      <c r="M737" s="681"/>
      <c r="N737" s="681"/>
      <c r="O737" s="681"/>
      <c r="P737" s="681"/>
      <c r="Q737" s="681"/>
      <c r="R737" s="681"/>
      <c r="S737" s="681"/>
      <c r="T737" s="681"/>
      <c r="U737" s="681"/>
      <c r="V737" s="681"/>
      <c r="W737" s="681"/>
      <c r="X737" s="681"/>
      <c r="Y737" s="681"/>
      <c r="Z737" s="681"/>
      <c r="AA737" s="681"/>
      <c r="AB737" s="681"/>
      <c r="AC737" s="681"/>
      <c r="AD737" s="681"/>
      <c r="AE737" s="681"/>
      <c r="AF737" s="681"/>
      <c r="AG737" s="681"/>
      <c r="AH737" s="681"/>
      <c r="AI737" s="681"/>
      <c r="AJ737" s="681"/>
      <c r="AK737" s="681"/>
      <c r="AL737" s="681"/>
      <c r="AM737" s="681"/>
      <c r="AN737" s="681"/>
      <c r="AO737" s="681"/>
      <c r="AP737" s="681"/>
      <c r="AQ737" s="681"/>
      <c r="AR737" s="681"/>
      <c r="AS737" s="681"/>
      <c r="AT737" s="681"/>
      <c r="AU737" s="681"/>
      <c r="AV737" s="681"/>
      <c r="AW737" s="681"/>
      <c r="AX737" s="681"/>
      <c r="AY737" s="381"/>
      <c r="AZ737" s="381"/>
      <c r="BA737" s="381"/>
      <c r="BB737" s="381"/>
      <c r="BC737" s="381"/>
      <c r="BD737" s="355"/>
      <c r="BE737" s="356"/>
      <c r="BF737" s="689"/>
      <c r="BG737" s="689"/>
      <c r="BH737" s="689"/>
      <c r="BI737" s="81"/>
      <c r="BJ737" s="81"/>
      <c r="BK737" s="81"/>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row>
    <row r="738" spans="6:198" s="1" customFormat="1" ht="12.75" customHeight="1">
      <c r="F738" s="81"/>
      <c r="G738" s="375"/>
      <c r="H738" s="379"/>
      <c r="I738" s="681"/>
      <c r="J738" s="681"/>
      <c r="K738" s="681"/>
      <c r="L738" s="681"/>
      <c r="M738" s="681"/>
      <c r="N738" s="681"/>
      <c r="O738" s="681"/>
      <c r="P738" s="681"/>
      <c r="Q738" s="681"/>
      <c r="R738" s="681"/>
      <c r="S738" s="681"/>
      <c r="T738" s="681"/>
      <c r="U738" s="681"/>
      <c r="V738" s="681"/>
      <c r="W738" s="681"/>
      <c r="X738" s="681"/>
      <c r="Y738" s="681"/>
      <c r="Z738" s="681"/>
      <c r="AA738" s="681"/>
      <c r="AB738" s="681"/>
      <c r="AC738" s="681"/>
      <c r="AD738" s="681"/>
      <c r="AE738" s="681"/>
      <c r="AF738" s="681"/>
      <c r="AG738" s="681"/>
      <c r="AH738" s="681"/>
      <c r="AI738" s="681"/>
      <c r="AJ738" s="681"/>
      <c r="AK738" s="681"/>
      <c r="AL738" s="681"/>
      <c r="AM738" s="681"/>
      <c r="AN738" s="681"/>
      <c r="AO738" s="681"/>
      <c r="AP738" s="681"/>
      <c r="AQ738" s="681"/>
      <c r="AR738" s="681"/>
      <c r="AS738" s="681"/>
      <c r="AT738" s="681"/>
      <c r="AU738" s="681"/>
      <c r="AV738" s="681"/>
      <c r="AW738" s="681"/>
      <c r="AX738" s="681"/>
      <c r="AY738" s="381"/>
      <c r="AZ738" s="381"/>
      <c r="BA738" s="381"/>
      <c r="BB738" s="381"/>
      <c r="BC738" s="381"/>
      <c r="BD738" s="355"/>
      <c r="BE738" s="356"/>
      <c r="BF738" s="687"/>
      <c r="BG738" s="651"/>
      <c r="BH738" s="651"/>
      <c r="BI738" s="81"/>
      <c r="BJ738" s="81"/>
      <c r="BK738" s="81"/>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row>
    <row r="739" spans="6:198" s="1" customFormat="1" ht="12.75" customHeight="1">
      <c r="F739" s="81"/>
      <c r="G739" s="12"/>
      <c r="H739" s="379"/>
      <c r="I739" s="681"/>
      <c r="J739" s="681"/>
      <c r="K739" s="681"/>
      <c r="L739" s="681"/>
      <c r="M739" s="681"/>
      <c r="N739" s="681"/>
      <c r="O739" s="681"/>
      <c r="P739" s="681"/>
      <c r="Q739" s="681"/>
      <c r="R739" s="681"/>
      <c r="S739" s="681"/>
      <c r="T739" s="681"/>
      <c r="U739" s="681"/>
      <c r="V739" s="681"/>
      <c r="W739" s="681"/>
      <c r="X739" s="681"/>
      <c r="Y739" s="681"/>
      <c r="Z739" s="681"/>
      <c r="AA739" s="681"/>
      <c r="AB739" s="681"/>
      <c r="AC739" s="681"/>
      <c r="AD739" s="681"/>
      <c r="AE739" s="681"/>
      <c r="AF739" s="681"/>
      <c r="AG739" s="681"/>
      <c r="AH739" s="681"/>
      <c r="AI739" s="681"/>
      <c r="AJ739" s="681"/>
      <c r="AK739" s="681"/>
      <c r="AL739" s="681"/>
      <c r="AM739" s="681"/>
      <c r="AN739" s="681"/>
      <c r="AO739" s="681"/>
      <c r="AP739" s="681"/>
      <c r="AQ739" s="681"/>
      <c r="AR739" s="681"/>
      <c r="AS739" s="681"/>
      <c r="AT739" s="681"/>
      <c r="AU739" s="681"/>
      <c r="AV739" s="681"/>
      <c r="AW739" s="681"/>
      <c r="AX739" s="681"/>
      <c r="AY739" s="381"/>
      <c r="AZ739" s="381"/>
      <c r="BA739" s="381"/>
      <c r="BB739" s="381"/>
      <c r="BC739" s="381"/>
      <c r="BD739" s="382"/>
      <c r="BE739" s="356"/>
      <c r="BF739" s="687"/>
      <c r="BG739" s="651"/>
      <c r="BH739" s="651"/>
      <c r="BI739" s="81"/>
      <c r="BJ739" s="81"/>
      <c r="BK739" s="81"/>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row>
    <row r="740" spans="6:198" s="1" customFormat="1">
      <c r="F740" s="81"/>
      <c r="G740" s="12"/>
      <c r="H740" s="379"/>
      <c r="I740" s="681"/>
      <c r="J740" s="681"/>
      <c r="K740" s="681"/>
      <c r="L740" s="681"/>
      <c r="M740" s="681"/>
      <c r="N740" s="681"/>
      <c r="O740" s="681"/>
      <c r="P740" s="681"/>
      <c r="Q740" s="681"/>
      <c r="R740" s="681"/>
      <c r="S740" s="681"/>
      <c r="T740" s="681"/>
      <c r="U740" s="681"/>
      <c r="V740" s="681"/>
      <c r="W740" s="681"/>
      <c r="X740" s="681"/>
      <c r="Y740" s="681"/>
      <c r="Z740" s="681"/>
      <c r="AA740" s="681"/>
      <c r="AB740" s="681"/>
      <c r="AC740" s="681"/>
      <c r="AD740" s="681"/>
      <c r="AE740" s="681"/>
      <c r="AF740" s="681"/>
      <c r="AG740" s="681"/>
      <c r="AH740" s="681"/>
      <c r="AI740" s="681"/>
      <c r="AJ740" s="681"/>
      <c r="AK740" s="681"/>
      <c r="AL740" s="681"/>
      <c r="AM740" s="681"/>
      <c r="AN740" s="681"/>
      <c r="AO740" s="681"/>
      <c r="AP740" s="681"/>
      <c r="AQ740" s="681"/>
      <c r="AR740" s="681"/>
      <c r="AS740" s="681"/>
      <c r="AT740" s="681"/>
      <c r="AU740" s="681"/>
      <c r="AV740" s="681"/>
      <c r="AW740" s="681"/>
      <c r="AX740" s="681"/>
      <c r="AY740" s="381"/>
      <c r="AZ740" s="381"/>
      <c r="BA740" s="381"/>
      <c r="BB740" s="381"/>
      <c r="BC740" s="381"/>
      <c r="BD740" s="382"/>
      <c r="BE740" s="356"/>
      <c r="BF740" s="687"/>
      <c r="BG740" s="651"/>
      <c r="BH740" s="651"/>
      <c r="BI740" s="81"/>
      <c r="BJ740" s="81"/>
      <c r="BK740" s="81"/>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row>
    <row r="741" spans="6:198" s="1" customFormat="1" ht="12.75" hidden="1" customHeight="1">
      <c r="F741" s="81"/>
      <c r="G741" s="12"/>
      <c r="H741" s="379"/>
      <c r="I741" s="681"/>
      <c r="J741" s="681"/>
      <c r="K741" s="681"/>
      <c r="L741" s="681"/>
      <c r="M741" s="681"/>
      <c r="N741" s="681"/>
      <c r="O741" s="681"/>
      <c r="P741" s="681"/>
      <c r="Q741" s="681"/>
      <c r="R741" s="681"/>
      <c r="S741" s="681"/>
      <c r="T741" s="681"/>
      <c r="U741" s="681"/>
      <c r="V741" s="681"/>
      <c r="W741" s="681"/>
      <c r="X741" s="681"/>
      <c r="Y741" s="681"/>
      <c r="Z741" s="681"/>
      <c r="AA741" s="681"/>
      <c r="AB741" s="681"/>
      <c r="AC741" s="681"/>
      <c r="AD741" s="681"/>
      <c r="AE741" s="681"/>
      <c r="AF741" s="681"/>
      <c r="AG741" s="681"/>
      <c r="AH741" s="681"/>
      <c r="AI741" s="681"/>
      <c r="AJ741" s="681"/>
      <c r="AK741" s="681"/>
      <c r="AL741" s="681"/>
      <c r="AM741" s="681"/>
      <c r="AN741" s="681"/>
      <c r="AO741" s="681"/>
      <c r="AP741" s="681"/>
      <c r="AQ741" s="681"/>
      <c r="AR741" s="681"/>
      <c r="AS741" s="681"/>
      <c r="AT741" s="681"/>
      <c r="AU741" s="681"/>
      <c r="AV741" s="681"/>
      <c r="AW741" s="681"/>
      <c r="AX741" s="681"/>
      <c r="AY741" s="381"/>
      <c r="AZ741" s="381"/>
      <c r="BA741" s="381"/>
      <c r="BB741" s="381"/>
      <c r="BC741" s="381"/>
      <c r="BD741" s="368"/>
      <c r="BE741" s="356"/>
      <c r="BF741" s="687"/>
      <c r="BG741" s="651"/>
      <c r="BH741" s="651"/>
      <c r="BI741" s="81"/>
      <c r="BJ741" s="81"/>
      <c r="BK741" s="81"/>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row>
    <row r="742" spans="6:198" s="1" customFormat="1" ht="12.75" hidden="1" customHeight="1">
      <c r="F742" s="81"/>
      <c r="G742" s="12"/>
      <c r="H742" s="379"/>
      <c r="I742" s="681"/>
      <c r="J742" s="681"/>
      <c r="K742" s="681"/>
      <c r="L742" s="681"/>
      <c r="M742" s="681"/>
      <c r="N742" s="681"/>
      <c r="O742" s="681"/>
      <c r="P742" s="681"/>
      <c r="Q742" s="681"/>
      <c r="R742" s="681"/>
      <c r="S742" s="681"/>
      <c r="T742" s="681"/>
      <c r="U742" s="681"/>
      <c r="V742" s="681"/>
      <c r="W742" s="681"/>
      <c r="X742" s="681"/>
      <c r="Y742" s="681"/>
      <c r="Z742" s="681"/>
      <c r="AA742" s="681"/>
      <c r="AB742" s="681"/>
      <c r="AC742" s="681"/>
      <c r="AD742" s="681"/>
      <c r="AE742" s="681"/>
      <c r="AF742" s="681"/>
      <c r="AG742" s="681"/>
      <c r="AH742" s="681"/>
      <c r="AI742" s="681"/>
      <c r="AJ742" s="681"/>
      <c r="AK742" s="681"/>
      <c r="AL742" s="681"/>
      <c r="AM742" s="681"/>
      <c r="AN742" s="681"/>
      <c r="AO742" s="681"/>
      <c r="AP742" s="681"/>
      <c r="AQ742" s="681"/>
      <c r="AR742" s="681"/>
      <c r="AS742" s="681"/>
      <c r="AT742" s="681"/>
      <c r="AU742" s="681"/>
      <c r="AV742" s="681"/>
      <c r="AW742" s="681"/>
      <c r="AX742" s="681"/>
      <c r="AY742" s="381"/>
      <c r="AZ742" s="381"/>
      <c r="BA742" s="381"/>
      <c r="BB742" s="381"/>
      <c r="BC742" s="381"/>
      <c r="BD742" s="268"/>
      <c r="BE742" s="268"/>
      <c r="BF742" s="687"/>
      <c r="BG742" s="651"/>
      <c r="BH742" s="651"/>
      <c r="BI742" s="81"/>
      <c r="BJ742" s="81"/>
      <c r="BK742" s="81"/>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row>
    <row r="743" spans="6:198" s="1" customFormat="1" ht="12.75" hidden="1" customHeight="1">
      <c r="F743" s="81"/>
      <c r="G743" s="12"/>
      <c r="H743" s="379"/>
      <c r="I743" s="681"/>
      <c r="J743" s="681"/>
      <c r="K743" s="681"/>
      <c r="L743" s="681"/>
      <c r="M743" s="681"/>
      <c r="N743" s="681"/>
      <c r="O743" s="681"/>
      <c r="P743" s="681"/>
      <c r="Q743" s="681"/>
      <c r="R743" s="681"/>
      <c r="S743" s="681"/>
      <c r="T743" s="681"/>
      <c r="U743" s="681"/>
      <c r="V743" s="681"/>
      <c r="W743" s="681"/>
      <c r="X743" s="681"/>
      <c r="Y743" s="681"/>
      <c r="Z743" s="681"/>
      <c r="AA743" s="681"/>
      <c r="AB743" s="681"/>
      <c r="AC743" s="681"/>
      <c r="AD743" s="681"/>
      <c r="AE743" s="681"/>
      <c r="AF743" s="681"/>
      <c r="AG743" s="681"/>
      <c r="AH743" s="681"/>
      <c r="AI743" s="681"/>
      <c r="AJ743" s="681"/>
      <c r="AK743" s="681"/>
      <c r="AL743" s="681"/>
      <c r="AM743" s="681"/>
      <c r="AN743" s="681"/>
      <c r="AO743" s="681"/>
      <c r="AP743" s="681"/>
      <c r="AQ743" s="681"/>
      <c r="AR743" s="681"/>
      <c r="AS743" s="681"/>
      <c r="AT743" s="681"/>
      <c r="AU743" s="681"/>
      <c r="AV743" s="681"/>
      <c r="AW743" s="681"/>
      <c r="AX743" s="681"/>
      <c r="AY743" s="381"/>
      <c r="AZ743" s="381"/>
      <c r="BA743" s="381"/>
      <c r="BB743" s="381"/>
      <c r="BC743" s="381"/>
      <c r="BD743" s="18"/>
      <c r="BE743" s="25"/>
      <c r="BF743" s="687"/>
      <c r="BG743" s="651"/>
      <c r="BH743" s="651"/>
      <c r="BI743" s="81"/>
      <c r="BJ743" s="81"/>
      <c r="BK743" s="81"/>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row>
    <row r="744" spans="6:198" s="1" customFormat="1" ht="12.75" customHeight="1">
      <c r="F744" s="81"/>
      <c r="G744" s="12"/>
      <c r="H744" s="379" t="s">
        <v>343</v>
      </c>
      <c r="I744" s="681" t="s">
        <v>344</v>
      </c>
      <c r="J744" s="681"/>
      <c r="K744" s="681"/>
      <c r="L744" s="681"/>
      <c r="M744" s="681"/>
      <c r="N744" s="681"/>
      <c r="O744" s="681"/>
      <c r="P744" s="681"/>
      <c r="Q744" s="681"/>
      <c r="R744" s="681"/>
      <c r="S744" s="681"/>
      <c r="T744" s="681"/>
      <c r="U744" s="681"/>
      <c r="V744" s="681"/>
      <c r="W744" s="681"/>
      <c r="X744" s="681"/>
      <c r="Y744" s="681"/>
      <c r="Z744" s="681"/>
      <c r="AA744" s="681"/>
      <c r="AB744" s="681"/>
      <c r="AC744" s="681"/>
      <c r="AD744" s="681"/>
      <c r="AE744" s="681"/>
      <c r="AF744" s="681"/>
      <c r="AG744" s="681"/>
      <c r="AH744" s="681"/>
      <c r="AI744" s="681"/>
      <c r="AJ744" s="681"/>
      <c r="AK744" s="681"/>
      <c r="AL744" s="681"/>
      <c r="AM744" s="681"/>
      <c r="AN744" s="681"/>
      <c r="AO744" s="681"/>
      <c r="AP744" s="681"/>
      <c r="AQ744" s="681"/>
      <c r="AR744" s="681"/>
      <c r="AS744" s="681"/>
      <c r="AT744" s="681"/>
      <c r="AU744" s="681"/>
      <c r="AV744" s="681"/>
      <c r="AW744" s="681"/>
      <c r="AX744" s="681"/>
      <c r="AY744" s="682" t="str">
        <f>[2]Triggers!F14</f>
        <v>No</v>
      </c>
      <c r="AZ744" s="682"/>
      <c r="BA744" s="682"/>
      <c r="BB744" s="682"/>
      <c r="BC744" s="682"/>
      <c r="BD744" s="18"/>
      <c r="BE744" s="25"/>
      <c r="BF744" s="687"/>
      <c r="BG744" s="651"/>
      <c r="BH744" s="651"/>
      <c r="BI744" s="81"/>
      <c r="BJ744" s="81"/>
      <c r="BK744" s="81"/>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row>
    <row r="745" spans="6:198" s="1" customFormat="1" ht="12.75" customHeight="1">
      <c r="F745" s="81"/>
      <c r="G745" s="12"/>
      <c r="H745" s="379"/>
      <c r="I745" s="681"/>
      <c r="J745" s="681"/>
      <c r="K745" s="681"/>
      <c r="L745" s="681"/>
      <c r="M745" s="681"/>
      <c r="N745" s="681"/>
      <c r="O745" s="681"/>
      <c r="P745" s="681"/>
      <c r="Q745" s="681"/>
      <c r="R745" s="681"/>
      <c r="S745" s="681"/>
      <c r="T745" s="681"/>
      <c r="U745" s="681"/>
      <c r="V745" s="681"/>
      <c r="W745" s="681"/>
      <c r="X745" s="681"/>
      <c r="Y745" s="681"/>
      <c r="Z745" s="681"/>
      <c r="AA745" s="681"/>
      <c r="AB745" s="681"/>
      <c r="AC745" s="681"/>
      <c r="AD745" s="681"/>
      <c r="AE745" s="681"/>
      <c r="AF745" s="681"/>
      <c r="AG745" s="681"/>
      <c r="AH745" s="681"/>
      <c r="AI745" s="681"/>
      <c r="AJ745" s="681"/>
      <c r="AK745" s="681"/>
      <c r="AL745" s="681"/>
      <c r="AM745" s="681"/>
      <c r="AN745" s="681"/>
      <c r="AO745" s="681"/>
      <c r="AP745" s="681"/>
      <c r="AQ745" s="681"/>
      <c r="AR745" s="681"/>
      <c r="AS745" s="681"/>
      <c r="AT745" s="681"/>
      <c r="AU745" s="681"/>
      <c r="AV745" s="681"/>
      <c r="AW745" s="681"/>
      <c r="AX745" s="681"/>
      <c r="AY745" s="381"/>
      <c r="AZ745" s="381"/>
      <c r="BA745" s="381"/>
      <c r="BB745" s="381"/>
      <c r="BC745" s="381"/>
      <c r="BD745" s="4"/>
      <c r="BE745" s="25"/>
      <c r="BF745" s="82"/>
      <c r="BG745" s="82"/>
      <c r="BH745" s="82"/>
      <c r="BI745" s="81"/>
      <c r="BJ745" s="81"/>
      <c r="BK745" s="81"/>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row>
    <row r="746" spans="6:198" s="1" customFormat="1" ht="12.75" customHeight="1">
      <c r="F746" s="81"/>
      <c r="G746" s="12"/>
      <c r="H746" s="379"/>
      <c r="I746" s="681"/>
      <c r="J746" s="681"/>
      <c r="K746" s="681"/>
      <c r="L746" s="681"/>
      <c r="M746" s="681"/>
      <c r="N746" s="681"/>
      <c r="O746" s="681"/>
      <c r="P746" s="681"/>
      <c r="Q746" s="681"/>
      <c r="R746" s="681"/>
      <c r="S746" s="681"/>
      <c r="T746" s="681"/>
      <c r="U746" s="681"/>
      <c r="V746" s="681"/>
      <c r="W746" s="681"/>
      <c r="X746" s="681"/>
      <c r="Y746" s="681"/>
      <c r="Z746" s="681"/>
      <c r="AA746" s="681"/>
      <c r="AB746" s="681"/>
      <c r="AC746" s="681"/>
      <c r="AD746" s="681"/>
      <c r="AE746" s="681"/>
      <c r="AF746" s="681"/>
      <c r="AG746" s="681"/>
      <c r="AH746" s="681"/>
      <c r="AI746" s="681"/>
      <c r="AJ746" s="681"/>
      <c r="AK746" s="681"/>
      <c r="AL746" s="681"/>
      <c r="AM746" s="681"/>
      <c r="AN746" s="681"/>
      <c r="AO746" s="681"/>
      <c r="AP746" s="681"/>
      <c r="AQ746" s="681"/>
      <c r="AR746" s="681"/>
      <c r="AS746" s="681"/>
      <c r="AT746" s="681"/>
      <c r="AU746" s="681"/>
      <c r="AV746" s="681"/>
      <c r="AW746" s="681"/>
      <c r="AX746" s="681"/>
      <c r="AY746" s="383"/>
      <c r="AZ746" s="383"/>
      <c r="BA746" s="383"/>
      <c r="BB746" s="383"/>
      <c r="BC746" s="383"/>
      <c r="BD746" s="12"/>
      <c r="BE746" s="688"/>
      <c r="BF746" s="688"/>
      <c r="BG746" s="688"/>
      <c r="BH746" s="688"/>
      <c r="BI746" s="688"/>
      <c r="BJ746" s="688"/>
      <c r="BK746" s="81"/>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row>
    <row r="747" spans="6:198" s="1" customFormat="1" ht="12.75" customHeight="1">
      <c r="F747" s="81"/>
      <c r="G747" s="12"/>
      <c r="H747" s="379"/>
      <c r="I747" s="681"/>
      <c r="J747" s="681"/>
      <c r="K747" s="681"/>
      <c r="L747" s="681"/>
      <c r="M747" s="681"/>
      <c r="N747" s="681"/>
      <c r="O747" s="681"/>
      <c r="P747" s="681"/>
      <c r="Q747" s="681"/>
      <c r="R747" s="681"/>
      <c r="S747" s="681"/>
      <c r="T747" s="681"/>
      <c r="U747" s="681"/>
      <c r="V747" s="681"/>
      <c r="W747" s="681"/>
      <c r="X747" s="681"/>
      <c r="Y747" s="681"/>
      <c r="Z747" s="681"/>
      <c r="AA747" s="681"/>
      <c r="AB747" s="681"/>
      <c r="AC747" s="681"/>
      <c r="AD747" s="681"/>
      <c r="AE747" s="681"/>
      <c r="AF747" s="681"/>
      <c r="AG747" s="681"/>
      <c r="AH747" s="681"/>
      <c r="AI747" s="681"/>
      <c r="AJ747" s="681"/>
      <c r="AK747" s="681"/>
      <c r="AL747" s="681"/>
      <c r="AM747" s="681"/>
      <c r="AN747" s="681"/>
      <c r="AO747" s="681"/>
      <c r="AP747" s="681"/>
      <c r="AQ747" s="681"/>
      <c r="AR747" s="681"/>
      <c r="AS747" s="681"/>
      <c r="AT747" s="681"/>
      <c r="AU747" s="681"/>
      <c r="AV747" s="681"/>
      <c r="AW747" s="681"/>
      <c r="AX747" s="681"/>
      <c r="AY747" s="383"/>
      <c r="AZ747" s="383"/>
      <c r="BA747" s="383"/>
      <c r="BB747" s="383"/>
      <c r="BC747" s="383"/>
      <c r="BD747" s="12"/>
      <c r="BE747" s="609"/>
      <c r="BF747" s="609"/>
      <c r="BG747" s="609"/>
      <c r="BH747" s="609"/>
      <c r="BI747" s="609"/>
      <c r="BJ747" s="609"/>
      <c r="BK747" s="81"/>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row>
    <row r="748" spans="6:198" s="1" customFormat="1" ht="16.5" customHeight="1">
      <c r="F748" s="81"/>
      <c r="G748" s="12"/>
      <c r="H748" s="12"/>
      <c r="I748" s="681"/>
      <c r="J748" s="681"/>
      <c r="K748" s="681"/>
      <c r="L748" s="681"/>
      <c r="M748" s="681"/>
      <c r="N748" s="681"/>
      <c r="O748" s="681"/>
      <c r="P748" s="681"/>
      <c r="Q748" s="681"/>
      <c r="R748" s="681"/>
      <c r="S748" s="681"/>
      <c r="T748" s="681"/>
      <c r="U748" s="681"/>
      <c r="V748" s="681"/>
      <c r="W748" s="681"/>
      <c r="X748" s="681"/>
      <c r="Y748" s="681"/>
      <c r="Z748" s="681"/>
      <c r="AA748" s="681"/>
      <c r="AB748" s="681"/>
      <c r="AC748" s="681"/>
      <c r="AD748" s="681"/>
      <c r="AE748" s="681"/>
      <c r="AF748" s="681"/>
      <c r="AG748" s="681"/>
      <c r="AH748" s="681"/>
      <c r="AI748" s="681"/>
      <c r="AJ748" s="681"/>
      <c r="AK748" s="681"/>
      <c r="AL748" s="681"/>
      <c r="AM748" s="681"/>
      <c r="AN748" s="681"/>
      <c r="AO748" s="681"/>
      <c r="AP748" s="681"/>
      <c r="AQ748" s="681"/>
      <c r="AR748" s="681"/>
      <c r="AS748" s="681"/>
      <c r="AT748" s="681"/>
      <c r="AU748" s="681"/>
      <c r="AV748" s="681"/>
      <c r="AW748" s="681"/>
      <c r="AX748" s="681"/>
      <c r="AY748" s="383"/>
      <c r="AZ748" s="383"/>
      <c r="BA748" s="383"/>
      <c r="BB748" s="383"/>
      <c r="BC748" s="383"/>
      <c r="BD748" s="12"/>
      <c r="BE748" s="609"/>
      <c r="BF748" s="609"/>
      <c r="BG748" s="609"/>
      <c r="BH748" s="609"/>
      <c r="BI748" s="609"/>
      <c r="BJ748" s="609"/>
      <c r="BK748" s="81"/>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row>
    <row r="749" spans="6:198" s="1" customFormat="1" ht="12.75" customHeight="1">
      <c r="F749" s="81"/>
      <c r="G749" s="12"/>
      <c r="H749" s="379" t="s">
        <v>345</v>
      </c>
      <c r="I749" s="681" t="s">
        <v>346</v>
      </c>
      <c r="J749" s="681"/>
      <c r="K749" s="681"/>
      <c r="L749" s="681"/>
      <c r="M749" s="681"/>
      <c r="N749" s="681"/>
      <c r="O749" s="681"/>
      <c r="P749" s="681"/>
      <c r="Q749" s="681"/>
      <c r="R749" s="681"/>
      <c r="S749" s="681"/>
      <c r="T749" s="681"/>
      <c r="U749" s="681"/>
      <c r="V749" s="681"/>
      <c r="W749" s="681"/>
      <c r="X749" s="681"/>
      <c r="Y749" s="681"/>
      <c r="Z749" s="681"/>
      <c r="AA749" s="681"/>
      <c r="AB749" s="681"/>
      <c r="AC749" s="681"/>
      <c r="AD749" s="681"/>
      <c r="AE749" s="681"/>
      <c r="AF749" s="681"/>
      <c r="AG749" s="681"/>
      <c r="AH749" s="681"/>
      <c r="AI749" s="681"/>
      <c r="AJ749" s="681"/>
      <c r="AK749" s="681"/>
      <c r="AL749" s="681"/>
      <c r="AM749" s="681"/>
      <c r="AN749" s="681"/>
      <c r="AO749" s="681"/>
      <c r="AP749" s="681"/>
      <c r="AQ749" s="681"/>
      <c r="AR749" s="681"/>
      <c r="AS749" s="681"/>
      <c r="AT749" s="681"/>
      <c r="AU749" s="681"/>
      <c r="AV749" s="681"/>
      <c r="AW749" s="681"/>
      <c r="AX749" s="681"/>
      <c r="AY749" s="682" t="str">
        <f>[2]Triggers!F15</f>
        <v>No</v>
      </c>
      <c r="AZ749" s="682"/>
      <c r="BA749" s="682"/>
      <c r="BB749" s="682"/>
      <c r="BC749" s="682"/>
      <c r="BD749" s="12"/>
      <c r="BE749" s="683"/>
      <c r="BF749" s="683"/>
      <c r="BG749" s="683"/>
      <c r="BH749" s="683"/>
      <c r="BI749" s="683"/>
      <c r="BJ749" s="683"/>
      <c r="BK749" s="81"/>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row>
    <row r="750" spans="6:198" s="1" customFormat="1" ht="12.75" customHeight="1">
      <c r="F750" s="81"/>
      <c r="G750" s="12"/>
      <c r="H750" s="59"/>
      <c r="I750" s="681"/>
      <c r="J750" s="681"/>
      <c r="K750" s="681"/>
      <c r="L750" s="681"/>
      <c r="M750" s="681"/>
      <c r="N750" s="681"/>
      <c r="O750" s="681"/>
      <c r="P750" s="681"/>
      <c r="Q750" s="681"/>
      <c r="R750" s="681"/>
      <c r="S750" s="681"/>
      <c r="T750" s="681"/>
      <c r="U750" s="681"/>
      <c r="V750" s="681"/>
      <c r="W750" s="681"/>
      <c r="X750" s="681"/>
      <c r="Y750" s="681"/>
      <c r="Z750" s="681"/>
      <c r="AA750" s="681"/>
      <c r="AB750" s="681"/>
      <c r="AC750" s="681"/>
      <c r="AD750" s="681"/>
      <c r="AE750" s="681"/>
      <c r="AF750" s="681"/>
      <c r="AG750" s="681"/>
      <c r="AH750" s="681"/>
      <c r="AI750" s="681"/>
      <c r="AJ750" s="681"/>
      <c r="AK750" s="681"/>
      <c r="AL750" s="681"/>
      <c r="AM750" s="681"/>
      <c r="AN750" s="681"/>
      <c r="AO750" s="681"/>
      <c r="AP750" s="681"/>
      <c r="AQ750" s="681"/>
      <c r="AR750" s="681"/>
      <c r="AS750" s="681"/>
      <c r="AT750" s="681"/>
      <c r="AU750" s="681"/>
      <c r="AV750" s="681"/>
      <c r="AW750" s="681"/>
      <c r="AX750" s="681"/>
      <c r="AY750" s="384"/>
      <c r="AZ750" s="384"/>
      <c r="BA750" s="384"/>
      <c r="BB750" s="384"/>
      <c r="BC750" s="384"/>
      <c r="BD750" s="81"/>
      <c r="BE750" s="609"/>
      <c r="BF750" s="609"/>
      <c r="BG750" s="609"/>
      <c r="BH750" s="609"/>
      <c r="BI750" s="609"/>
      <c r="BJ750" s="609"/>
      <c r="BK750" s="81"/>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row>
    <row r="751" spans="6:198" s="1" customFormat="1" ht="12.75" customHeight="1">
      <c r="F751" s="81"/>
      <c r="G751" s="12"/>
      <c r="H751" s="59"/>
      <c r="I751" s="681"/>
      <c r="J751" s="681"/>
      <c r="K751" s="681"/>
      <c r="L751" s="681"/>
      <c r="M751" s="681"/>
      <c r="N751" s="681"/>
      <c r="O751" s="681"/>
      <c r="P751" s="681"/>
      <c r="Q751" s="681"/>
      <c r="R751" s="681"/>
      <c r="S751" s="681"/>
      <c r="T751" s="681"/>
      <c r="U751" s="681"/>
      <c r="V751" s="681"/>
      <c r="W751" s="681"/>
      <c r="X751" s="681"/>
      <c r="Y751" s="681"/>
      <c r="Z751" s="681"/>
      <c r="AA751" s="681"/>
      <c r="AB751" s="681"/>
      <c r="AC751" s="681"/>
      <c r="AD751" s="681"/>
      <c r="AE751" s="681"/>
      <c r="AF751" s="681"/>
      <c r="AG751" s="681"/>
      <c r="AH751" s="681"/>
      <c r="AI751" s="681"/>
      <c r="AJ751" s="681"/>
      <c r="AK751" s="681"/>
      <c r="AL751" s="681"/>
      <c r="AM751" s="681"/>
      <c r="AN751" s="681"/>
      <c r="AO751" s="681"/>
      <c r="AP751" s="681"/>
      <c r="AQ751" s="681"/>
      <c r="AR751" s="681"/>
      <c r="AS751" s="681"/>
      <c r="AT751" s="681"/>
      <c r="AU751" s="681"/>
      <c r="AV751" s="681"/>
      <c r="AW751" s="681"/>
      <c r="AX751" s="681"/>
      <c r="AY751" s="384"/>
      <c r="AZ751" s="384"/>
      <c r="BA751" s="384"/>
      <c r="BB751" s="384"/>
      <c r="BC751" s="384"/>
      <c r="BD751" s="81"/>
      <c r="BE751" s="609"/>
      <c r="BF751" s="609"/>
      <c r="BG751" s="609"/>
      <c r="BH751" s="609"/>
      <c r="BI751" s="609"/>
      <c r="BJ751" s="609"/>
      <c r="BK751" s="81"/>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row>
    <row r="752" spans="6:198" s="1" customFormat="1" ht="12.75" customHeight="1">
      <c r="F752" s="81"/>
      <c r="G752" s="12"/>
      <c r="H752" s="9"/>
      <c r="I752" s="681"/>
      <c r="J752" s="681"/>
      <c r="K752" s="681"/>
      <c r="L752" s="681"/>
      <c r="M752" s="681"/>
      <c r="N752" s="681"/>
      <c r="O752" s="681"/>
      <c r="P752" s="681"/>
      <c r="Q752" s="681"/>
      <c r="R752" s="681"/>
      <c r="S752" s="681"/>
      <c r="T752" s="681"/>
      <c r="U752" s="681"/>
      <c r="V752" s="681"/>
      <c r="W752" s="681"/>
      <c r="X752" s="681"/>
      <c r="Y752" s="681"/>
      <c r="Z752" s="681"/>
      <c r="AA752" s="681"/>
      <c r="AB752" s="681"/>
      <c r="AC752" s="681"/>
      <c r="AD752" s="681"/>
      <c r="AE752" s="681"/>
      <c r="AF752" s="681"/>
      <c r="AG752" s="681"/>
      <c r="AH752" s="681"/>
      <c r="AI752" s="681"/>
      <c r="AJ752" s="681"/>
      <c r="AK752" s="681"/>
      <c r="AL752" s="681"/>
      <c r="AM752" s="681"/>
      <c r="AN752" s="681"/>
      <c r="AO752" s="681"/>
      <c r="AP752" s="681"/>
      <c r="AQ752" s="681"/>
      <c r="AR752" s="681"/>
      <c r="AS752" s="681"/>
      <c r="AT752" s="681"/>
      <c r="AU752" s="681"/>
      <c r="AV752" s="681"/>
      <c r="AW752" s="681"/>
      <c r="AX752" s="681"/>
      <c r="AY752" s="9"/>
      <c r="AZ752" s="9"/>
      <c r="BA752" s="9"/>
      <c r="BB752" s="9"/>
      <c r="BC752" s="9"/>
      <c r="BD752" s="81"/>
      <c r="BE752" s="684"/>
      <c r="BF752" s="685"/>
      <c r="BG752" s="685"/>
      <c r="BH752" s="685"/>
      <c r="BI752" s="685"/>
      <c r="BJ752" s="685"/>
      <c r="BK752" s="81"/>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row>
    <row r="753" spans="6:198" s="1" customFormat="1" ht="12.75" customHeight="1">
      <c r="F753" s="81"/>
      <c r="G753" s="12"/>
      <c r="H753" s="57"/>
      <c r="I753" s="681"/>
      <c r="J753" s="681"/>
      <c r="K753" s="681"/>
      <c r="L753" s="681"/>
      <c r="M753" s="681"/>
      <c r="N753" s="681"/>
      <c r="O753" s="681"/>
      <c r="P753" s="681"/>
      <c r="Q753" s="681"/>
      <c r="R753" s="681"/>
      <c r="S753" s="681"/>
      <c r="T753" s="681"/>
      <c r="U753" s="681"/>
      <c r="V753" s="681"/>
      <c r="W753" s="681"/>
      <c r="X753" s="681"/>
      <c r="Y753" s="681"/>
      <c r="Z753" s="681"/>
      <c r="AA753" s="681"/>
      <c r="AB753" s="681"/>
      <c r="AC753" s="681"/>
      <c r="AD753" s="681"/>
      <c r="AE753" s="681"/>
      <c r="AF753" s="681"/>
      <c r="AG753" s="681"/>
      <c r="AH753" s="681"/>
      <c r="AI753" s="681"/>
      <c r="AJ753" s="681"/>
      <c r="AK753" s="681"/>
      <c r="AL753" s="681"/>
      <c r="AM753" s="681"/>
      <c r="AN753" s="681"/>
      <c r="AO753" s="681"/>
      <c r="AP753" s="681"/>
      <c r="AQ753" s="681"/>
      <c r="AR753" s="681"/>
      <c r="AS753" s="681"/>
      <c r="AT753" s="681"/>
      <c r="AU753" s="681"/>
      <c r="AV753" s="681"/>
      <c r="AW753" s="681"/>
      <c r="AX753" s="681"/>
      <c r="AY753" s="682"/>
      <c r="AZ753" s="682"/>
      <c r="BA753" s="682"/>
      <c r="BB753" s="682"/>
      <c r="BC753" s="682"/>
      <c r="BD753" s="81"/>
      <c r="BE753" s="686"/>
      <c r="BF753" s="686"/>
      <c r="BG753" s="686"/>
      <c r="BH753" s="686"/>
      <c r="BI753" s="686"/>
      <c r="BJ753" s="686"/>
      <c r="BK753" s="81"/>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row>
    <row r="754" spans="6:198" s="1" customFormat="1" ht="13.5" customHeight="1" thickBot="1">
      <c r="F754" s="192"/>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c r="BD754" s="193"/>
      <c r="BE754" s="193"/>
      <c r="BF754" s="193"/>
      <c r="BG754" s="193"/>
      <c r="BH754" s="193"/>
      <c r="BI754" s="193"/>
      <c r="BJ754" s="193"/>
      <c r="BK754" s="19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row>
    <row r="755" spans="6:198" s="1" customFormat="1" ht="24" customHeight="1">
      <c r="F755" s="576" t="str">
        <f>[2]Setup!$B$5</f>
        <v>Precise Mortgage Funding 2018-2B plc</v>
      </c>
      <c r="G755" s="576"/>
      <c r="H755" s="576"/>
      <c r="I755" s="576"/>
      <c r="J755" s="576"/>
      <c r="K755" s="576"/>
      <c r="L755" s="576"/>
      <c r="M755" s="576"/>
      <c r="N755" s="576"/>
      <c r="O755" s="576"/>
      <c r="P755" s="576"/>
      <c r="Q755" s="576"/>
      <c r="R755" s="576"/>
      <c r="S755" s="576"/>
      <c r="T755" s="576"/>
      <c r="U755" s="576"/>
      <c r="V755" s="576"/>
      <c r="W755" s="576"/>
      <c r="X755" s="576"/>
      <c r="Y755" s="576"/>
      <c r="Z755" s="576"/>
      <c r="AA755" s="576"/>
      <c r="AB755" s="576"/>
      <c r="AC755" s="576"/>
      <c r="AD755" s="576"/>
      <c r="AE755" s="576"/>
      <c r="AF755" s="576"/>
      <c r="AG755" s="576"/>
      <c r="AH755" s="576"/>
      <c r="AI755" s="576"/>
      <c r="AJ755" s="576"/>
      <c r="AK755" s="576"/>
      <c r="AL755" s="576"/>
      <c r="AM755" s="576"/>
      <c r="AN755" s="576"/>
      <c r="AO755" s="576"/>
      <c r="AP755" s="576"/>
      <c r="AQ755" s="576"/>
      <c r="AR755" s="576"/>
      <c r="AS755" s="576"/>
      <c r="AT755" s="576"/>
      <c r="AU755" s="576"/>
      <c r="AV755" s="576"/>
      <c r="AW755" s="576"/>
      <c r="AX755" s="576"/>
      <c r="AY755" s="576"/>
      <c r="AZ755" s="576"/>
      <c r="BA755" s="576"/>
      <c r="BB755" s="576"/>
      <c r="BC755" s="576"/>
      <c r="BD755" s="576"/>
      <c r="BE755" s="576"/>
      <c r="BF755" s="576"/>
      <c r="BG755" s="576"/>
      <c r="BH755" s="576"/>
      <c r="BI755" s="576"/>
      <c r="BJ755" s="576"/>
      <c r="BK755" s="576"/>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row>
    <row r="756" spans="6:198" s="1" customFormat="1" ht="13.5" customHeight="1">
      <c r="F756" s="569" t="s">
        <v>1</v>
      </c>
      <c r="G756" s="569"/>
      <c r="H756" s="569"/>
      <c r="I756" s="569"/>
      <c r="J756" s="569"/>
      <c r="K756" s="569"/>
      <c r="L756" s="569"/>
      <c r="M756" s="569"/>
      <c r="N756" s="569"/>
      <c r="O756" s="569"/>
      <c r="P756" s="569"/>
      <c r="Q756" s="569"/>
      <c r="R756" s="569"/>
      <c r="S756" s="569"/>
      <c r="T756" s="569"/>
      <c r="U756" s="569"/>
      <c r="V756" s="569"/>
      <c r="W756" s="569"/>
      <c r="X756" s="569"/>
      <c r="Y756" s="569"/>
      <c r="Z756" s="569"/>
      <c r="AA756" s="569"/>
      <c r="AB756" s="569"/>
      <c r="AC756" s="569"/>
      <c r="AD756" s="569"/>
      <c r="AE756" s="569"/>
      <c r="AF756" s="569"/>
      <c r="AG756" s="569"/>
      <c r="AH756" s="569"/>
      <c r="AI756" s="569"/>
      <c r="AJ756" s="569"/>
      <c r="AK756" s="569"/>
      <c r="AL756" s="569"/>
      <c r="AM756" s="569"/>
      <c r="AN756" s="569"/>
      <c r="AO756" s="569"/>
      <c r="AP756" s="569"/>
      <c r="AQ756" s="569"/>
      <c r="AR756" s="569"/>
      <c r="AS756" s="569"/>
      <c r="AT756" s="569"/>
      <c r="AU756" s="569"/>
      <c r="AV756" s="569"/>
      <c r="AW756" s="569"/>
      <c r="AX756" s="569"/>
      <c r="AY756" s="569"/>
      <c r="AZ756" s="569"/>
      <c r="BA756" s="569"/>
      <c r="BB756" s="569"/>
      <c r="BC756" s="569"/>
      <c r="BD756" s="569"/>
      <c r="BE756" s="569"/>
      <c r="BF756" s="569"/>
      <c r="BG756" s="569"/>
      <c r="BH756" s="569"/>
      <c r="BI756" s="569"/>
      <c r="BJ756" s="569"/>
      <c r="BK756" s="569"/>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row>
    <row r="757" spans="6:198" s="1" customFormat="1" ht="13.5" customHeight="1">
      <c r="F757" s="569" t="s">
        <v>2</v>
      </c>
      <c r="G757" s="569"/>
      <c r="H757" s="569"/>
      <c r="I757" s="569"/>
      <c r="J757" s="569"/>
      <c r="K757" s="569"/>
      <c r="L757" s="569"/>
      <c r="M757" s="569"/>
      <c r="N757" s="569"/>
      <c r="O757" s="569"/>
      <c r="P757" s="569"/>
      <c r="Q757" s="569"/>
      <c r="R757" s="569"/>
      <c r="S757" s="569"/>
      <c r="T757" s="569"/>
      <c r="U757" s="569"/>
      <c r="V757" s="569"/>
      <c r="W757" s="569"/>
      <c r="X757" s="569"/>
      <c r="Y757" s="569"/>
      <c r="Z757" s="569"/>
      <c r="AA757" s="569"/>
      <c r="AB757" s="569"/>
      <c r="AC757" s="569"/>
      <c r="AD757" s="569"/>
      <c r="AE757" s="569"/>
      <c r="AF757" s="569"/>
      <c r="AG757" s="569"/>
      <c r="AH757" s="569"/>
      <c r="AI757" s="569"/>
      <c r="AJ757" s="569"/>
      <c r="AK757" s="569"/>
      <c r="AL757" s="569"/>
      <c r="AM757" s="569"/>
      <c r="AN757" s="569"/>
      <c r="AO757" s="569"/>
      <c r="AP757" s="569"/>
      <c r="AQ757" s="569"/>
      <c r="AR757" s="569"/>
      <c r="AS757" s="569"/>
      <c r="AT757" s="569"/>
      <c r="AU757" s="569"/>
      <c r="AV757" s="569"/>
      <c r="AW757" s="569"/>
      <c r="AX757" s="569"/>
      <c r="AY757" s="569"/>
      <c r="AZ757" s="569"/>
      <c r="BA757" s="569"/>
      <c r="BB757" s="569"/>
      <c r="BC757" s="569"/>
      <c r="BD757" s="569"/>
      <c r="BE757" s="569"/>
      <c r="BF757" s="569"/>
      <c r="BG757" s="569"/>
      <c r="BH757" s="569"/>
      <c r="BI757" s="569"/>
      <c r="BJ757" s="569"/>
      <c r="BK757" s="569"/>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row>
    <row r="758" spans="6:198" s="1" customFormat="1" ht="13.5" customHeight="1" thickBot="1">
      <c r="F758" s="570">
        <f>[1]Input!$C$112</f>
        <v>43633</v>
      </c>
      <c r="G758" s="570"/>
      <c r="H758" s="570"/>
      <c r="I758" s="570"/>
      <c r="J758" s="570"/>
      <c r="K758" s="570"/>
      <c r="L758" s="570"/>
      <c r="M758" s="570"/>
      <c r="N758" s="570"/>
      <c r="O758" s="570"/>
      <c r="P758" s="570"/>
      <c r="Q758" s="570"/>
      <c r="R758" s="570"/>
      <c r="S758" s="570"/>
      <c r="T758" s="570"/>
      <c r="U758" s="570"/>
      <c r="V758" s="570"/>
      <c r="W758" s="570"/>
      <c r="X758" s="570"/>
      <c r="Y758" s="570"/>
      <c r="Z758" s="570"/>
      <c r="AA758" s="570"/>
      <c r="AB758" s="570"/>
      <c r="AC758" s="570"/>
      <c r="AD758" s="570"/>
      <c r="AE758" s="570"/>
      <c r="AF758" s="570"/>
      <c r="AG758" s="570"/>
      <c r="AH758" s="570"/>
      <c r="AI758" s="570"/>
      <c r="AJ758" s="570"/>
      <c r="AK758" s="570"/>
      <c r="AL758" s="570"/>
      <c r="AM758" s="570"/>
      <c r="AN758" s="570"/>
      <c r="AO758" s="570"/>
      <c r="AP758" s="570"/>
      <c r="AQ758" s="570"/>
      <c r="AR758" s="570"/>
      <c r="AS758" s="570"/>
      <c r="AT758" s="570"/>
      <c r="AU758" s="570"/>
      <c r="AV758" s="570"/>
      <c r="AW758" s="570"/>
      <c r="AX758" s="570"/>
      <c r="AY758" s="570"/>
      <c r="AZ758" s="570"/>
      <c r="BA758" s="570"/>
      <c r="BB758" s="570"/>
      <c r="BC758" s="570"/>
      <c r="BD758" s="570"/>
      <c r="BE758" s="570"/>
      <c r="BF758" s="570"/>
      <c r="BG758" s="570"/>
      <c r="BH758" s="570"/>
      <c r="BI758" s="570"/>
      <c r="BJ758" s="570"/>
      <c r="BK758" s="570"/>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row>
    <row r="759" spans="6:198" s="1" customFormat="1" ht="13.5" customHeight="1">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c r="BC759" s="4"/>
      <c r="BD759" s="4"/>
      <c r="BE759" s="4"/>
      <c r="BF759" s="4"/>
      <c r="BG759" s="4"/>
      <c r="BH759" s="4"/>
      <c r="BI759" s="4"/>
      <c r="BJ759" s="4"/>
      <c r="BK759" s="4"/>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row>
    <row r="760" spans="6:198" s="1" customFormat="1" ht="13.5" customHeight="1">
      <c r="F760" s="571" t="s">
        <v>347</v>
      </c>
      <c r="G760" s="571"/>
      <c r="H760" s="571"/>
      <c r="I760" s="571"/>
      <c r="J760" s="571"/>
      <c r="K760" s="571"/>
      <c r="L760" s="571"/>
      <c r="M760" s="571"/>
      <c r="N760" s="571"/>
      <c r="O760" s="571"/>
      <c r="P760" s="571"/>
      <c r="Q760" s="571"/>
      <c r="R760" s="571"/>
      <c r="S760" s="571"/>
      <c r="T760" s="571"/>
      <c r="U760" s="571"/>
      <c r="V760" s="571"/>
      <c r="W760" s="571"/>
      <c r="X760" s="571"/>
      <c r="Y760" s="571"/>
      <c r="Z760" s="571"/>
      <c r="AA760" s="571"/>
      <c r="AB760" s="571"/>
      <c r="AC760" s="571"/>
      <c r="AD760" s="571"/>
      <c r="AE760" s="571"/>
      <c r="AF760" s="571"/>
      <c r="AG760" s="571"/>
      <c r="AH760" s="571"/>
      <c r="AI760" s="571"/>
      <c r="AJ760" s="571"/>
      <c r="AK760" s="571"/>
      <c r="AL760" s="571"/>
      <c r="AM760" s="571"/>
      <c r="AN760" s="571"/>
      <c r="AO760" s="571"/>
      <c r="AP760" s="571"/>
      <c r="AQ760" s="571"/>
      <c r="AR760" s="571"/>
      <c r="AS760" s="571"/>
      <c r="AT760" s="571"/>
      <c r="AU760" s="571"/>
      <c r="AV760" s="571"/>
      <c r="AW760" s="571"/>
      <c r="AX760" s="571"/>
      <c r="AY760" s="571"/>
      <c r="AZ760" s="571"/>
      <c r="BA760" s="571"/>
      <c r="BB760" s="571"/>
      <c r="BC760" s="571"/>
      <c r="BD760" s="571"/>
      <c r="BE760" s="571"/>
      <c r="BF760" s="571"/>
      <c r="BG760" s="571"/>
      <c r="BH760" s="571"/>
      <c r="BI760" s="571"/>
      <c r="BJ760" s="571"/>
      <c r="BK760" s="571"/>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row>
    <row r="761" spans="6:198" s="1" customFormat="1" ht="13.5" customHeight="1">
      <c r="F761" s="159"/>
      <c r="G761" s="307"/>
      <c r="H761" s="159"/>
      <c r="I761" s="159"/>
      <c r="J761" s="159"/>
      <c r="K761" s="159"/>
      <c r="L761" s="159"/>
      <c r="M761" s="159"/>
      <c r="N761" s="159"/>
      <c r="O761" s="159"/>
      <c r="P761" s="159"/>
      <c r="Q761" s="159"/>
      <c r="R761" s="159"/>
      <c r="S761" s="159"/>
      <c r="T761" s="159"/>
      <c r="U761" s="159"/>
      <c r="V761" s="159"/>
      <c r="W761" s="159"/>
      <c r="X761" s="159"/>
      <c r="Y761" s="159"/>
      <c r="Z761" s="159"/>
      <c r="AA761" s="159"/>
      <c r="AB761" s="159"/>
      <c r="AC761" s="159"/>
      <c r="AD761" s="159"/>
      <c r="AE761" s="159"/>
      <c r="AF761" s="159"/>
      <c r="AG761" s="159"/>
      <c r="AH761" s="159"/>
      <c r="AI761" s="159"/>
      <c r="AJ761" s="159"/>
      <c r="AK761" s="159"/>
      <c r="AL761" s="159"/>
      <c r="AM761" s="159"/>
      <c r="AN761" s="159"/>
      <c r="AO761" s="159"/>
      <c r="AP761" s="159"/>
      <c r="AQ761" s="159"/>
      <c r="AR761" s="159"/>
      <c r="AS761" s="159"/>
      <c r="AT761" s="385"/>
      <c r="AU761" s="385"/>
      <c r="AV761" s="385"/>
      <c r="AW761" s="385"/>
      <c r="AX761" s="385"/>
      <c r="AY761" s="385"/>
      <c r="AZ761" s="385"/>
      <c r="BA761" s="385"/>
      <c r="BB761" s="385"/>
      <c r="BC761" s="385"/>
      <c r="BD761" s="385"/>
      <c r="BE761" s="385"/>
      <c r="BF761" s="385"/>
      <c r="BG761" s="385"/>
      <c r="BH761" s="385"/>
      <c r="BI761" s="385"/>
      <c r="BJ761" s="385"/>
      <c r="BK761" s="97"/>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row>
    <row r="762" spans="6:198" s="1" customFormat="1" ht="13.5" customHeight="1">
      <c r="F762" s="98"/>
      <c r="G762" s="375" t="s">
        <v>348</v>
      </c>
      <c r="H762" s="98"/>
      <c r="I762" s="98"/>
      <c r="J762" s="98"/>
      <c r="K762" s="386"/>
      <c r="L762" s="98"/>
      <c r="M762" s="98"/>
      <c r="N762" s="98"/>
      <c r="O762" s="98"/>
      <c r="P762" s="98"/>
      <c r="Q762" s="98"/>
      <c r="R762" s="98"/>
      <c r="S762" s="98"/>
      <c r="T762" s="98"/>
      <c r="U762" s="98"/>
      <c r="V762" s="98"/>
      <c r="W762" s="98"/>
      <c r="X762" s="98"/>
      <c r="Y762" s="98"/>
      <c r="Z762" s="98"/>
      <c r="AA762" s="98"/>
      <c r="AB762" s="98"/>
      <c r="AC762" s="82"/>
      <c r="AD762" s="82"/>
      <c r="AE762" s="82"/>
      <c r="AF762" s="82"/>
      <c r="AG762" s="82"/>
      <c r="AH762" s="82"/>
      <c r="AI762" s="82"/>
      <c r="AJ762" s="82"/>
      <c r="AK762" s="82"/>
      <c r="AL762" s="82"/>
      <c r="AM762" s="82"/>
      <c r="AN762" s="82"/>
      <c r="AO762" s="82"/>
      <c r="AP762" s="82"/>
      <c r="AQ762" s="82"/>
      <c r="AR762" s="82"/>
      <c r="AS762" s="82"/>
      <c r="AT762" s="82"/>
      <c r="AU762" s="387"/>
      <c r="AV762" s="82"/>
      <c r="AW762" s="82"/>
      <c r="AX762" s="82"/>
      <c r="AY762" s="377"/>
      <c r="AZ762" s="377"/>
      <c r="BA762" s="377"/>
      <c r="BB762" s="377"/>
      <c r="BC762" s="377"/>
      <c r="BD762" s="82"/>
      <c r="BE762" s="82"/>
      <c r="BF762" s="82"/>
      <c r="BG762" s="82"/>
      <c r="BH762" s="82"/>
      <c r="BI762" s="98"/>
      <c r="BJ762" s="98"/>
      <c r="BK762" s="81"/>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row>
    <row r="763" spans="6:198" s="1" customFormat="1" ht="13.5" customHeight="1">
      <c r="F763" s="98"/>
      <c r="G763" s="98"/>
      <c r="H763" s="98"/>
      <c r="I763" s="98"/>
      <c r="J763" s="98"/>
      <c r="K763" s="98"/>
      <c r="L763" s="98"/>
      <c r="M763" s="98"/>
      <c r="N763" s="98"/>
      <c r="O763" s="98"/>
      <c r="P763" s="98"/>
      <c r="Q763" s="98"/>
      <c r="R763" s="98"/>
      <c r="S763" s="98"/>
      <c r="T763" s="98"/>
      <c r="U763" s="98"/>
      <c r="V763" s="98"/>
      <c r="W763" s="98"/>
      <c r="X763" s="98"/>
      <c r="Y763" s="98"/>
      <c r="Z763" s="98"/>
      <c r="AA763" s="98"/>
      <c r="AB763" s="98"/>
      <c r="AC763" s="82"/>
      <c r="AD763" s="82"/>
      <c r="AE763" s="82"/>
      <c r="AF763" s="82"/>
      <c r="AG763" s="189"/>
      <c r="AH763" s="189"/>
      <c r="AI763" s="189"/>
      <c r="AJ763" s="189"/>
      <c r="AK763" s="189"/>
      <c r="AL763" s="189"/>
      <c r="AM763" s="268"/>
      <c r="AN763" s="268"/>
      <c r="AO763" s="268"/>
      <c r="AP763" s="268"/>
      <c r="AQ763" s="268"/>
      <c r="AR763" s="268"/>
      <c r="AS763" s="268"/>
      <c r="AT763" s="268"/>
      <c r="AU763" s="378"/>
      <c r="AV763" s="378"/>
      <c r="AW763" s="378"/>
      <c r="AX763" s="189"/>
      <c r="AY763" s="388"/>
      <c r="AZ763" s="388"/>
      <c r="BA763" s="388"/>
      <c r="BB763" s="388"/>
      <c r="BC763" s="388"/>
      <c r="BD763" s="268"/>
      <c r="BE763" s="363"/>
      <c r="BF763" s="82"/>
      <c r="BG763" s="82"/>
      <c r="BH763" s="82"/>
      <c r="BI763" s="98"/>
      <c r="BJ763" s="98"/>
      <c r="BK763" s="81"/>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row>
    <row r="764" spans="6:198" s="1" customFormat="1" ht="13.5" customHeight="1">
      <c r="F764" s="98"/>
      <c r="G764" s="98"/>
      <c r="H764" s="380"/>
      <c r="I764" s="379" t="str">
        <f>[2]Triggers!C44</f>
        <v>8.3 (a) Optional Purchase Price received</v>
      </c>
      <c r="J764" s="379"/>
      <c r="K764" s="379"/>
      <c r="L764" s="379"/>
      <c r="M764" s="379"/>
      <c r="N764" s="379"/>
      <c r="O764" s="379"/>
      <c r="P764" s="379"/>
      <c r="Q764" s="379"/>
      <c r="R764" s="379"/>
      <c r="S764" s="379"/>
      <c r="T764" s="379"/>
      <c r="U764" s="379"/>
      <c r="V764" s="379"/>
      <c r="W764" s="379"/>
      <c r="X764" s="379"/>
      <c r="Y764" s="379"/>
      <c r="Z764" s="379"/>
      <c r="AA764" s="379"/>
      <c r="AB764" s="379"/>
      <c r="AC764" s="379"/>
      <c r="AD764" s="379"/>
      <c r="AE764" s="379"/>
      <c r="AF764" s="379"/>
      <c r="AG764" s="379"/>
      <c r="AH764" s="379"/>
      <c r="AI764" s="379"/>
      <c r="AJ764" s="379"/>
      <c r="AK764" s="379"/>
      <c r="AL764" s="379"/>
      <c r="AM764" s="379"/>
      <c r="AN764" s="379"/>
      <c r="AO764" s="379"/>
      <c r="AP764" s="379"/>
      <c r="AQ764" s="379"/>
      <c r="AR764" s="379"/>
      <c r="AS764" s="379"/>
      <c r="AT764" s="379"/>
      <c r="AU764" s="379"/>
      <c r="AV764" s="379"/>
      <c r="AW764" s="379"/>
      <c r="AX764" s="379"/>
      <c r="AY764" s="384"/>
      <c r="AZ764" s="384"/>
      <c r="BA764" s="389" t="str">
        <f>IF([2]Triggers!F44="NO","No","Yes")</f>
        <v>No</v>
      </c>
      <c r="BB764" s="381"/>
      <c r="BC764" s="384"/>
      <c r="BD764" s="268"/>
      <c r="BE764" s="363"/>
      <c r="BF764" s="82"/>
      <c r="BG764" s="82"/>
      <c r="BH764" s="82"/>
      <c r="BI764" s="98"/>
      <c r="BJ764" s="98"/>
      <c r="BK764" s="81"/>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row>
    <row r="765" spans="6:198" s="1" customFormat="1" ht="13.5" customHeight="1">
      <c r="F765" s="98"/>
      <c r="G765" s="98"/>
      <c r="H765" s="379"/>
      <c r="I765" s="379" t="str">
        <f>[2]Triggers!C45</f>
        <v>8.3 (b) Ten Per cent clean up call</v>
      </c>
      <c r="J765" s="379"/>
      <c r="K765" s="379"/>
      <c r="L765" s="379"/>
      <c r="M765" s="379"/>
      <c r="N765" s="379"/>
      <c r="O765" s="379"/>
      <c r="P765" s="379"/>
      <c r="Q765" s="379"/>
      <c r="R765" s="379"/>
      <c r="S765" s="379"/>
      <c r="T765" s="379"/>
      <c r="U765" s="379"/>
      <c r="V765" s="379"/>
      <c r="W765" s="379"/>
      <c r="X765" s="379"/>
      <c r="Y765" s="379"/>
      <c r="Z765" s="379"/>
      <c r="AA765" s="379"/>
      <c r="AB765" s="379"/>
      <c r="AC765" s="379"/>
      <c r="AD765" s="379"/>
      <c r="AE765" s="379"/>
      <c r="AF765" s="379"/>
      <c r="AG765" s="379"/>
      <c r="AH765" s="379"/>
      <c r="AI765" s="379"/>
      <c r="AJ765" s="379"/>
      <c r="AK765" s="379"/>
      <c r="AL765" s="379"/>
      <c r="AM765" s="379"/>
      <c r="AN765" s="379"/>
      <c r="AO765" s="379"/>
      <c r="AP765" s="379"/>
      <c r="AQ765" s="379"/>
      <c r="AR765" s="379"/>
      <c r="AS765" s="379"/>
      <c r="AT765" s="379"/>
      <c r="AU765" s="379"/>
      <c r="AV765" s="379"/>
      <c r="AW765" s="379"/>
      <c r="AX765" s="379"/>
      <c r="AY765" s="384"/>
      <c r="AZ765" s="384"/>
      <c r="BA765" s="389" t="str">
        <f>IF([2]Triggers!F45="NO","No","Yes")</f>
        <v>No</v>
      </c>
      <c r="BB765" s="381"/>
      <c r="BC765" s="384"/>
      <c r="BD765" s="268"/>
      <c r="BE765" s="363"/>
      <c r="BF765" s="82"/>
      <c r="BG765" s="82"/>
      <c r="BH765" s="82"/>
      <c r="BI765" s="98"/>
      <c r="BJ765" s="98"/>
      <c r="BK765" s="81"/>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row>
    <row r="766" spans="6:198" s="1" customFormat="1" ht="13.5" customHeight="1">
      <c r="F766" s="98"/>
      <c r="G766" s="98"/>
      <c r="H766" s="379"/>
      <c r="I766" s="379"/>
      <c r="J766" s="379"/>
      <c r="K766" s="379"/>
      <c r="L766" s="379"/>
      <c r="M766" s="379"/>
      <c r="N766" s="379"/>
      <c r="O766" s="379"/>
      <c r="P766" s="379"/>
      <c r="Q766" s="379"/>
      <c r="R766" s="379"/>
      <c r="S766" s="379"/>
      <c r="T766" s="379"/>
      <c r="U766" s="379"/>
      <c r="V766" s="379"/>
      <c r="W766" s="379"/>
      <c r="X766" s="379"/>
      <c r="Y766" s="379"/>
      <c r="Z766" s="379"/>
      <c r="AA766" s="379"/>
      <c r="AB766" s="379"/>
      <c r="AC766" s="379"/>
      <c r="AD766" s="379"/>
      <c r="AE766" s="379"/>
      <c r="AF766" s="390" t="s">
        <v>349</v>
      </c>
      <c r="AG766" s="379"/>
      <c r="AH766" s="379"/>
      <c r="AI766" s="379"/>
      <c r="AJ766" s="379"/>
      <c r="AK766" s="390" t="s">
        <v>350</v>
      </c>
      <c r="AL766" s="379"/>
      <c r="AM766" s="379"/>
      <c r="AN766" s="379"/>
      <c r="AO766" s="379"/>
      <c r="AP766" s="379"/>
      <c r="AQ766" s="379"/>
      <c r="AR766" s="379"/>
      <c r="AS766" s="379"/>
      <c r="AT766" s="379"/>
      <c r="AU766" s="379"/>
      <c r="AV766" s="379"/>
      <c r="AW766" s="379"/>
      <c r="AX766" s="379"/>
      <c r="AY766" s="384"/>
      <c r="AZ766" s="384"/>
      <c r="BA766" s="389"/>
      <c r="BB766" s="381"/>
      <c r="BC766" s="384"/>
      <c r="BD766" s="268"/>
      <c r="BE766" s="363"/>
      <c r="BF766" s="82"/>
      <c r="BG766" s="82"/>
      <c r="BH766" s="82"/>
      <c r="BI766" s="98"/>
      <c r="BJ766" s="98"/>
      <c r="BK766" s="81"/>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row>
    <row r="767" spans="6:198" s="1" customFormat="1" ht="13.5" customHeight="1">
      <c r="F767" s="98"/>
      <c r="G767" s="98"/>
      <c r="H767" s="379"/>
      <c r="I767" s="379"/>
      <c r="J767" s="379"/>
      <c r="K767" s="379"/>
      <c r="L767" s="379"/>
      <c r="M767" s="379"/>
      <c r="N767" s="379"/>
      <c r="O767" s="379"/>
      <c r="P767" s="379"/>
      <c r="Q767" s="379"/>
      <c r="R767" s="379"/>
      <c r="S767" s="379"/>
      <c r="T767" s="379"/>
      <c r="U767" s="379"/>
      <c r="V767" s="379"/>
      <c r="W767" s="379"/>
      <c r="X767" s="379"/>
      <c r="Y767" s="379"/>
      <c r="Z767" s="379"/>
      <c r="AA767" s="379"/>
      <c r="AB767" s="379"/>
      <c r="AC767" s="379"/>
      <c r="AD767" s="379"/>
      <c r="AE767" s="379"/>
      <c r="AF767" s="680">
        <f>'[1]Monthly Report'!$C$10</f>
        <v>306040316.87</v>
      </c>
      <c r="AG767" s="680"/>
      <c r="AH767" s="680"/>
      <c r="AI767" s="680"/>
      <c r="AJ767" s="680"/>
      <c r="AK767" s="680">
        <f>0.1*SUM('[2]Note Calcs'!C19:C23)</f>
        <v>37447000</v>
      </c>
      <c r="AL767" s="680"/>
      <c r="AM767" s="680"/>
      <c r="AN767" s="680"/>
      <c r="AO767" s="680"/>
      <c r="AP767" s="680"/>
      <c r="AQ767" s="379"/>
      <c r="AR767" s="379"/>
      <c r="AS767" s="379"/>
      <c r="AT767" s="379"/>
      <c r="AU767" s="379"/>
      <c r="AV767" s="379"/>
      <c r="AW767" s="379"/>
      <c r="AX767" s="379"/>
      <c r="AY767" s="384"/>
      <c r="AZ767" s="384"/>
      <c r="BA767" s="389"/>
      <c r="BB767" s="381"/>
      <c r="BC767" s="384"/>
      <c r="BD767" s="268"/>
      <c r="BE767" s="363"/>
      <c r="BF767" s="82"/>
      <c r="BG767" s="82"/>
      <c r="BH767" s="82"/>
      <c r="BI767" s="98"/>
      <c r="BJ767" s="98"/>
      <c r="BK767" s="81"/>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row>
    <row r="768" spans="6:198" s="1" customFormat="1" ht="13.5" customHeight="1">
      <c r="F768" s="98"/>
      <c r="G768" s="98"/>
      <c r="H768" s="379"/>
      <c r="I768" s="379" t="str">
        <f>[2]Triggers!C46</f>
        <v>8.4 Taxation or Other Reasons</v>
      </c>
      <c r="J768" s="379"/>
      <c r="K768" s="379"/>
      <c r="L768" s="379"/>
      <c r="M768" s="379"/>
      <c r="N768" s="379"/>
      <c r="O768" s="379"/>
      <c r="P768" s="379"/>
      <c r="Q768" s="379"/>
      <c r="R768" s="379"/>
      <c r="S768" s="379"/>
      <c r="T768" s="379"/>
      <c r="U768" s="379"/>
      <c r="V768" s="379"/>
      <c r="W768" s="379"/>
      <c r="X768" s="379"/>
      <c r="Y768" s="379"/>
      <c r="Z768" s="379"/>
      <c r="AA768" s="379"/>
      <c r="AB768" s="379"/>
      <c r="AC768" s="379"/>
      <c r="AD768" s="379"/>
      <c r="AE768" s="379"/>
      <c r="AF768" s="379"/>
      <c r="AG768" s="379"/>
      <c r="AH768" s="379"/>
      <c r="AI768" s="379"/>
      <c r="AJ768" s="379"/>
      <c r="AK768" s="379"/>
      <c r="AL768" s="379"/>
      <c r="AM768" s="379"/>
      <c r="AN768" s="379"/>
      <c r="AO768" s="379"/>
      <c r="AP768" s="379"/>
      <c r="AQ768" s="379"/>
      <c r="AR768" s="379"/>
      <c r="AS768" s="379"/>
      <c r="AT768" s="379"/>
      <c r="AU768" s="379"/>
      <c r="AV768" s="379"/>
      <c r="AW768" s="379"/>
      <c r="AX768" s="379"/>
      <c r="AY768" s="384"/>
      <c r="AZ768" s="384"/>
      <c r="BA768" s="389" t="str">
        <f>IF([2]Triggers!F48="NO","No","Yes")</f>
        <v>No</v>
      </c>
      <c r="BB768" s="381"/>
      <c r="BC768" s="384"/>
      <c r="BD768" s="268"/>
      <c r="BE768" s="363"/>
      <c r="BF768" s="82"/>
      <c r="BG768" s="82"/>
      <c r="BH768" s="82"/>
      <c r="BI768" s="98"/>
      <c r="BJ768" s="98"/>
      <c r="BK768" s="81"/>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row>
    <row r="769" spans="6:198" s="1" customFormat="1" ht="13.5" customHeight="1">
      <c r="F769" s="98"/>
      <c r="G769" s="98"/>
      <c r="H769" s="379"/>
      <c r="I769" s="379"/>
      <c r="J769" s="379"/>
      <c r="K769" s="379"/>
      <c r="L769" s="379"/>
      <c r="M769" s="379"/>
      <c r="N769" s="379"/>
      <c r="O769" s="379"/>
      <c r="P769" s="379"/>
      <c r="Q769" s="379"/>
      <c r="R769" s="379"/>
      <c r="S769" s="379"/>
      <c r="T769" s="379"/>
      <c r="U769" s="379"/>
      <c r="V769" s="379"/>
      <c r="W769" s="379"/>
      <c r="X769" s="379"/>
      <c r="Y769" s="379"/>
      <c r="Z769" s="379"/>
      <c r="AA769" s="379"/>
      <c r="AB769" s="379"/>
      <c r="AC769" s="379"/>
      <c r="AD769" s="379"/>
      <c r="AE769" s="379"/>
      <c r="AF769" s="379"/>
      <c r="AG769" s="379"/>
      <c r="AH769" s="379"/>
      <c r="AI769" s="379"/>
      <c r="AJ769" s="379"/>
      <c r="AK769" s="379"/>
      <c r="AL769" s="379"/>
      <c r="AM769" s="379"/>
      <c r="AN769" s="379"/>
      <c r="AO769" s="379"/>
      <c r="AP769" s="379"/>
      <c r="AQ769" s="379"/>
      <c r="AR769" s="379"/>
      <c r="AS769" s="379"/>
      <c r="AT769" s="379"/>
      <c r="AU769" s="379"/>
      <c r="AV769" s="379"/>
      <c r="AW769" s="379"/>
      <c r="AX769" s="379"/>
      <c r="AY769" s="384"/>
      <c r="AZ769" s="384"/>
      <c r="BA769" s="391"/>
      <c r="BB769" s="384"/>
      <c r="BC769" s="384"/>
      <c r="BD769" s="268"/>
      <c r="BE769" s="363"/>
      <c r="BF769" s="366"/>
      <c r="BG769" s="366"/>
      <c r="BH769" s="366"/>
      <c r="BI769" s="98"/>
      <c r="BJ769" s="98"/>
      <c r="BK769" s="81"/>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row>
    <row r="770" spans="6:198" s="1" customFormat="1" ht="13.5" customHeight="1">
      <c r="F770" s="98"/>
      <c r="G770" s="307"/>
      <c r="H770" s="379"/>
      <c r="I770" s="379"/>
      <c r="J770" s="379"/>
      <c r="K770" s="379"/>
      <c r="L770" s="379"/>
      <c r="M770" s="379"/>
      <c r="N770" s="379"/>
      <c r="O770" s="379"/>
      <c r="P770" s="379"/>
      <c r="Q770" s="379"/>
      <c r="R770" s="379"/>
      <c r="S770" s="379"/>
      <c r="T770" s="379"/>
      <c r="U770" s="379"/>
      <c r="V770" s="379"/>
      <c r="W770" s="379"/>
      <c r="X770" s="379"/>
      <c r="Y770" s="379"/>
      <c r="Z770" s="379"/>
      <c r="AA770" s="379"/>
      <c r="AB770" s="379"/>
      <c r="AC770" s="379"/>
      <c r="AD770" s="379"/>
      <c r="AE770" s="379"/>
      <c r="AF770" s="379"/>
      <c r="AG770" s="379"/>
      <c r="AH770" s="379"/>
      <c r="AI770" s="379"/>
      <c r="AJ770" s="379"/>
      <c r="AK770" s="379"/>
      <c r="AL770" s="379"/>
      <c r="AM770" s="379"/>
      <c r="AN770" s="379"/>
      <c r="AO770" s="379"/>
      <c r="AP770" s="379"/>
      <c r="AQ770" s="379"/>
      <c r="AR770" s="379"/>
      <c r="AS770" s="379"/>
      <c r="AT770" s="379"/>
      <c r="AU770" s="379"/>
      <c r="AV770" s="379"/>
      <c r="AW770" s="379"/>
      <c r="AX770" s="379"/>
      <c r="AY770" s="384"/>
      <c r="AZ770" s="384"/>
      <c r="BA770" s="391"/>
      <c r="BB770" s="384"/>
      <c r="BC770" s="384"/>
      <c r="BD770" s="268"/>
      <c r="BE770" s="363"/>
      <c r="BF770" s="82"/>
      <c r="BG770" s="82"/>
      <c r="BH770" s="82"/>
      <c r="BI770" s="98"/>
      <c r="BJ770" s="98"/>
      <c r="BK770" s="81"/>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row>
    <row r="771" spans="6:198" s="1" customFormat="1" ht="13.5" customHeight="1">
      <c r="F771" s="98"/>
      <c r="G771" s="307"/>
      <c r="H771" s="379"/>
      <c r="I771" s="379"/>
      <c r="J771" s="379"/>
      <c r="K771" s="379"/>
      <c r="L771" s="379"/>
      <c r="M771" s="379"/>
      <c r="N771" s="379"/>
      <c r="O771" s="379"/>
      <c r="P771" s="379"/>
      <c r="Q771" s="379"/>
      <c r="R771" s="379"/>
      <c r="S771" s="379"/>
      <c r="T771" s="379"/>
      <c r="U771" s="379"/>
      <c r="V771" s="379"/>
      <c r="W771" s="379"/>
      <c r="X771" s="379"/>
      <c r="Y771" s="379"/>
      <c r="Z771" s="379"/>
      <c r="AA771" s="379"/>
      <c r="AB771" s="379"/>
      <c r="AC771" s="379"/>
      <c r="AD771" s="379"/>
      <c r="AE771" s="379"/>
      <c r="AF771" s="379"/>
      <c r="AG771" s="379"/>
      <c r="AH771" s="379"/>
      <c r="AI771" s="379"/>
      <c r="AJ771" s="379"/>
      <c r="AK771" s="379"/>
      <c r="AL771" s="379"/>
      <c r="AM771" s="379"/>
      <c r="AN771" s="379"/>
      <c r="AO771" s="379"/>
      <c r="AP771" s="379"/>
      <c r="AQ771" s="379"/>
      <c r="AR771" s="379"/>
      <c r="AS771" s="379"/>
      <c r="AT771" s="379"/>
      <c r="AU771" s="379"/>
      <c r="AV771" s="379"/>
      <c r="AW771" s="379"/>
      <c r="AX771" s="379"/>
      <c r="AY771" s="384"/>
      <c r="AZ771" s="384"/>
      <c r="BA771" s="391"/>
      <c r="BB771" s="384"/>
      <c r="BC771" s="384"/>
      <c r="BD771" s="268"/>
      <c r="BE771" s="363"/>
      <c r="BF771" s="82"/>
      <c r="BG771" s="82"/>
      <c r="BH771" s="82"/>
      <c r="BI771" s="98"/>
      <c r="BJ771" s="98"/>
      <c r="BK771" s="81"/>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row>
    <row r="772" spans="6:198" s="1" customFormat="1" ht="13.5" customHeight="1">
      <c r="F772" s="98"/>
      <c r="G772" s="307"/>
      <c r="H772" s="379"/>
      <c r="I772" s="379"/>
      <c r="J772" s="379"/>
      <c r="K772" s="379"/>
      <c r="L772" s="379"/>
      <c r="M772" s="379"/>
      <c r="N772" s="379"/>
      <c r="O772" s="379"/>
      <c r="P772" s="379"/>
      <c r="Q772" s="379"/>
      <c r="R772" s="379"/>
      <c r="S772" s="379"/>
      <c r="T772" s="379"/>
      <c r="U772" s="379"/>
      <c r="V772" s="379"/>
      <c r="W772" s="379"/>
      <c r="X772" s="379"/>
      <c r="Y772" s="379"/>
      <c r="Z772" s="379"/>
      <c r="AA772" s="379"/>
      <c r="AB772" s="379"/>
      <c r="AC772" s="379"/>
      <c r="AD772" s="379"/>
      <c r="AE772" s="379"/>
      <c r="AF772" s="379"/>
      <c r="AG772" s="379"/>
      <c r="AH772" s="379"/>
      <c r="AI772" s="379"/>
      <c r="AJ772" s="379"/>
      <c r="AK772" s="379"/>
      <c r="AL772" s="379"/>
      <c r="AM772" s="379"/>
      <c r="AN772" s="379"/>
      <c r="AO772" s="379"/>
      <c r="AP772" s="379"/>
      <c r="AQ772" s="379"/>
      <c r="AR772" s="379"/>
      <c r="AS772" s="379"/>
      <c r="AT772" s="379"/>
      <c r="AU772" s="379"/>
      <c r="AV772" s="379"/>
      <c r="AW772" s="379"/>
      <c r="AX772" s="379"/>
      <c r="AY772" s="384"/>
      <c r="AZ772" s="384"/>
      <c r="BA772" s="391"/>
      <c r="BB772" s="384"/>
      <c r="BC772" s="384"/>
      <c r="BD772" s="268"/>
      <c r="BE772" s="363"/>
      <c r="BF772" s="82"/>
      <c r="BG772" s="82"/>
      <c r="BH772" s="82"/>
      <c r="BI772" s="98"/>
      <c r="BJ772" s="98"/>
      <c r="BK772" s="81"/>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row>
    <row r="773" spans="6:198" s="1" customFormat="1" ht="13.5" customHeight="1">
      <c r="F773" s="98"/>
      <c r="G773" s="98"/>
      <c r="H773" s="379"/>
      <c r="I773" s="379"/>
      <c r="J773" s="379"/>
      <c r="K773" s="379"/>
      <c r="L773" s="379"/>
      <c r="M773" s="379"/>
      <c r="N773" s="379"/>
      <c r="O773" s="379"/>
      <c r="P773" s="379"/>
      <c r="Q773" s="379"/>
      <c r="R773" s="379"/>
      <c r="S773" s="379"/>
      <c r="T773" s="379"/>
      <c r="U773" s="379"/>
      <c r="V773" s="379"/>
      <c r="W773" s="379"/>
      <c r="X773" s="379"/>
      <c r="Y773" s="379"/>
      <c r="Z773" s="379"/>
      <c r="AA773" s="379"/>
      <c r="AB773" s="379"/>
      <c r="AC773" s="379"/>
      <c r="AD773" s="379"/>
      <c r="AE773" s="379"/>
      <c r="AF773" s="379"/>
      <c r="AG773" s="379"/>
      <c r="AH773" s="379"/>
      <c r="AI773" s="379"/>
      <c r="AJ773" s="379"/>
      <c r="AK773" s="379"/>
      <c r="AL773" s="379"/>
      <c r="AM773" s="379"/>
      <c r="AN773" s="379"/>
      <c r="AO773" s="379"/>
      <c r="AP773" s="379"/>
      <c r="AQ773" s="379"/>
      <c r="AR773" s="379"/>
      <c r="AS773" s="379"/>
      <c r="AT773" s="379"/>
      <c r="AU773" s="379"/>
      <c r="AV773" s="379"/>
      <c r="AW773" s="379"/>
      <c r="AX773" s="379"/>
      <c r="AY773" s="384"/>
      <c r="AZ773" s="384"/>
      <c r="BA773" s="391"/>
      <c r="BB773" s="384"/>
      <c r="BC773" s="384"/>
      <c r="BD773" s="268"/>
      <c r="BE773" s="363"/>
      <c r="BF773" s="82"/>
      <c r="BG773" s="82"/>
      <c r="BH773" s="82"/>
      <c r="BI773" s="98"/>
      <c r="BJ773" s="98"/>
      <c r="BK773" s="81"/>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row>
    <row r="774" spans="6:198" s="1" customFormat="1" ht="13.5" customHeight="1">
      <c r="F774" s="98"/>
      <c r="G774" s="98"/>
      <c r="H774" s="379"/>
      <c r="I774" s="379"/>
      <c r="J774" s="379"/>
      <c r="K774" s="379"/>
      <c r="L774" s="379"/>
      <c r="M774" s="379"/>
      <c r="N774" s="379"/>
      <c r="O774" s="379"/>
      <c r="P774" s="379"/>
      <c r="Q774" s="379"/>
      <c r="R774" s="379"/>
      <c r="S774" s="379"/>
      <c r="T774" s="379"/>
      <c r="U774" s="379"/>
      <c r="V774" s="379"/>
      <c r="W774" s="379"/>
      <c r="X774" s="379"/>
      <c r="Y774" s="379"/>
      <c r="Z774" s="379"/>
      <c r="AA774" s="379"/>
      <c r="AB774" s="379"/>
      <c r="AC774" s="379"/>
      <c r="AD774" s="379"/>
      <c r="AE774" s="379"/>
      <c r="AF774" s="379"/>
      <c r="AG774" s="379"/>
      <c r="AH774" s="379"/>
      <c r="AI774" s="379"/>
      <c r="AJ774" s="379"/>
      <c r="AK774" s="379"/>
      <c r="AL774" s="379"/>
      <c r="AM774" s="379"/>
      <c r="AN774" s="379"/>
      <c r="AO774" s="379"/>
      <c r="AP774" s="379"/>
      <c r="AQ774" s="379"/>
      <c r="AR774" s="379"/>
      <c r="AS774" s="379"/>
      <c r="AT774" s="379"/>
      <c r="AU774" s="379"/>
      <c r="AV774" s="379"/>
      <c r="AW774" s="379"/>
      <c r="AX774" s="379"/>
      <c r="AY774" s="384"/>
      <c r="AZ774" s="384"/>
      <c r="BA774" s="384"/>
      <c r="BB774" s="384"/>
      <c r="BC774" s="384"/>
      <c r="BD774" s="268"/>
      <c r="BE774" s="363"/>
      <c r="BF774" s="82"/>
      <c r="BG774" s="82"/>
      <c r="BH774" s="82"/>
      <c r="BI774" s="98"/>
      <c r="BJ774" s="98"/>
      <c r="BK774" s="81"/>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row>
    <row r="775" spans="6:198" s="1" customFormat="1" ht="13.5" customHeight="1">
      <c r="F775" s="98"/>
      <c r="G775" s="98"/>
      <c r="H775" s="379"/>
      <c r="I775" s="379"/>
      <c r="J775" s="379"/>
      <c r="K775" s="379"/>
      <c r="L775" s="379"/>
      <c r="M775" s="379"/>
      <c r="N775" s="379"/>
      <c r="O775" s="379"/>
      <c r="P775" s="379"/>
      <c r="Q775" s="379"/>
      <c r="R775" s="379"/>
      <c r="S775" s="379"/>
      <c r="T775" s="379"/>
      <c r="U775" s="379"/>
      <c r="V775" s="379"/>
      <c r="W775" s="379"/>
      <c r="X775" s="379"/>
      <c r="Y775" s="379"/>
      <c r="Z775" s="379"/>
      <c r="AA775" s="379"/>
      <c r="AB775" s="379"/>
      <c r="AC775" s="379"/>
      <c r="AD775" s="379"/>
      <c r="AE775" s="379"/>
      <c r="AF775" s="379"/>
      <c r="AG775" s="379"/>
      <c r="AH775" s="379"/>
      <c r="AI775" s="379"/>
      <c r="AJ775" s="379"/>
      <c r="AK775" s="379"/>
      <c r="AL775" s="379"/>
      <c r="AM775" s="379"/>
      <c r="AN775" s="379"/>
      <c r="AO775" s="379"/>
      <c r="AP775" s="379"/>
      <c r="AQ775" s="379"/>
      <c r="AR775" s="379"/>
      <c r="AS775" s="379"/>
      <c r="AT775" s="379"/>
      <c r="AU775" s="379"/>
      <c r="AV775" s="379"/>
      <c r="AW775" s="379"/>
      <c r="AX775" s="379"/>
      <c r="AY775" s="384"/>
      <c r="AZ775" s="384"/>
      <c r="BA775" s="384"/>
      <c r="BB775" s="384"/>
      <c r="BC775" s="384"/>
      <c r="BD775" s="268"/>
      <c r="BE775" s="363"/>
      <c r="BF775" s="82"/>
      <c r="BG775" s="82"/>
      <c r="BH775" s="82"/>
      <c r="BI775" s="98"/>
      <c r="BJ775" s="98"/>
      <c r="BK775" s="81"/>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row>
    <row r="776" spans="6:198" s="1" customFormat="1" ht="13.5" customHeight="1">
      <c r="F776" s="98"/>
      <c r="G776" s="98"/>
      <c r="H776" s="379"/>
      <c r="I776" s="379"/>
      <c r="J776" s="379"/>
      <c r="K776" s="379"/>
      <c r="L776" s="379"/>
      <c r="M776" s="379"/>
      <c r="N776" s="379"/>
      <c r="O776" s="379"/>
      <c r="P776" s="379"/>
      <c r="Q776" s="379"/>
      <c r="R776" s="379"/>
      <c r="S776" s="379"/>
      <c r="T776" s="379"/>
      <c r="U776" s="379"/>
      <c r="V776" s="379"/>
      <c r="W776" s="379"/>
      <c r="X776" s="379"/>
      <c r="Y776" s="379"/>
      <c r="Z776" s="379"/>
      <c r="AA776" s="379"/>
      <c r="AB776" s="379"/>
      <c r="AC776" s="379"/>
      <c r="AD776" s="379"/>
      <c r="AE776" s="379"/>
      <c r="AF776" s="379"/>
      <c r="AG776" s="379"/>
      <c r="AH776" s="379"/>
      <c r="AI776" s="379"/>
      <c r="AJ776" s="379"/>
      <c r="AK776" s="379"/>
      <c r="AL776" s="379"/>
      <c r="AM776" s="379"/>
      <c r="AN776" s="379"/>
      <c r="AO776" s="379"/>
      <c r="AP776" s="379"/>
      <c r="AQ776" s="379"/>
      <c r="AR776" s="379"/>
      <c r="AS776" s="379"/>
      <c r="AT776" s="379"/>
      <c r="AU776" s="379"/>
      <c r="AV776" s="379"/>
      <c r="AW776" s="379"/>
      <c r="AX776" s="379"/>
      <c r="AY776" s="384"/>
      <c r="AZ776" s="384"/>
      <c r="BA776" s="384"/>
      <c r="BB776" s="384"/>
      <c r="BC776" s="384"/>
      <c r="BD776" s="268"/>
      <c r="BE776" s="363"/>
      <c r="BF776" s="82"/>
      <c r="BG776" s="82"/>
      <c r="BH776" s="82"/>
      <c r="BI776" s="98"/>
      <c r="BJ776" s="98"/>
      <c r="BK776" s="81"/>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row>
    <row r="777" spans="6:198" s="1" customFormat="1" ht="13.5" customHeight="1">
      <c r="F777" s="98"/>
      <c r="G777" s="98"/>
      <c r="H777" s="379"/>
      <c r="I777" s="379"/>
      <c r="J777" s="379"/>
      <c r="K777" s="379"/>
      <c r="L777" s="379"/>
      <c r="M777" s="379"/>
      <c r="N777" s="379"/>
      <c r="O777" s="379"/>
      <c r="P777" s="379"/>
      <c r="Q777" s="379"/>
      <c r="R777" s="379"/>
      <c r="S777" s="379"/>
      <c r="T777" s="379"/>
      <c r="U777" s="379"/>
      <c r="V777" s="379"/>
      <c r="W777" s="379"/>
      <c r="X777" s="379"/>
      <c r="Y777" s="379"/>
      <c r="Z777" s="379"/>
      <c r="AA777" s="379"/>
      <c r="AB777" s="379"/>
      <c r="AC777" s="379"/>
      <c r="AD777" s="379"/>
      <c r="AE777" s="379"/>
      <c r="AF777" s="379"/>
      <c r="AG777" s="379"/>
      <c r="AH777" s="379"/>
      <c r="AI777" s="379"/>
      <c r="AJ777" s="379"/>
      <c r="AK777" s="379"/>
      <c r="AL777" s="379"/>
      <c r="AM777" s="379"/>
      <c r="AN777" s="379"/>
      <c r="AO777" s="379"/>
      <c r="AP777" s="379"/>
      <c r="AQ777" s="379"/>
      <c r="AR777" s="379"/>
      <c r="AS777" s="379"/>
      <c r="AT777" s="379"/>
      <c r="AU777" s="379"/>
      <c r="AV777" s="379"/>
      <c r="AW777" s="379"/>
      <c r="AX777" s="379"/>
      <c r="AY777" s="384"/>
      <c r="AZ777" s="384"/>
      <c r="BA777" s="384"/>
      <c r="BB777" s="384"/>
      <c r="BC777" s="384"/>
      <c r="BD777" s="268"/>
      <c r="BE777" s="363"/>
      <c r="BF777" s="82"/>
      <c r="BG777" s="82"/>
      <c r="BH777" s="82"/>
      <c r="BI777" s="98"/>
      <c r="BJ777" s="98"/>
      <c r="BK777" s="81"/>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row>
    <row r="778" spans="6:198" s="1" customFormat="1" ht="13.5" customHeight="1">
      <c r="F778" s="98"/>
      <c r="G778" s="98"/>
      <c r="H778" s="379"/>
      <c r="I778" s="379"/>
      <c r="J778" s="379"/>
      <c r="K778" s="379"/>
      <c r="L778" s="379"/>
      <c r="M778" s="379"/>
      <c r="N778" s="379"/>
      <c r="O778" s="379"/>
      <c r="P778" s="379"/>
      <c r="Q778" s="379"/>
      <c r="R778" s="379"/>
      <c r="S778" s="379"/>
      <c r="T778" s="379"/>
      <c r="U778" s="379"/>
      <c r="V778" s="379"/>
      <c r="W778" s="379"/>
      <c r="X778" s="379"/>
      <c r="Y778" s="379"/>
      <c r="Z778" s="379"/>
      <c r="AA778" s="379"/>
      <c r="AB778" s="379"/>
      <c r="AC778" s="379"/>
      <c r="AD778" s="379"/>
      <c r="AE778" s="379"/>
      <c r="AF778" s="379"/>
      <c r="AG778" s="379"/>
      <c r="AH778" s="379"/>
      <c r="AI778" s="379"/>
      <c r="AJ778" s="379"/>
      <c r="AK778" s="379"/>
      <c r="AL778" s="379"/>
      <c r="AM778" s="379"/>
      <c r="AN778" s="379"/>
      <c r="AO778" s="379"/>
      <c r="AP778" s="379"/>
      <c r="AQ778" s="379"/>
      <c r="AR778" s="379"/>
      <c r="AS778" s="379"/>
      <c r="AT778" s="379"/>
      <c r="AU778" s="379"/>
      <c r="AV778" s="379"/>
      <c r="AW778" s="379"/>
      <c r="AX778" s="379"/>
      <c r="AY778" s="384"/>
      <c r="AZ778" s="384"/>
      <c r="BA778" s="384"/>
      <c r="BB778" s="384"/>
      <c r="BC778" s="384"/>
      <c r="BD778" s="268"/>
      <c r="BE778" s="363"/>
      <c r="BF778" s="82"/>
      <c r="BG778" s="82"/>
      <c r="BH778" s="82"/>
      <c r="BI778" s="98"/>
      <c r="BJ778" s="98"/>
      <c r="BK778" s="81"/>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row>
    <row r="779" spans="6:198" s="1" customFormat="1" ht="13.5" customHeight="1">
      <c r="F779" s="98"/>
      <c r="G779" s="307"/>
      <c r="H779" s="379"/>
      <c r="I779" s="379"/>
      <c r="J779" s="379"/>
      <c r="K779" s="379"/>
      <c r="L779" s="379"/>
      <c r="M779" s="379"/>
      <c r="N779" s="379"/>
      <c r="O779" s="379"/>
      <c r="P779" s="379"/>
      <c r="Q779" s="379"/>
      <c r="R779" s="379"/>
      <c r="S779" s="379"/>
      <c r="T779" s="379"/>
      <c r="U779" s="379"/>
      <c r="V779" s="379"/>
      <c r="W779" s="379"/>
      <c r="X779" s="379"/>
      <c r="Y779" s="379"/>
      <c r="Z779" s="379"/>
      <c r="AA779" s="379"/>
      <c r="AB779" s="379"/>
      <c r="AC779" s="379"/>
      <c r="AD779" s="379"/>
      <c r="AE779" s="379"/>
      <c r="AF779" s="379"/>
      <c r="AG779" s="379"/>
      <c r="AH779" s="379"/>
      <c r="AI779" s="379"/>
      <c r="AJ779" s="379"/>
      <c r="AK779" s="379"/>
      <c r="AL779" s="379"/>
      <c r="AM779" s="379"/>
      <c r="AN779" s="379"/>
      <c r="AO779" s="379"/>
      <c r="AP779" s="379"/>
      <c r="AQ779" s="379"/>
      <c r="AR779" s="379"/>
      <c r="AS779" s="379"/>
      <c r="AT779" s="379"/>
      <c r="AU779" s="379"/>
      <c r="AV779" s="379"/>
      <c r="AW779" s="379"/>
      <c r="AX779" s="379"/>
      <c r="AY779" s="384"/>
      <c r="AZ779" s="384"/>
      <c r="BA779" s="384"/>
      <c r="BB779" s="384"/>
      <c r="BC779" s="384"/>
      <c r="BD779" s="268"/>
      <c r="BE779" s="363"/>
      <c r="BF779" s="366"/>
      <c r="BG779" s="366"/>
      <c r="BH779" s="366"/>
      <c r="BI779" s="98"/>
      <c r="BJ779" s="98"/>
      <c r="BK779" s="81"/>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row>
    <row r="780" spans="6:198" s="1" customFormat="1" ht="13.5" customHeight="1">
      <c r="F780" s="98"/>
      <c r="G780" s="307"/>
      <c r="H780" s="379"/>
      <c r="I780" s="379"/>
      <c r="J780" s="379"/>
      <c r="K780" s="379"/>
      <c r="L780" s="379"/>
      <c r="M780" s="379"/>
      <c r="N780" s="379"/>
      <c r="O780" s="379"/>
      <c r="P780" s="379"/>
      <c r="Q780" s="379"/>
      <c r="R780" s="379"/>
      <c r="S780" s="379"/>
      <c r="T780" s="379"/>
      <c r="U780" s="379"/>
      <c r="V780" s="379"/>
      <c r="W780" s="379"/>
      <c r="X780" s="379"/>
      <c r="Y780" s="379"/>
      <c r="Z780" s="379"/>
      <c r="AA780" s="379"/>
      <c r="AB780" s="379"/>
      <c r="AC780" s="379"/>
      <c r="AD780" s="379"/>
      <c r="AE780" s="379"/>
      <c r="AF780" s="379"/>
      <c r="AG780" s="379"/>
      <c r="AH780" s="379"/>
      <c r="AI780" s="379"/>
      <c r="AJ780" s="379"/>
      <c r="AK780" s="379"/>
      <c r="AL780" s="379"/>
      <c r="AM780" s="379"/>
      <c r="AN780" s="379"/>
      <c r="AO780" s="379"/>
      <c r="AP780" s="379"/>
      <c r="AQ780" s="379"/>
      <c r="AR780" s="379"/>
      <c r="AS780" s="379"/>
      <c r="AT780" s="379"/>
      <c r="AU780" s="379"/>
      <c r="AV780" s="379"/>
      <c r="AW780" s="379"/>
      <c r="AX780" s="379"/>
      <c r="AY780" s="384"/>
      <c r="AZ780" s="384"/>
      <c r="BA780" s="384"/>
      <c r="BB780" s="384"/>
      <c r="BC780" s="384"/>
      <c r="BD780" s="268"/>
      <c r="BE780" s="363"/>
      <c r="BF780" s="392"/>
      <c r="BG780" s="82"/>
      <c r="BH780" s="82"/>
      <c r="BI780" s="98"/>
      <c r="BJ780" s="98"/>
      <c r="BK780" s="81"/>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row>
    <row r="781" spans="6:198" s="1" customFormat="1" ht="13.5" customHeight="1">
      <c r="F781" s="98"/>
      <c r="G781" s="161"/>
      <c r="H781" s="379"/>
      <c r="I781" s="379"/>
      <c r="J781" s="379"/>
      <c r="K781" s="379"/>
      <c r="L781" s="379"/>
      <c r="M781" s="379"/>
      <c r="N781" s="379"/>
      <c r="O781" s="379"/>
      <c r="P781" s="379"/>
      <c r="Q781" s="379"/>
      <c r="R781" s="379"/>
      <c r="S781" s="379"/>
      <c r="T781" s="379"/>
      <c r="U781" s="379"/>
      <c r="V781" s="379"/>
      <c r="W781" s="379"/>
      <c r="X781" s="379"/>
      <c r="Y781" s="379"/>
      <c r="Z781" s="379"/>
      <c r="AA781" s="379"/>
      <c r="AB781" s="379"/>
      <c r="AC781" s="379"/>
      <c r="AD781" s="379"/>
      <c r="AE781" s="379"/>
      <c r="AF781" s="379"/>
      <c r="AG781" s="379"/>
      <c r="AH781" s="379"/>
      <c r="AI781" s="379"/>
      <c r="AJ781" s="379"/>
      <c r="AK781" s="379"/>
      <c r="AL781" s="379"/>
      <c r="AM781" s="379"/>
      <c r="AN781" s="379"/>
      <c r="AO781" s="379"/>
      <c r="AP781" s="379"/>
      <c r="AQ781" s="379"/>
      <c r="AR781" s="379"/>
      <c r="AS781" s="379"/>
      <c r="AT781" s="379"/>
      <c r="AU781" s="379"/>
      <c r="AV781" s="379"/>
      <c r="AW781" s="379"/>
      <c r="AX781" s="379"/>
      <c r="AY781" s="384"/>
      <c r="AZ781" s="384"/>
      <c r="BA781" s="384"/>
      <c r="BB781" s="384"/>
      <c r="BC781" s="384"/>
      <c r="BD781" s="393"/>
      <c r="BE781" s="363"/>
      <c r="BF781" s="392"/>
      <c r="BG781" s="82"/>
      <c r="BH781" s="82"/>
      <c r="BI781" s="98"/>
      <c r="BJ781" s="98"/>
      <c r="BK781" s="81"/>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row>
    <row r="782" spans="6:198" s="1" customFormat="1" ht="13.5" customHeight="1">
      <c r="F782" s="98"/>
      <c r="G782" s="161"/>
      <c r="H782" s="379"/>
      <c r="I782" s="379"/>
      <c r="J782" s="379"/>
      <c r="K782" s="379"/>
      <c r="L782" s="379"/>
      <c r="M782" s="379"/>
      <c r="N782" s="379"/>
      <c r="O782" s="379"/>
      <c r="P782" s="379"/>
      <c r="Q782" s="379"/>
      <c r="R782" s="379"/>
      <c r="S782" s="379"/>
      <c r="T782" s="379"/>
      <c r="U782" s="379"/>
      <c r="V782" s="379"/>
      <c r="W782" s="379"/>
      <c r="X782" s="379"/>
      <c r="Y782" s="379"/>
      <c r="Z782" s="379"/>
      <c r="AA782" s="379"/>
      <c r="AB782" s="379"/>
      <c r="AC782" s="379"/>
      <c r="AD782" s="379"/>
      <c r="AE782" s="379"/>
      <c r="AF782" s="379"/>
      <c r="AG782" s="379"/>
      <c r="AH782" s="379"/>
      <c r="AI782" s="379"/>
      <c r="AJ782" s="379"/>
      <c r="AK782" s="379"/>
      <c r="AL782" s="379"/>
      <c r="AM782" s="379"/>
      <c r="AN782" s="379"/>
      <c r="AO782" s="379"/>
      <c r="AP782" s="379"/>
      <c r="AQ782" s="379"/>
      <c r="AR782" s="379"/>
      <c r="AS782" s="379"/>
      <c r="AT782" s="379"/>
      <c r="AU782" s="379"/>
      <c r="AV782" s="379"/>
      <c r="AW782" s="379"/>
      <c r="AX782" s="379"/>
      <c r="AY782" s="384"/>
      <c r="AZ782" s="384"/>
      <c r="BA782" s="384"/>
      <c r="BB782" s="384"/>
      <c r="BC782" s="384"/>
      <c r="BD782" s="393"/>
      <c r="BE782" s="363"/>
      <c r="BF782" s="392"/>
      <c r="BG782" s="82"/>
      <c r="BH782" s="82"/>
      <c r="BI782" s="98"/>
      <c r="BJ782" s="98"/>
      <c r="BK782" s="81"/>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row>
    <row r="783" spans="6:198" s="1" customFormat="1" ht="13.5" customHeight="1">
      <c r="F783" s="98"/>
      <c r="G783" s="161"/>
      <c r="H783" s="379"/>
      <c r="I783" s="379"/>
      <c r="J783" s="379"/>
      <c r="K783" s="379"/>
      <c r="L783" s="379"/>
      <c r="M783" s="379"/>
      <c r="N783" s="379"/>
      <c r="O783" s="379"/>
      <c r="P783" s="379"/>
      <c r="Q783" s="379"/>
      <c r="R783" s="379"/>
      <c r="S783" s="379"/>
      <c r="T783" s="379"/>
      <c r="U783" s="379"/>
      <c r="V783" s="379"/>
      <c r="W783" s="379"/>
      <c r="X783" s="379"/>
      <c r="Y783" s="379"/>
      <c r="Z783" s="379"/>
      <c r="AA783" s="379"/>
      <c r="AB783" s="379"/>
      <c r="AC783" s="379"/>
      <c r="AD783" s="379"/>
      <c r="AE783" s="379"/>
      <c r="AF783" s="379"/>
      <c r="AG783" s="379"/>
      <c r="AH783" s="379"/>
      <c r="AI783" s="379"/>
      <c r="AJ783" s="379"/>
      <c r="AK783" s="379"/>
      <c r="AL783" s="379"/>
      <c r="AM783" s="379"/>
      <c r="AN783" s="379"/>
      <c r="AO783" s="379"/>
      <c r="AP783" s="379"/>
      <c r="AQ783" s="379"/>
      <c r="AR783" s="379"/>
      <c r="AS783" s="379"/>
      <c r="AT783" s="379"/>
      <c r="AU783" s="379"/>
      <c r="AV783" s="379"/>
      <c r="AW783" s="379"/>
      <c r="AX783" s="379"/>
      <c r="AY783" s="384"/>
      <c r="AZ783" s="384"/>
      <c r="BA783" s="384"/>
      <c r="BB783" s="384"/>
      <c r="BC783" s="384"/>
      <c r="BD783" s="371"/>
      <c r="BE783" s="363"/>
      <c r="BF783" s="392"/>
      <c r="BG783" s="82"/>
      <c r="BH783" s="82"/>
      <c r="BI783" s="98"/>
      <c r="BJ783" s="98"/>
      <c r="BK783" s="81"/>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row>
    <row r="784" spans="6:198" s="1" customFormat="1" ht="13.5" customHeight="1">
      <c r="F784" s="98"/>
      <c r="G784" s="161"/>
      <c r="H784" s="379"/>
      <c r="I784" s="379"/>
      <c r="J784" s="379"/>
      <c r="K784" s="379"/>
      <c r="L784" s="379"/>
      <c r="M784" s="379"/>
      <c r="N784" s="379"/>
      <c r="O784" s="379"/>
      <c r="P784" s="379"/>
      <c r="Q784" s="379"/>
      <c r="R784" s="379"/>
      <c r="S784" s="379"/>
      <c r="T784" s="379"/>
      <c r="U784" s="379"/>
      <c r="V784" s="379"/>
      <c r="W784" s="379"/>
      <c r="X784" s="379"/>
      <c r="Y784" s="379"/>
      <c r="Z784" s="379"/>
      <c r="AA784" s="379"/>
      <c r="AB784" s="379"/>
      <c r="AC784" s="379"/>
      <c r="AD784" s="379"/>
      <c r="AE784" s="379"/>
      <c r="AF784" s="379"/>
      <c r="AG784" s="379"/>
      <c r="AH784" s="379"/>
      <c r="AI784" s="379"/>
      <c r="AJ784" s="379"/>
      <c r="AK784" s="379"/>
      <c r="AL784" s="379"/>
      <c r="AM784" s="379"/>
      <c r="AN784" s="379"/>
      <c r="AO784" s="379"/>
      <c r="AP784" s="379"/>
      <c r="AQ784" s="379"/>
      <c r="AR784" s="379"/>
      <c r="AS784" s="379"/>
      <c r="AT784" s="379"/>
      <c r="AU784" s="379"/>
      <c r="AV784" s="379"/>
      <c r="AW784" s="379"/>
      <c r="AX784" s="379"/>
      <c r="AY784" s="384"/>
      <c r="AZ784" s="384"/>
      <c r="BA784" s="384"/>
      <c r="BB784" s="384"/>
      <c r="BC784" s="384"/>
      <c r="BD784" s="268"/>
      <c r="BE784" s="268"/>
      <c r="BF784" s="392"/>
      <c r="BG784" s="82"/>
      <c r="BH784" s="82"/>
      <c r="BI784" s="98"/>
      <c r="BJ784" s="98"/>
      <c r="BK784" s="81"/>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row>
    <row r="785" spans="6:198" s="1" customFormat="1" ht="13.5" customHeight="1">
      <c r="F785" s="98"/>
      <c r="G785" s="161"/>
      <c r="H785" s="379"/>
      <c r="I785" s="379"/>
      <c r="J785" s="379"/>
      <c r="K785" s="379"/>
      <c r="L785" s="379"/>
      <c r="M785" s="379"/>
      <c r="N785" s="379"/>
      <c r="O785" s="379"/>
      <c r="P785" s="379"/>
      <c r="Q785" s="379"/>
      <c r="R785" s="379"/>
      <c r="S785" s="379"/>
      <c r="T785" s="379"/>
      <c r="U785" s="379"/>
      <c r="V785" s="379"/>
      <c r="W785" s="379"/>
      <c r="X785" s="379"/>
      <c r="Y785" s="379"/>
      <c r="Z785" s="379"/>
      <c r="AA785" s="379"/>
      <c r="AB785" s="379"/>
      <c r="AC785" s="379"/>
      <c r="AD785" s="379"/>
      <c r="AE785" s="379"/>
      <c r="AF785" s="379"/>
      <c r="AG785" s="379"/>
      <c r="AH785" s="379"/>
      <c r="AI785" s="379"/>
      <c r="AJ785" s="379"/>
      <c r="AK785" s="379"/>
      <c r="AL785" s="379"/>
      <c r="AM785" s="379"/>
      <c r="AN785" s="379"/>
      <c r="AO785" s="379"/>
      <c r="AP785" s="379"/>
      <c r="AQ785" s="379"/>
      <c r="AR785" s="379"/>
      <c r="AS785" s="379"/>
      <c r="AT785" s="379"/>
      <c r="AU785" s="379"/>
      <c r="AV785" s="379"/>
      <c r="AW785" s="379"/>
      <c r="AX785" s="379"/>
      <c r="AY785" s="384"/>
      <c r="AZ785" s="384"/>
      <c r="BA785" s="384"/>
      <c r="BB785" s="384"/>
      <c r="BC785" s="384"/>
      <c r="BD785" s="18"/>
      <c r="BE785" s="82"/>
      <c r="BF785" s="392"/>
      <c r="BG785" s="82"/>
      <c r="BH785" s="82"/>
      <c r="BI785" s="98"/>
      <c r="BJ785" s="98"/>
      <c r="BK785" s="81"/>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row>
    <row r="786" spans="6:198" s="1" customFormat="1" ht="13.5" customHeight="1">
      <c r="F786" s="98"/>
      <c r="G786" s="161"/>
      <c r="H786" s="379"/>
      <c r="I786" s="379"/>
      <c r="J786" s="379"/>
      <c r="K786" s="379"/>
      <c r="L786" s="379"/>
      <c r="M786" s="379"/>
      <c r="N786" s="379"/>
      <c r="O786" s="379"/>
      <c r="P786" s="379"/>
      <c r="Q786" s="379"/>
      <c r="R786" s="379"/>
      <c r="S786" s="379"/>
      <c r="T786" s="379"/>
      <c r="U786" s="379"/>
      <c r="V786" s="379"/>
      <c r="W786" s="379"/>
      <c r="X786" s="379"/>
      <c r="Y786" s="379"/>
      <c r="Z786" s="379"/>
      <c r="AA786" s="379"/>
      <c r="AB786" s="379"/>
      <c r="AC786" s="379"/>
      <c r="AD786" s="379"/>
      <c r="AE786" s="379"/>
      <c r="AF786" s="379"/>
      <c r="AG786" s="379"/>
      <c r="AH786" s="379"/>
      <c r="AI786" s="379"/>
      <c r="AJ786" s="379"/>
      <c r="AK786" s="379"/>
      <c r="AL786" s="379"/>
      <c r="AM786" s="379"/>
      <c r="AN786" s="379"/>
      <c r="AO786" s="379"/>
      <c r="AP786" s="379"/>
      <c r="AQ786" s="379"/>
      <c r="AR786" s="379"/>
      <c r="AS786" s="379"/>
      <c r="AT786" s="379"/>
      <c r="AU786" s="379"/>
      <c r="AV786" s="379"/>
      <c r="AW786" s="379"/>
      <c r="AX786" s="379"/>
      <c r="AY786" s="384"/>
      <c r="AZ786" s="384"/>
      <c r="BA786" s="384"/>
      <c r="BB786" s="384"/>
      <c r="BC786" s="384"/>
      <c r="BD786" s="18"/>
      <c r="BE786" s="82"/>
      <c r="BF786" s="392"/>
      <c r="BG786" s="82"/>
      <c r="BH786" s="82"/>
      <c r="BI786" s="98"/>
      <c r="BJ786" s="98"/>
      <c r="BK786" s="81"/>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row>
    <row r="787" spans="6:198" s="1" customFormat="1" ht="13.5" customHeight="1">
      <c r="F787" s="98"/>
      <c r="G787" s="161"/>
      <c r="H787" s="379"/>
      <c r="I787" s="379"/>
      <c r="J787" s="379"/>
      <c r="K787" s="379"/>
      <c r="L787" s="379"/>
      <c r="M787" s="379"/>
      <c r="N787" s="379"/>
      <c r="O787" s="379"/>
      <c r="P787" s="379"/>
      <c r="Q787" s="379"/>
      <c r="R787" s="379"/>
      <c r="S787" s="379"/>
      <c r="T787" s="379"/>
      <c r="U787" s="379"/>
      <c r="V787" s="379"/>
      <c r="W787" s="379"/>
      <c r="X787" s="379"/>
      <c r="Y787" s="379"/>
      <c r="Z787" s="379"/>
      <c r="AA787" s="379"/>
      <c r="AB787" s="379"/>
      <c r="AC787" s="379"/>
      <c r="AD787" s="379"/>
      <c r="AE787" s="379"/>
      <c r="AF787" s="379"/>
      <c r="AG787" s="379"/>
      <c r="AH787" s="379"/>
      <c r="AI787" s="379"/>
      <c r="AJ787" s="379"/>
      <c r="AK787" s="379"/>
      <c r="AL787" s="379"/>
      <c r="AM787" s="379"/>
      <c r="AN787" s="379"/>
      <c r="AO787" s="379"/>
      <c r="AP787" s="379"/>
      <c r="AQ787" s="379"/>
      <c r="AR787" s="379"/>
      <c r="AS787" s="379"/>
      <c r="AT787" s="379"/>
      <c r="AU787" s="379"/>
      <c r="AV787" s="379"/>
      <c r="AW787" s="379"/>
      <c r="AX787" s="379"/>
      <c r="AY787" s="384"/>
      <c r="AZ787" s="384"/>
      <c r="BA787" s="384"/>
      <c r="BB787" s="384"/>
      <c r="BC787" s="384"/>
      <c r="BD787" s="18"/>
      <c r="BE787" s="82"/>
      <c r="BF787" s="82"/>
      <c r="BG787" s="82"/>
      <c r="BH787" s="82"/>
      <c r="BI787" s="98"/>
      <c r="BJ787" s="98"/>
      <c r="BK787" s="81"/>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row>
    <row r="788" spans="6:198" s="1" customFormat="1" ht="13.5" customHeight="1">
      <c r="F788" s="98"/>
      <c r="G788" s="161"/>
      <c r="H788" s="379"/>
      <c r="I788" s="379"/>
      <c r="J788" s="379"/>
      <c r="K788" s="379"/>
      <c r="L788" s="379"/>
      <c r="M788" s="379"/>
      <c r="N788" s="379"/>
      <c r="O788" s="379"/>
      <c r="P788" s="379"/>
      <c r="Q788" s="379"/>
      <c r="R788" s="379"/>
      <c r="S788" s="379"/>
      <c r="T788" s="379"/>
      <c r="U788" s="379"/>
      <c r="V788" s="379"/>
      <c r="W788" s="379"/>
      <c r="X788" s="379"/>
      <c r="Y788" s="379"/>
      <c r="Z788" s="379"/>
      <c r="AA788" s="379"/>
      <c r="AB788" s="379"/>
      <c r="AC788" s="379"/>
      <c r="AD788" s="379"/>
      <c r="AE788" s="379"/>
      <c r="AF788" s="379"/>
      <c r="AG788" s="379"/>
      <c r="AH788" s="379"/>
      <c r="AI788" s="379"/>
      <c r="AJ788" s="379"/>
      <c r="AK788" s="379"/>
      <c r="AL788" s="379"/>
      <c r="AM788" s="379"/>
      <c r="AN788" s="379"/>
      <c r="AO788" s="379"/>
      <c r="AP788" s="379"/>
      <c r="AQ788" s="379"/>
      <c r="AR788" s="379"/>
      <c r="AS788" s="379"/>
      <c r="AT788" s="379"/>
      <c r="AU788" s="379"/>
      <c r="AV788" s="379"/>
      <c r="AW788" s="379"/>
      <c r="AX788" s="379"/>
      <c r="AY788" s="377"/>
      <c r="AZ788" s="377"/>
      <c r="BA788" s="377"/>
      <c r="BB788" s="377"/>
      <c r="BC788" s="377"/>
      <c r="BD788" s="161"/>
      <c r="BE788" s="394"/>
      <c r="BF788" s="394"/>
      <c r="BG788" s="394"/>
      <c r="BH788" s="394"/>
      <c r="BI788" s="394"/>
      <c r="BJ788" s="394"/>
      <c r="BK788" s="81"/>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row>
    <row r="789" spans="6:198" s="1" customFormat="1" ht="13.5" customHeight="1">
      <c r="F789" s="98"/>
      <c r="G789" s="161"/>
      <c r="H789" s="379"/>
      <c r="I789" s="379"/>
      <c r="J789" s="379"/>
      <c r="K789" s="379"/>
      <c r="L789" s="379"/>
      <c r="M789" s="379"/>
      <c r="N789" s="379"/>
      <c r="O789" s="379"/>
      <c r="P789" s="379"/>
      <c r="Q789" s="379"/>
      <c r="R789" s="379"/>
      <c r="S789" s="379"/>
      <c r="T789" s="379"/>
      <c r="U789" s="379"/>
      <c r="V789" s="379"/>
      <c r="W789" s="379"/>
      <c r="X789" s="379"/>
      <c r="Y789" s="379"/>
      <c r="Z789" s="379"/>
      <c r="AA789" s="379"/>
      <c r="AB789" s="379"/>
      <c r="AC789" s="379"/>
      <c r="AD789" s="379"/>
      <c r="AE789" s="379"/>
      <c r="AF789" s="379"/>
      <c r="AG789" s="379"/>
      <c r="AH789" s="379"/>
      <c r="AI789" s="379"/>
      <c r="AJ789" s="379"/>
      <c r="AK789" s="379"/>
      <c r="AL789" s="379"/>
      <c r="AM789" s="379"/>
      <c r="AN789" s="379"/>
      <c r="AO789" s="379"/>
      <c r="AP789" s="379"/>
      <c r="AQ789" s="379"/>
      <c r="AR789" s="379"/>
      <c r="AS789" s="379"/>
      <c r="AT789" s="379"/>
      <c r="AU789" s="379"/>
      <c r="AV789" s="379"/>
      <c r="AW789" s="379"/>
      <c r="AX789" s="379"/>
      <c r="AY789" s="377"/>
      <c r="AZ789" s="377"/>
      <c r="BA789" s="377"/>
      <c r="BB789" s="377"/>
      <c r="BC789" s="377"/>
      <c r="BD789" s="161"/>
      <c r="BE789" s="395"/>
      <c r="BF789" s="395"/>
      <c r="BG789" s="395"/>
      <c r="BH789" s="395"/>
      <c r="BI789" s="395"/>
      <c r="BJ789" s="395"/>
      <c r="BK789" s="81"/>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row>
    <row r="790" spans="6:198" s="1" customFormat="1" ht="13.5" customHeight="1">
      <c r="F790" s="98"/>
      <c r="G790" s="161"/>
      <c r="H790" s="161"/>
      <c r="I790" s="379"/>
      <c r="J790" s="379"/>
      <c r="K790" s="379"/>
      <c r="L790" s="379"/>
      <c r="M790" s="379"/>
      <c r="N790" s="379"/>
      <c r="O790" s="379"/>
      <c r="P790" s="379"/>
      <c r="Q790" s="379"/>
      <c r="R790" s="379"/>
      <c r="S790" s="379"/>
      <c r="T790" s="379"/>
      <c r="U790" s="379"/>
      <c r="V790" s="379"/>
      <c r="W790" s="379"/>
      <c r="X790" s="379"/>
      <c r="Y790" s="379"/>
      <c r="Z790" s="379"/>
      <c r="AA790" s="379"/>
      <c r="AB790" s="379"/>
      <c r="AC790" s="379"/>
      <c r="AD790" s="379"/>
      <c r="AE790" s="379"/>
      <c r="AF790" s="379"/>
      <c r="AG790" s="379"/>
      <c r="AH790" s="379"/>
      <c r="AI790" s="379"/>
      <c r="AJ790" s="379"/>
      <c r="AK790" s="379"/>
      <c r="AL790" s="379"/>
      <c r="AM790" s="379"/>
      <c r="AN790" s="379"/>
      <c r="AO790" s="379"/>
      <c r="AP790" s="379"/>
      <c r="AQ790" s="379"/>
      <c r="AR790" s="379"/>
      <c r="AS790" s="379"/>
      <c r="AT790" s="379"/>
      <c r="AU790" s="379"/>
      <c r="AV790" s="379"/>
      <c r="AW790" s="379"/>
      <c r="AX790" s="379"/>
      <c r="AY790" s="377"/>
      <c r="AZ790" s="377"/>
      <c r="BA790" s="377"/>
      <c r="BB790" s="377"/>
      <c r="BC790" s="377"/>
      <c r="BD790" s="161"/>
      <c r="BE790" s="395"/>
      <c r="BF790" s="395"/>
      <c r="BG790" s="395"/>
      <c r="BH790" s="395"/>
      <c r="BI790" s="395"/>
      <c r="BJ790" s="395"/>
      <c r="BK790" s="81"/>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row>
    <row r="791" spans="6:198" s="1" customFormat="1" ht="13.5" customHeight="1">
      <c r="F791" s="98"/>
      <c r="G791" s="161"/>
      <c r="H791" s="379"/>
      <c r="I791" s="379"/>
      <c r="J791" s="379"/>
      <c r="K791" s="379"/>
      <c r="L791" s="379"/>
      <c r="M791" s="379"/>
      <c r="N791" s="379"/>
      <c r="O791" s="379"/>
      <c r="P791" s="379"/>
      <c r="Q791" s="379"/>
      <c r="R791" s="379"/>
      <c r="S791" s="379"/>
      <c r="T791" s="379"/>
      <c r="U791" s="379"/>
      <c r="V791" s="379"/>
      <c r="W791" s="379"/>
      <c r="X791" s="379"/>
      <c r="Y791" s="379"/>
      <c r="Z791" s="379"/>
      <c r="AA791" s="379"/>
      <c r="AB791" s="379"/>
      <c r="AC791" s="379"/>
      <c r="AD791" s="379"/>
      <c r="AE791" s="379"/>
      <c r="AF791" s="379"/>
      <c r="AG791" s="379"/>
      <c r="AH791" s="379"/>
      <c r="AI791" s="379"/>
      <c r="AJ791" s="379"/>
      <c r="AK791" s="379"/>
      <c r="AL791" s="379"/>
      <c r="AM791" s="379"/>
      <c r="AN791" s="379"/>
      <c r="AO791" s="379"/>
      <c r="AP791" s="379"/>
      <c r="AQ791" s="379"/>
      <c r="AR791" s="379"/>
      <c r="AS791" s="379"/>
      <c r="AT791" s="379"/>
      <c r="AU791" s="379"/>
      <c r="AV791" s="379"/>
      <c r="AW791" s="379"/>
      <c r="AX791" s="379"/>
      <c r="AY791" s="384"/>
      <c r="AZ791" s="384"/>
      <c r="BA791" s="384"/>
      <c r="BB791" s="384"/>
      <c r="BC791" s="384"/>
      <c r="BD791" s="161"/>
      <c r="BE791" s="396"/>
      <c r="BF791" s="396"/>
      <c r="BG791" s="396"/>
      <c r="BH791" s="396"/>
      <c r="BI791" s="396"/>
      <c r="BJ791" s="396"/>
      <c r="BK791" s="81"/>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row>
    <row r="792" spans="6:198" s="1" customFormat="1" ht="13.5" customHeight="1">
      <c r="F792" s="98"/>
      <c r="G792" s="161"/>
      <c r="H792" s="397"/>
      <c r="I792" s="379"/>
      <c r="J792" s="379"/>
      <c r="K792" s="379"/>
      <c r="L792" s="379"/>
      <c r="M792" s="379"/>
      <c r="N792" s="379"/>
      <c r="O792" s="379"/>
      <c r="P792" s="379"/>
      <c r="Q792" s="379"/>
      <c r="R792" s="379"/>
      <c r="S792" s="379"/>
      <c r="T792" s="379"/>
      <c r="U792" s="379"/>
      <c r="V792" s="379"/>
      <c r="W792" s="379"/>
      <c r="X792" s="379"/>
      <c r="Y792" s="379"/>
      <c r="Z792" s="379"/>
      <c r="AA792" s="379"/>
      <c r="AB792" s="379"/>
      <c r="AC792" s="379"/>
      <c r="AD792" s="379"/>
      <c r="AE792" s="379"/>
      <c r="AF792" s="379"/>
      <c r="AG792" s="379"/>
      <c r="AH792" s="379"/>
      <c r="AI792" s="379"/>
      <c r="AJ792" s="379"/>
      <c r="AK792" s="379"/>
      <c r="AL792" s="379"/>
      <c r="AM792" s="379"/>
      <c r="AN792" s="379"/>
      <c r="AO792" s="379"/>
      <c r="AP792" s="379"/>
      <c r="AQ792" s="379"/>
      <c r="AR792" s="379"/>
      <c r="AS792" s="379"/>
      <c r="AT792" s="379"/>
      <c r="AU792" s="379"/>
      <c r="AV792" s="379"/>
      <c r="AW792" s="379"/>
      <c r="AX792" s="379"/>
      <c r="AY792" s="384"/>
      <c r="AZ792" s="384"/>
      <c r="BA792" s="384"/>
      <c r="BB792" s="384"/>
      <c r="BC792" s="384"/>
      <c r="BD792" s="98"/>
      <c r="BE792" s="395"/>
      <c r="BF792" s="395"/>
      <c r="BG792" s="395"/>
      <c r="BH792" s="395"/>
      <c r="BI792" s="395"/>
      <c r="BJ792" s="395"/>
      <c r="BK792" s="81"/>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row>
    <row r="793" spans="6:198" s="1" customFormat="1" ht="13.5" customHeight="1">
      <c r="F793" s="98"/>
      <c r="G793" s="161"/>
      <c r="H793" s="397"/>
      <c r="I793" s="379"/>
      <c r="J793" s="379"/>
      <c r="K793" s="379"/>
      <c r="L793" s="379"/>
      <c r="M793" s="379"/>
      <c r="N793" s="379"/>
      <c r="O793" s="379"/>
      <c r="P793" s="379"/>
      <c r="Q793" s="379"/>
      <c r="R793" s="379"/>
      <c r="S793" s="379"/>
      <c r="T793" s="379"/>
      <c r="U793" s="379"/>
      <c r="V793" s="379"/>
      <c r="W793" s="379"/>
      <c r="X793" s="379"/>
      <c r="Y793" s="379"/>
      <c r="Z793" s="379"/>
      <c r="AA793" s="379"/>
      <c r="AB793" s="379"/>
      <c r="AC793" s="379"/>
      <c r="AD793" s="379"/>
      <c r="AE793" s="379"/>
      <c r="AF793" s="379"/>
      <c r="AG793" s="379"/>
      <c r="AH793" s="379"/>
      <c r="AI793" s="379"/>
      <c r="AJ793" s="379"/>
      <c r="AK793" s="379"/>
      <c r="AL793" s="379"/>
      <c r="AM793" s="379"/>
      <c r="AN793" s="379"/>
      <c r="AO793" s="379"/>
      <c r="AP793" s="379"/>
      <c r="AQ793" s="379"/>
      <c r="AR793" s="379"/>
      <c r="AS793" s="379"/>
      <c r="AT793" s="379"/>
      <c r="AU793" s="379"/>
      <c r="AV793" s="379"/>
      <c r="AW793" s="379"/>
      <c r="AX793" s="379"/>
      <c r="AY793" s="384"/>
      <c r="AZ793" s="384"/>
      <c r="BA793" s="384"/>
      <c r="BB793" s="384"/>
      <c r="BC793" s="384"/>
      <c r="BD793" s="98"/>
      <c r="BE793" s="395"/>
      <c r="BF793" s="395"/>
      <c r="BG793" s="395"/>
      <c r="BH793" s="395"/>
      <c r="BI793" s="395"/>
      <c r="BJ793" s="395"/>
      <c r="BK793" s="81"/>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row>
    <row r="794" spans="6:198" s="1" customFormat="1" ht="13.5" customHeight="1">
      <c r="F794" s="98"/>
      <c r="G794" s="161"/>
      <c r="H794" s="306"/>
      <c r="I794" s="379"/>
      <c r="J794" s="379"/>
      <c r="K794" s="379"/>
      <c r="L794" s="379"/>
      <c r="M794" s="379"/>
      <c r="N794" s="379"/>
      <c r="O794" s="379"/>
      <c r="P794" s="379"/>
      <c r="Q794" s="379"/>
      <c r="R794" s="379"/>
      <c r="S794" s="379"/>
      <c r="T794" s="379"/>
      <c r="U794" s="379"/>
      <c r="V794" s="379"/>
      <c r="W794" s="379"/>
      <c r="X794" s="379"/>
      <c r="Y794" s="379"/>
      <c r="Z794" s="379"/>
      <c r="AA794" s="379"/>
      <c r="AB794" s="379"/>
      <c r="AC794" s="379"/>
      <c r="AD794" s="379"/>
      <c r="AE794" s="379"/>
      <c r="AF794" s="379"/>
      <c r="AG794" s="379"/>
      <c r="AH794" s="379"/>
      <c r="AI794" s="379"/>
      <c r="AJ794" s="379"/>
      <c r="AK794" s="379"/>
      <c r="AL794" s="379"/>
      <c r="AM794" s="379"/>
      <c r="AN794" s="379"/>
      <c r="AO794" s="379"/>
      <c r="AP794" s="379"/>
      <c r="AQ794" s="379"/>
      <c r="AR794" s="379"/>
      <c r="AS794" s="379"/>
      <c r="AT794" s="379"/>
      <c r="AU794" s="379"/>
      <c r="AV794" s="379"/>
      <c r="AW794" s="379"/>
      <c r="AX794" s="379"/>
      <c r="AY794" s="306"/>
      <c r="AZ794" s="306"/>
      <c r="BA794" s="306"/>
      <c r="BB794" s="306"/>
      <c r="BC794" s="306"/>
      <c r="BD794" s="98"/>
      <c r="BE794" s="398"/>
      <c r="BF794" s="98"/>
      <c r="BG794" s="98"/>
      <c r="BH794" s="98"/>
      <c r="BI794" s="98"/>
      <c r="BJ794" s="98"/>
      <c r="BK794" s="81"/>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row>
    <row r="795" spans="6:198" s="1" customFormat="1" ht="13.5" customHeight="1">
      <c r="F795" s="98"/>
      <c r="G795" s="161"/>
      <c r="H795" s="264"/>
      <c r="I795" s="379"/>
      <c r="J795" s="379"/>
      <c r="K795" s="379"/>
      <c r="L795" s="379"/>
      <c r="M795" s="379"/>
      <c r="N795" s="379"/>
      <c r="O795" s="379"/>
      <c r="P795" s="379"/>
      <c r="Q795" s="379"/>
      <c r="R795" s="379"/>
      <c r="S795" s="379"/>
      <c r="T795" s="379"/>
      <c r="U795" s="379"/>
      <c r="V795" s="379"/>
      <c r="W795" s="379"/>
      <c r="X795" s="379"/>
      <c r="Y795" s="379"/>
      <c r="Z795" s="379"/>
      <c r="AA795" s="379"/>
      <c r="AB795" s="379"/>
      <c r="AC795" s="379"/>
      <c r="AD795" s="379"/>
      <c r="AE795" s="379"/>
      <c r="AF795" s="379"/>
      <c r="AG795" s="379"/>
      <c r="AH795" s="379"/>
      <c r="AI795" s="379"/>
      <c r="AJ795" s="379"/>
      <c r="AK795" s="379"/>
      <c r="AL795" s="379"/>
      <c r="AM795" s="379"/>
      <c r="AN795" s="379"/>
      <c r="AO795" s="379"/>
      <c r="AP795" s="379"/>
      <c r="AQ795" s="379"/>
      <c r="AR795" s="379"/>
      <c r="AS795" s="379"/>
      <c r="AT795" s="379"/>
      <c r="AU795" s="379"/>
      <c r="AV795" s="379"/>
      <c r="AW795" s="379"/>
      <c r="AX795" s="379"/>
      <c r="AY795" s="381"/>
      <c r="AZ795" s="381"/>
      <c r="BA795" s="381"/>
      <c r="BB795" s="381"/>
      <c r="BC795" s="381"/>
      <c r="BD795" s="98"/>
      <c r="BE795" s="399"/>
      <c r="BF795" s="399"/>
      <c r="BG795" s="399"/>
      <c r="BH795" s="399"/>
      <c r="BI795" s="399"/>
      <c r="BJ795" s="399"/>
      <c r="BK795" s="81"/>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row>
    <row r="796" spans="6:198" s="1" customFormat="1" ht="13.5" customHeight="1" thickBot="1">
      <c r="F796" s="309"/>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81"/>
      <c r="AE796" s="281"/>
      <c r="AF796" s="281"/>
      <c r="AG796" s="281"/>
      <c r="AH796" s="281"/>
      <c r="AI796" s="281"/>
      <c r="AJ796" s="281"/>
      <c r="AK796" s="281"/>
      <c r="AL796" s="281"/>
      <c r="AM796" s="281"/>
      <c r="AN796" s="281"/>
      <c r="AO796" s="281"/>
      <c r="AP796" s="281"/>
      <c r="AQ796" s="281"/>
      <c r="AR796" s="281"/>
      <c r="AS796" s="281"/>
      <c r="AT796" s="281"/>
      <c r="AU796" s="281"/>
      <c r="AV796" s="281"/>
      <c r="AW796" s="281"/>
      <c r="AX796" s="281"/>
      <c r="AY796" s="281"/>
      <c r="AZ796" s="281"/>
      <c r="BA796" s="281"/>
      <c r="BB796" s="281"/>
      <c r="BC796" s="281"/>
      <c r="BD796" s="281"/>
      <c r="BE796" s="281"/>
      <c r="BF796" s="281"/>
      <c r="BG796" s="281"/>
      <c r="BH796" s="281"/>
      <c r="BI796" s="281"/>
      <c r="BJ796" s="281"/>
      <c r="BK796" s="19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row>
    <row r="797" spans="6:198" s="1" customFormat="1" ht="18" customHeight="1">
      <c r="F797" s="576" t="str">
        <f>[2]Setup!$B$5</f>
        <v>Precise Mortgage Funding 2018-2B plc</v>
      </c>
      <c r="G797" s="576"/>
      <c r="H797" s="576"/>
      <c r="I797" s="576"/>
      <c r="J797" s="576"/>
      <c r="K797" s="576"/>
      <c r="L797" s="576"/>
      <c r="M797" s="576"/>
      <c r="N797" s="576"/>
      <c r="O797" s="576"/>
      <c r="P797" s="576"/>
      <c r="Q797" s="576"/>
      <c r="R797" s="576"/>
      <c r="S797" s="576"/>
      <c r="T797" s="576"/>
      <c r="U797" s="576"/>
      <c r="V797" s="576"/>
      <c r="W797" s="576"/>
      <c r="X797" s="576"/>
      <c r="Y797" s="576"/>
      <c r="Z797" s="576"/>
      <c r="AA797" s="576"/>
      <c r="AB797" s="576"/>
      <c r="AC797" s="576"/>
      <c r="AD797" s="576"/>
      <c r="AE797" s="576"/>
      <c r="AF797" s="576"/>
      <c r="AG797" s="576"/>
      <c r="AH797" s="576"/>
      <c r="AI797" s="576"/>
      <c r="AJ797" s="576"/>
      <c r="AK797" s="576"/>
      <c r="AL797" s="576"/>
      <c r="AM797" s="576"/>
      <c r="AN797" s="576"/>
      <c r="AO797" s="576"/>
      <c r="AP797" s="576"/>
      <c r="AQ797" s="576"/>
      <c r="AR797" s="576"/>
      <c r="AS797" s="576"/>
      <c r="AT797" s="576"/>
      <c r="AU797" s="576"/>
      <c r="AV797" s="576"/>
      <c r="AW797" s="576"/>
      <c r="AX797" s="576"/>
      <c r="AY797" s="576"/>
      <c r="AZ797" s="576"/>
      <c r="BA797" s="576"/>
      <c r="BB797" s="576"/>
      <c r="BC797" s="576"/>
      <c r="BD797" s="576"/>
      <c r="BE797" s="576"/>
      <c r="BF797" s="576"/>
      <c r="BG797" s="576"/>
      <c r="BH797" s="576"/>
      <c r="BI797" s="576"/>
      <c r="BJ797" s="576"/>
      <c r="BK797" s="576"/>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row>
    <row r="798" spans="6:198" s="1" customFormat="1" ht="15" customHeight="1">
      <c r="F798" s="569" t="s">
        <v>1</v>
      </c>
      <c r="G798" s="569"/>
      <c r="H798" s="569"/>
      <c r="I798" s="569"/>
      <c r="J798" s="569"/>
      <c r="K798" s="569"/>
      <c r="L798" s="569"/>
      <c r="M798" s="569"/>
      <c r="N798" s="569"/>
      <c r="O798" s="569"/>
      <c r="P798" s="569"/>
      <c r="Q798" s="569"/>
      <c r="R798" s="569"/>
      <c r="S798" s="569"/>
      <c r="T798" s="569"/>
      <c r="U798" s="569"/>
      <c r="V798" s="569"/>
      <c r="W798" s="569"/>
      <c r="X798" s="569"/>
      <c r="Y798" s="569"/>
      <c r="Z798" s="569"/>
      <c r="AA798" s="569"/>
      <c r="AB798" s="569"/>
      <c r="AC798" s="569"/>
      <c r="AD798" s="569"/>
      <c r="AE798" s="569"/>
      <c r="AF798" s="569"/>
      <c r="AG798" s="569"/>
      <c r="AH798" s="569"/>
      <c r="AI798" s="569"/>
      <c r="AJ798" s="569"/>
      <c r="AK798" s="569"/>
      <c r="AL798" s="569"/>
      <c r="AM798" s="569"/>
      <c r="AN798" s="569"/>
      <c r="AO798" s="569"/>
      <c r="AP798" s="569"/>
      <c r="AQ798" s="569"/>
      <c r="AR798" s="569"/>
      <c r="AS798" s="569"/>
      <c r="AT798" s="569"/>
      <c r="AU798" s="569"/>
      <c r="AV798" s="569"/>
      <c r="AW798" s="569"/>
      <c r="AX798" s="569"/>
      <c r="AY798" s="569"/>
      <c r="AZ798" s="569"/>
      <c r="BA798" s="569"/>
      <c r="BB798" s="569"/>
      <c r="BC798" s="569"/>
      <c r="BD798" s="569"/>
      <c r="BE798" s="569"/>
      <c r="BF798" s="569"/>
      <c r="BG798" s="569"/>
      <c r="BH798" s="569"/>
      <c r="BI798" s="569"/>
      <c r="BJ798" s="569"/>
      <c r="BK798" s="569"/>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row>
    <row r="799" spans="6:198" s="1" customFormat="1" ht="15" customHeight="1">
      <c r="F799" s="569" t="s">
        <v>2</v>
      </c>
      <c r="G799" s="569"/>
      <c r="H799" s="569"/>
      <c r="I799" s="569"/>
      <c r="J799" s="569"/>
      <c r="K799" s="569"/>
      <c r="L799" s="569"/>
      <c r="M799" s="569"/>
      <c r="N799" s="569"/>
      <c r="O799" s="569"/>
      <c r="P799" s="569"/>
      <c r="Q799" s="569"/>
      <c r="R799" s="569"/>
      <c r="S799" s="569"/>
      <c r="T799" s="569"/>
      <c r="U799" s="569"/>
      <c r="V799" s="569"/>
      <c r="W799" s="569"/>
      <c r="X799" s="569"/>
      <c r="Y799" s="569"/>
      <c r="Z799" s="569"/>
      <c r="AA799" s="569"/>
      <c r="AB799" s="569"/>
      <c r="AC799" s="569"/>
      <c r="AD799" s="569"/>
      <c r="AE799" s="569"/>
      <c r="AF799" s="569"/>
      <c r="AG799" s="569"/>
      <c r="AH799" s="569"/>
      <c r="AI799" s="569"/>
      <c r="AJ799" s="569"/>
      <c r="AK799" s="569"/>
      <c r="AL799" s="569"/>
      <c r="AM799" s="569"/>
      <c r="AN799" s="569"/>
      <c r="AO799" s="569"/>
      <c r="AP799" s="569"/>
      <c r="AQ799" s="569"/>
      <c r="AR799" s="569"/>
      <c r="AS799" s="569"/>
      <c r="AT799" s="569"/>
      <c r="AU799" s="569"/>
      <c r="AV799" s="569"/>
      <c r="AW799" s="569"/>
      <c r="AX799" s="569"/>
      <c r="AY799" s="569"/>
      <c r="AZ799" s="569"/>
      <c r="BA799" s="569"/>
      <c r="BB799" s="569"/>
      <c r="BC799" s="569"/>
      <c r="BD799" s="569"/>
      <c r="BE799" s="569"/>
      <c r="BF799" s="569"/>
      <c r="BG799" s="569"/>
      <c r="BH799" s="569"/>
      <c r="BI799" s="569"/>
      <c r="BJ799" s="569"/>
      <c r="BK799" s="569"/>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row>
    <row r="800" spans="6:198" s="1" customFormat="1" ht="13.5" customHeight="1" thickBot="1">
      <c r="F800" s="570">
        <f>[1]Input!$C$112</f>
        <v>43633</v>
      </c>
      <c r="G800" s="570"/>
      <c r="H800" s="570"/>
      <c r="I800" s="570"/>
      <c r="J800" s="570"/>
      <c r="K800" s="570"/>
      <c r="L800" s="570"/>
      <c r="M800" s="570"/>
      <c r="N800" s="570"/>
      <c r="O800" s="570"/>
      <c r="P800" s="570"/>
      <c r="Q800" s="570"/>
      <c r="R800" s="570"/>
      <c r="S800" s="570"/>
      <c r="T800" s="570"/>
      <c r="U800" s="570"/>
      <c r="V800" s="570"/>
      <c r="W800" s="570"/>
      <c r="X800" s="570"/>
      <c r="Y800" s="570"/>
      <c r="Z800" s="570"/>
      <c r="AA800" s="570"/>
      <c r="AB800" s="570"/>
      <c r="AC800" s="570"/>
      <c r="AD800" s="570"/>
      <c r="AE800" s="570"/>
      <c r="AF800" s="570"/>
      <c r="AG800" s="570"/>
      <c r="AH800" s="570"/>
      <c r="AI800" s="570"/>
      <c r="AJ800" s="570"/>
      <c r="AK800" s="570"/>
      <c r="AL800" s="570"/>
      <c r="AM800" s="570"/>
      <c r="AN800" s="570"/>
      <c r="AO800" s="570"/>
      <c r="AP800" s="570"/>
      <c r="AQ800" s="570"/>
      <c r="AR800" s="570"/>
      <c r="AS800" s="570"/>
      <c r="AT800" s="570"/>
      <c r="AU800" s="570"/>
      <c r="AV800" s="570"/>
      <c r="AW800" s="570"/>
      <c r="AX800" s="570"/>
      <c r="AY800" s="570"/>
      <c r="AZ800" s="570"/>
      <c r="BA800" s="570"/>
      <c r="BB800" s="570"/>
      <c r="BC800" s="570"/>
      <c r="BD800" s="570"/>
      <c r="BE800" s="570"/>
      <c r="BF800" s="570"/>
      <c r="BG800" s="570"/>
      <c r="BH800" s="570"/>
      <c r="BI800" s="570"/>
      <c r="BJ800" s="570"/>
      <c r="BK800" s="570"/>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row>
    <row r="801" spans="6:198" s="1" customFormat="1" ht="12.75" customHeight="1">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c r="BC801" s="4"/>
      <c r="BD801" s="4"/>
      <c r="BE801" s="4"/>
      <c r="BF801" s="4"/>
      <c r="BG801" s="4"/>
      <c r="BH801" s="4"/>
      <c r="BI801" s="4"/>
      <c r="BJ801" s="4"/>
      <c r="BK801" s="4"/>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row>
    <row r="802" spans="6:198" s="1" customFormat="1" ht="12.75" customHeight="1">
      <c r="F802" s="571" t="s">
        <v>41</v>
      </c>
      <c r="G802" s="571"/>
      <c r="H802" s="571"/>
      <c r="I802" s="571"/>
      <c r="J802" s="571"/>
      <c r="K802" s="571"/>
      <c r="L802" s="571"/>
      <c r="M802" s="571"/>
      <c r="N802" s="571"/>
      <c r="O802" s="571"/>
      <c r="P802" s="571"/>
      <c r="Q802" s="571"/>
      <c r="R802" s="571"/>
      <c r="S802" s="571"/>
      <c r="T802" s="571"/>
      <c r="U802" s="571"/>
      <c r="V802" s="571"/>
      <c r="W802" s="571"/>
      <c r="X802" s="571"/>
      <c r="Y802" s="571"/>
      <c r="Z802" s="571"/>
      <c r="AA802" s="571"/>
      <c r="AB802" s="571"/>
      <c r="AC802" s="571"/>
      <c r="AD802" s="571"/>
      <c r="AE802" s="571"/>
      <c r="AF802" s="571"/>
      <c r="AG802" s="571"/>
      <c r="AH802" s="571"/>
      <c r="AI802" s="571"/>
      <c r="AJ802" s="571"/>
      <c r="AK802" s="571"/>
      <c r="AL802" s="571"/>
      <c r="AM802" s="571"/>
      <c r="AN802" s="571"/>
      <c r="AO802" s="571"/>
      <c r="AP802" s="571"/>
      <c r="AQ802" s="571"/>
      <c r="AR802" s="571"/>
      <c r="AS802" s="571"/>
      <c r="AT802" s="571"/>
      <c r="AU802" s="571"/>
      <c r="AV802" s="571"/>
      <c r="AW802" s="571"/>
      <c r="AX802" s="571"/>
      <c r="AY802" s="571"/>
      <c r="AZ802" s="571"/>
      <c r="BA802" s="571"/>
      <c r="BB802" s="571"/>
      <c r="BC802" s="571"/>
      <c r="BD802" s="571"/>
      <c r="BE802" s="571"/>
      <c r="BF802" s="571"/>
      <c r="BG802" s="571"/>
      <c r="BH802" s="571"/>
      <c r="BI802" s="571"/>
      <c r="BJ802" s="571"/>
      <c r="BK802" s="571"/>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row>
    <row r="803" spans="6:198" s="1" customFormat="1" ht="12.75" customHeight="1">
      <c r="F803" s="400" t="s">
        <v>351</v>
      </c>
      <c r="G803" s="400"/>
      <c r="H803" s="679" t="str">
        <f>'[1]Strats Summary'!$N$8</f>
        <v>31-05-2019</v>
      </c>
      <c r="I803" s="679"/>
      <c r="J803" s="679"/>
      <c r="K803" s="573"/>
      <c r="L803" s="573"/>
      <c r="M803" s="401"/>
      <c r="N803" s="400"/>
      <c r="O803" s="400"/>
      <c r="P803" s="400"/>
      <c r="Q803" s="400"/>
      <c r="R803" s="400"/>
      <c r="S803" s="402"/>
      <c r="T803" s="402"/>
      <c r="U803" s="402"/>
      <c r="V803" s="402"/>
      <c r="W803" s="402"/>
      <c r="X803" s="402"/>
      <c r="Y803" s="402"/>
      <c r="Z803" s="402"/>
      <c r="AA803" s="402"/>
      <c r="AB803" s="402"/>
      <c r="AC803" s="402"/>
      <c r="AD803" s="402"/>
      <c r="AE803" s="402"/>
      <c r="AF803" s="402"/>
      <c r="AG803" s="402"/>
      <c r="AH803" s="402"/>
      <c r="AI803" s="402"/>
      <c r="AJ803" s="402"/>
      <c r="AK803" s="402"/>
      <c r="AL803" s="402"/>
      <c r="AM803" s="402"/>
      <c r="AN803" s="400"/>
      <c r="AO803" s="400"/>
      <c r="AP803" s="400"/>
      <c r="AQ803" s="400"/>
      <c r="AR803" s="400"/>
      <c r="AS803" s="400"/>
      <c r="AT803" s="400"/>
      <c r="AU803" s="400"/>
      <c r="AV803" s="400"/>
      <c r="AW803" s="400"/>
      <c r="AX803" s="400"/>
      <c r="AY803" s="400"/>
      <c r="AZ803" s="400"/>
      <c r="BA803" s="400"/>
      <c r="BB803" s="400"/>
      <c r="BC803" s="400"/>
      <c r="BD803" s="400"/>
      <c r="BE803" s="400"/>
      <c r="BF803" s="400"/>
      <c r="BG803" s="400"/>
      <c r="BH803" s="400"/>
      <c r="BI803" s="403"/>
      <c r="BJ803" s="403"/>
      <c r="BK803" s="97"/>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row>
    <row r="804" spans="6:198" s="1" customFormat="1" ht="12.75" customHeight="1">
      <c r="F804" s="400"/>
      <c r="G804" s="400"/>
      <c r="H804" s="400"/>
      <c r="I804" s="400"/>
      <c r="J804" s="400"/>
      <c r="K804" s="400"/>
      <c r="L804" s="400"/>
      <c r="M804" s="400"/>
      <c r="N804" s="400"/>
      <c r="O804" s="400"/>
      <c r="P804" s="400"/>
      <c r="Q804" s="400"/>
      <c r="R804" s="400"/>
      <c r="S804" s="402"/>
      <c r="T804" s="402"/>
      <c r="U804" s="402"/>
      <c r="V804" s="402"/>
      <c r="W804" s="676">
        <f>F800-30</f>
        <v>43603</v>
      </c>
      <c r="X804" s="676"/>
      <c r="Y804" s="676"/>
      <c r="Z804" s="676"/>
      <c r="AA804" s="676"/>
      <c r="AB804" s="676"/>
      <c r="AC804" s="676"/>
      <c r="AD804" s="676"/>
      <c r="AE804" s="676"/>
      <c r="AF804" s="676"/>
      <c r="AG804" s="676"/>
      <c r="AH804" s="676"/>
      <c r="AI804" s="676"/>
      <c r="AJ804" s="402"/>
      <c r="AK804" s="402"/>
      <c r="AL804" s="402"/>
      <c r="AM804" s="402"/>
      <c r="AN804" s="400"/>
      <c r="AO804" s="400"/>
      <c r="AP804" s="400"/>
      <c r="AQ804" s="400"/>
      <c r="AR804" s="400"/>
      <c r="AS804" s="676">
        <f>IF([1]Input!$C$123=1,"Not Applicable",W804-30)</f>
        <v>43573</v>
      </c>
      <c r="AT804" s="676"/>
      <c r="AU804" s="676"/>
      <c r="AV804" s="676"/>
      <c r="AW804" s="676"/>
      <c r="AX804" s="676"/>
      <c r="AY804" s="676"/>
      <c r="AZ804" s="676"/>
      <c r="BA804" s="676"/>
      <c r="BB804" s="676"/>
      <c r="BC804" s="676"/>
      <c r="BD804" s="676"/>
      <c r="BE804" s="676"/>
      <c r="BF804" s="400"/>
      <c r="BG804" s="400"/>
      <c r="BH804" s="400"/>
      <c r="BI804" s="403"/>
      <c r="BJ804" s="403"/>
      <c r="BK804" s="126"/>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row>
    <row r="805" spans="6:198" s="1" customFormat="1" ht="12.75" customHeight="1">
      <c r="F805" s="403"/>
      <c r="G805" s="403"/>
      <c r="H805" s="403"/>
      <c r="I805" s="403"/>
      <c r="J805" s="403"/>
      <c r="K805" s="400"/>
      <c r="L805" s="400"/>
      <c r="M805" s="400"/>
      <c r="N805" s="400"/>
      <c r="O805" s="400"/>
      <c r="P805" s="400"/>
      <c r="Q805" s="400"/>
      <c r="R805" s="403"/>
      <c r="S805" s="674" t="s">
        <v>294</v>
      </c>
      <c r="T805" s="674"/>
      <c r="U805" s="674"/>
      <c r="V805" s="404"/>
      <c r="W805" s="674" t="s">
        <v>352</v>
      </c>
      <c r="X805" s="674"/>
      <c r="Y805" s="674"/>
      <c r="Z805" s="674"/>
      <c r="AA805" s="674"/>
      <c r="AB805" s="674"/>
      <c r="AC805" s="400"/>
      <c r="AD805" s="674" t="s">
        <v>353</v>
      </c>
      <c r="AE805" s="674"/>
      <c r="AF805" s="674"/>
      <c r="AG805" s="674"/>
      <c r="AH805" s="674"/>
      <c r="AI805" s="674"/>
      <c r="AJ805" s="404"/>
      <c r="AK805" s="674" t="s">
        <v>354</v>
      </c>
      <c r="AL805" s="674"/>
      <c r="AM805" s="674"/>
      <c r="AN805" s="403"/>
      <c r="AO805" s="674" t="s">
        <v>294</v>
      </c>
      <c r="AP805" s="674"/>
      <c r="AQ805" s="674"/>
      <c r="AR805" s="404"/>
      <c r="AS805" s="674" t="s">
        <v>352</v>
      </c>
      <c r="AT805" s="674"/>
      <c r="AU805" s="674"/>
      <c r="AV805" s="674"/>
      <c r="AW805" s="674"/>
      <c r="AX805" s="674"/>
      <c r="AY805" s="404"/>
      <c r="AZ805" s="674" t="s">
        <v>353</v>
      </c>
      <c r="BA805" s="674"/>
      <c r="BB805" s="674"/>
      <c r="BC805" s="674"/>
      <c r="BD805" s="674"/>
      <c r="BE805" s="674"/>
      <c r="BF805" s="404"/>
      <c r="BG805" s="674" t="s">
        <v>354</v>
      </c>
      <c r="BH805" s="674"/>
      <c r="BI805" s="674"/>
      <c r="BJ805" s="403"/>
      <c r="BK805" s="126"/>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row>
    <row r="806" spans="6:198" s="1" customFormat="1" ht="12.75" customHeight="1">
      <c r="F806" s="405" t="s">
        <v>278</v>
      </c>
      <c r="G806" s="403"/>
      <c r="H806" s="403"/>
      <c r="I806" s="403"/>
      <c r="J806" s="403"/>
      <c r="K806" s="403"/>
      <c r="L806" s="403"/>
      <c r="M806" s="400"/>
      <c r="N806" s="400"/>
      <c r="O806" s="400"/>
      <c r="P806" s="400"/>
      <c r="Q806" s="400"/>
      <c r="R806" s="403"/>
      <c r="S806" s="403"/>
      <c r="T806" s="403"/>
      <c r="U806" s="403"/>
      <c r="V806" s="403"/>
      <c r="W806" s="403"/>
      <c r="X806" s="403"/>
      <c r="Y806" s="403"/>
      <c r="Z806" s="403"/>
      <c r="AA806" s="403"/>
      <c r="AB806" s="403"/>
      <c r="AC806" s="403"/>
      <c r="AD806" s="403"/>
      <c r="AE806" s="403"/>
      <c r="AF806" s="403"/>
      <c r="AG806" s="403"/>
      <c r="AH806" s="403"/>
      <c r="AI806" s="403"/>
      <c r="AJ806" s="403"/>
      <c r="AK806" s="403"/>
      <c r="AL806" s="403"/>
      <c r="AM806" s="403"/>
      <c r="AN806" s="403"/>
      <c r="AO806" s="403"/>
      <c r="AP806" s="403"/>
      <c r="AQ806" s="403"/>
      <c r="AR806" s="403"/>
      <c r="AS806" s="403"/>
      <c r="AT806" s="403"/>
      <c r="AU806" s="403"/>
      <c r="AV806" s="403"/>
      <c r="AW806" s="403"/>
      <c r="AX806" s="403"/>
      <c r="AY806" s="403"/>
      <c r="AZ806" s="403"/>
      <c r="BA806" s="403"/>
      <c r="BB806" s="403"/>
      <c r="BC806" s="403"/>
      <c r="BD806" s="403"/>
      <c r="BE806" s="403"/>
      <c r="BF806" s="403"/>
      <c r="BG806" s="403"/>
      <c r="BH806" s="403"/>
      <c r="BI806" s="403"/>
      <c r="BJ806" s="403"/>
      <c r="BK806" s="97"/>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row>
    <row r="807" spans="6:198" s="1" customFormat="1" ht="12.75" customHeight="1">
      <c r="F807" s="400" t="s">
        <v>355</v>
      </c>
      <c r="G807" s="403"/>
      <c r="H807" s="403"/>
      <c r="I807" s="403"/>
      <c r="J807" s="403"/>
      <c r="K807" s="403"/>
      <c r="L807" s="403"/>
      <c r="M807" s="400"/>
      <c r="N807" s="400"/>
      <c r="O807" s="400"/>
      <c r="P807" s="400"/>
      <c r="Q807" s="400"/>
      <c r="R807" s="403"/>
      <c r="S807" s="672">
        <f>'[1]Monthly Report'!$B24</f>
        <v>2158</v>
      </c>
      <c r="T807" s="673"/>
      <c r="U807" s="673"/>
      <c r="V807" s="406"/>
      <c r="W807" s="670">
        <f>'[1]Monthly Report'!$C24</f>
        <v>305950488.25000012</v>
      </c>
      <c r="X807" s="670"/>
      <c r="Y807" s="670"/>
      <c r="Z807" s="670"/>
      <c r="AA807" s="670"/>
      <c r="AB807" s="670"/>
      <c r="AC807" s="406"/>
      <c r="AD807" s="670">
        <f>'[1]Monthly Report'!$D24</f>
        <v>1405.3</v>
      </c>
      <c r="AE807" s="670"/>
      <c r="AF807" s="670"/>
      <c r="AG807" s="670"/>
      <c r="AH807" s="670"/>
      <c r="AI807" s="670"/>
      <c r="AJ807" s="406"/>
      <c r="AK807" s="678">
        <f>'[1]Monthly Report'!$E24</f>
        <v>0.99970648109073101</v>
      </c>
      <c r="AL807" s="678"/>
      <c r="AM807" s="678"/>
      <c r="AN807" s="407"/>
      <c r="AO807" s="672">
        <f>'[1]Monthly Report'!$F24</f>
        <v>2206</v>
      </c>
      <c r="AP807" s="673"/>
      <c r="AQ807" s="673"/>
      <c r="AR807" s="406"/>
      <c r="AS807" s="670">
        <f>'[1]Monthly Report'!$G24</f>
        <v>313592363.24000013</v>
      </c>
      <c r="AT807" s="670"/>
      <c r="AU807" s="670"/>
      <c r="AV807" s="670"/>
      <c r="AW807" s="670"/>
      <c r="AX807" s="670"/>
      <c r="AY807" s="406"/>
      <c r="AZ807" s="670">
        <f>'[1]Monthly Report'!$H24</f>
        <v>1911.0700000000002</v>
      </c>
      <c r="BA807" s="670"/>
      <c r="BB807" s="670"/>
      <c r="BC807" s="670"/>
      <c r="BD807" s="670"/>
      <c r="BE807" s="670"/>
      <c r="BF807" s="406"/>
      <c r="BG807" s="671">
        <f>'[1]Monthly Report'!$I24</f>
        <v>0.99612895303634086</v>
      </c>
      <c r="BH807" s="671"/>
      <c r="BI807" s="671"/>
      <c r="BJ807" s="403"/>
      <c r="BK807" s="408"/>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row>
    <row r="808" spans="6:198" s="1" customFormat="1" ht="12.75" customHeight="1">
      <c r="F808" s="400" t="s">
        <v>356</v>
      </c>
      <c r="G808" s="403"/>
      <c r="H808" s="403"/>
      <c r="I808" s="403"/>
      <c r="J808" s="403"/>
      <c r="K808" s="403"/>
      <c r="L808" s="403"/>
      <c r="M808" s="400"/>
      <c r="N808" s="400"/>
      <c r="O808" s="400"/>
      <c r="P808" s="400"/>
      <c r="Q808" s="400"/>
      <c r="R808" s="403"/>
      <c r="S808" s="672">
        <f>'[1]Monthly Report'!$B25</f>
        <v>0</v>
      </c>
      <c r="T808" s="673"/>
      <c r="U808" s="673"/>
      <c r="V808" s="406"/>
      <c r="W808" s="670">
        <f>'[1]Monthly Report'!$C25</f>
        <v>0</v>
      </c>
      <c r="X808" s="670"/>
      <c r="Y808" s="670"/>
      <c r="Z808" s="670"/>
      <c r="AA808" s="670"/>
      <c r="AB808" s="670"/>
      <c r="AC808" s="406"/>
      <c r="AD808" s="670">
        <f>'[1]Monthly Report'!$D25</f>
        <v>0</v>
      </c>
      <c r="AE808" s="670"/>
      <c r="AF808" s="670"/>
      <c r="AG808" s="670"/>
      <c r="AH808" s="670"/>
      <c r="AI808" s="670"/>
      <c r="AJ808" s="406"/>
      <c r="AK808" s="678">
        <f>'[1]Monthly Report'!$E25</f>
        <v>0</v>
      </c>
      <c r="AL808" s="678"/>
      <c r="AM808" s="678"/>
      <c r="AN808" s="407"/>
      <c r="AO808" s="672">
        <f>'[1]Monthly Report'!$F25</f>
        <v>0</v>
      </c>
      <c r="AP808" s="673"/>
      <c r="AQ808" s="673"/>
      <c r="AR808" s="406"/>
      <c r="AS808" s="670">
        <f>'[1]Monthly Report'!$G25</f>
        <v>0</v>
      </c>
      <c r="AT808" s="670"/>
      <c r="AU808" s="670"/>
      <c r="AV808" s="670"/>
      <c r="AW808" s="670"/>
      <c r="AX808" s="670"/>
      <c r="AY808" s="406"/>
      <c r="AZ808" s="670">
        <f>'[1]Monthly Report'!$H25</f>
        <v>0</v>
      </c>
      <c r="BA808" s="670"/>
      <c r="BB808" s="670"/>
      <c r="BC808" s="670"/>
      <c r="BD808" s="670"/>
      <c r="BE808" s="670"/>
      <c r="BF808" s="406"/>
      <c r="BG808" s="671">
        <f>'[1]Monthly Report'!$I25</f>
        <v>0</v>
      </c>
      <c r="BH808" s="671"/>
      <c r="BI808" s="671"/>
      <c r="BJ808" s="403"/>
      <c r="BK808" s="408"/>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row>
    <row r="809" spans="6:198" s="1" customFormat="1" ht="12.75" customHeight="1">
      <c r="F809" s="400" t="s">
        <v>357</v>
      </c>
      <c r="G809" s="403"/>
      <c r="H809" s="403"/>
      <c r="I809" s="403"/>
      <c r="J809" s="403"/>
      <c r="K809" s="403"/>
      <c r="L809" s="403"/>
      <c r="M809" s="400"/>
      <c r="N809" s="400"/>
      <c r="O809" s="400"/>
      <c r="P809" s="400"/>
      <c r="Q809" s="400"/>
      <c r="R809" s="403"/>
      <c r="S809" s="672">
        <f>'[1]Monthly Report'!$B26</f>
        <v>0</v>
      </c>
      <c r="T809" s="673"/>
      <c r="U809" s="673"/>
      <c r="V809" s="406"/>
      <c r="W809" s="670">
        <f>'[1]Monthly Report'!$C26</f>
        <v>0</v>
      </c>
      <c r="X809" s="670"/>
      <c r="Y809" s="670"/>
      <c r="Z809" s="670"/>
      <c r="AA809" s="670"/>
      <c r="AB809" s="670"/>
      <c r="AC809" s="406"/>
      <c r="AD809" s="670">
        <f>'[1]Monthly Report'!$D26</f>
        <v>0</v>
      </c>
      <c r="AE809" s="670"/>
      <c r="AF809" s="670"/>
      <c r="AG809" s="670"/>
      <c r="AH809" s="670"/>
      <c r="AI809" s="670"/>
      <c r="AJ809" s="406"/>
      <c r="AK809" s="678">
        <f>'[1]Monthly Report'!$E26</f>
        <v>0</v>
      </c>
      <c r="AL809" s="678"/>
      <c r="AM809" s="678"/>
      <c r="AN809" s="407"/>
      <c r="AO809" s="672">
        <f>'[1]Monthly Report'!$F26</f>
        <v>0</v>
      </c>
      <c r="AP809" s="673"/>
      <c r="AQ809" s="673"/>
      <c r="AR809" s="406"/>
      <c r="AS809" s="670">
        <f>'[1]Monthly Report'!$G26</f>
        <v>0</v>
      </c>
      <c r="AT809" s="670"/>
      <c r="AU809" s="670"/>
      <c r="AV809" s="670"/>
      <c r="AW809" s="670"/>
      <c r="AX809" s="670"/>
      <c r="AY809" s="406"/>
      <c r="AZ809" s="670">
        <f>'[1]Monthly Report'!$H26</f>
        <v>0</v>
      </c>
      <c r="BA809" s="670"/>
      <c r="BB809" s="670"/>
      <c r="BC809" s="670"/>
      <c r="BD809" s="670"/>
      <c r="BE809" s="670"/>
      <c r="BF809" s="406"/>
      <c r="BG809" s="671">
        <f>'[1]Monthly Report'!$I26</f>
        <v>0</v>
      </c>
      <c r="BH809" s="671"/>
      <c r="BI809" s="671"/>
      <c r="BJ809" s="403"/>
      <c r="BK809" s="408"/>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row>
    <row r="810" spans="6:198" s="1" customFormat="1" ht="12.75" customHeight="1">
      <c r="F810" s="400" t="s">
        <v>358</v>
      </c>
      <c r="G810" s="403"/>
      <c r="H810" s="403"/>
      <c r="I810" s="403"/>
      <c r="J810" s="403"/>
      <c r="K810" s="403"/>
      <c r="L810" s="403"/>
      <c r="M810" s="400"/>
      <c r="N810" s="400"/>
      <c r="O810" s="400"/>
      <c r="P810" s="400"/>
      <c r="Q810" s="400"/>
      <c r="R810" s="403"/>
      <c r="S810" s="672">
        <f>'[1]Monthly Report'!$B27</f>
        <v>1</v>
      </c>
      <c r="T810" s="673"/>
      <c r="U810" s="673"/>
      <c r="V810" s="406"/>
      <c r="W810" s="670">
        <f>'[1]Monthly Report'!$C27</f>
        <v>89828.62</v>
      </c>
      <c r="X810" s="670"/>
      <c r="Y810" s="670"/>
      <c r="Z810" s="670"/>
      <c r="AA810" s="670"/>
      <c r="AB810" s="670"/>
      <c r="AC810" s="406"/>
      <c r="AD810" s="670">
        <f>'[1]Monthly Report'!$D27</f>
        <v>297.82</v>
      </c>
      <c r="AE810" s="670"/>
      <c r="AF810" s="670"/>
      <c r="AG810" s="670"/>
      <c r="AH810" s="670"/>
      <c r="AI810" s="670"/>
      <c r="AJ810" s="406"/>
      <c r="AK810" s="678">
        <f>'[1]Monthly Report'!$E27</f>
        <v>2.9351890926892951E-4</v>
      </c>
      <c r="AL810" s="678"/>
      <c r="AM810" s="678"/>
      <c r="AN810" s="407"/>
      <c r="AO810" s="672">
        <f>'[1]Monthly Report'!$F27</f>
        <v>2</v>
      </c>
      <c r="AP810" s="673"/>
      <c r="AQ810" s="673"/>
      <c r="AR810" s="406"/>
      <c r="AS810" s="670">
        <f>'[1]Monthly Report'!$G27</f>
        <v>1218648.21</v>
      </c>
      <c r="AT810" s="670"/>
      <c r="AU810" s="670"/>
      <c r="AV810" s="670"/>
      <c r="AW810" s="670"/>
      <c r="AX810" s="670"/>
      <c r="AY810" s="406"/>
      <c r="AZ810" s="670">
        <f>'[1]Monthly Report'!$H27</f>
        <v>1227.57</v>
      </c>
      <c r="BA810" s="670"/>
      <c r="BB810" s="670"/>
      <c r="BC810" s="670"/>
      <c r="BD810" s="670"/>
      <c r="BE810" s="670"/>
      <c r="BF810" s="406"/>
      <c r="BG810" s="671">
        <f>'[1]Monthly Report'!$I27</f>
        <v>3.8710469636591854E-3</v>
      </c>
      <c r="BH810" s="671"/>
      <c r="BI810" s="671"/>
      <c r="BJ810" s="403"/>
      <c r="BK810" s="408"/>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row>
    <row r="811" spans="6:198" s="1" customFormat="1" ht="12.75" customHeight="1">
      <c r="F811" s="409" t="s">
        <v>278</v>
      </c>
      <c r="G811" s="410"/>
      <c r="H811" s="410"/>
      <c r="I811" s="410"/>
      <c r="J811" s="410"/>
      <c r="K811" s="410"/>
      <c r="L811" s="410"/>
      <c r="M811" s="409"/>
      <c r="N811" s="409"/>
      <c r="O811" s="409"/>
      <c r="P811" s="409"/>
      <c r="Q811" s="409"/>
      <c r="R811" s="410"/>
      <c r="S811" s="672">
        <f>'[1]Monthly Report'!$B28</f>
        <v>2159</v>
      </c>
      <c r="T811" s="673"/>
      <c r="U811" s="673"/>
      <c r="V811" s="411"/>
      <c r="W811" s="670">
        <f>'[1]Monthly Report'!$C28</f>
        <v>306040316.87000012</v>
      </c>
      <c r="X811" s="670"/>
      <c r="Y811" s="670"/>
      <c r="Z811" s="670"/>
      <c r="AA811" s="670"/>
      <c r="AB811" s="670"/>
      <c r="AC811" s="411"/>
      <c r="AD811" s="670">
        <f>'[1]Monthly Report'!$D28</f>
        <v>1703.12</v>
      </c>
      <c r="AE811" s="670"/>
      <c r="AF811" s="670"/>
      <c r="AG811" s="670"/>
      <c r="AH811" s="670"/>
      <c r="AI811" s="670"/>
      <c r="AJ811" s="411"/>
      <c r="AK811" s="678">
        <f>'[1]Monthly Report'!$E28</f>
        <v>0.99999999999999989</v>
      </c>
      <c r="AL811" s="678"/>
      <c r="AM811" s="678"/>
      <c r="AN811" s="412"/>
      <c r="AO811" s="672">
        <f>'[1]Monthly Report'!$F28</f>
        <v>2208</v>
      </c>
      <c r="AP811" s="673"/>
      <c r="AQ811" s="673"/>
      <c r="AR811" s="411"/>
      <c r="AS811" s="670">
        <f>'[1]Monthly Report'!$G28</f>
        <v>314811011.45000011</v>
      </c>
      <c r="AT811" s="670"/>
      <c r="AU811" s="670"/>
      <c r="AV811" s="670"/>
      <c r="AW811" s="670"/>
      <c r="AX811" s="670"/>
      <c r="AY811" s="411"/>
      <c r="AZ811" s="670">
        <f>'[1]Monthly Report'!$H28</f>
        <v>3138.6400000000003</v>
      </c>
      <c r="BA811" s="670"/>
      <c r="BB811" s="670"/>
      <c r="BC811" s="670"/>
      <c r="BD811" s="670"/>
      <c r="BE811" s="670"/>
      <c r="BF811" s="411"/>
      <c r="BG811" s="671">
        <f>'[1]Monthly Report'!$I28</f>
        <v>1</v>
      </c>
      <c r="BH811" s="671"/>
      <c r="BI811" s="671"/>
      <c r="BJ811" s="410"/>
      <c r="BK811" s="413"/>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row>
    <row r="812" spans="6:198" s="1" customFormat="1" ht="12.75" customHeight="1">
      <c r="F812" s="400"/>
      <c r="G812" s="403"/>
      <c r="H812" s="403"/>
      <c r="I812" s="403"/>
      <c r="J812" s="403"/>
      <c r="K812" s="403"/>
      <c r="L812" s="403"/>
      <c r="M812" s="400"/>
      <c r="N812" s="400"/>
      <c r="O812" s="400"/>
      <c r="P812" s="400"/>
      <c r="Q812" s="400"/>
      <c r="R812" s="403"/>
      <c r="S812" s="406"/>
      <c r="T812" s="406"/>
      <c r="U812" s="406"/>
      <c r="V812" s="406"/>
      <c r="W812" s="406"/>
      <c r="X812" s="406"/>
      <c r="Y812" s="406"/>
      <c r="Z812" s="406"/>
      <c r="AA812" s="406"/>
      <c r="AB812" s="406"/>
      <c r="AC812" s="406"/>
      <c r="AD812" s="406"/>
      <c r="AE812" s="406"/>
      <c r="AF812" s="406"/>
      <c r="AG812" s="406"/>
      <c r="AH812" s="406"/>
      <c r="AI812" s="406"/>
      <c r="AJ812" s="406"/>
      <c r="AK812" s="414"/>
      <c r="AL812" s="414"/>
      <c r="AM812" s="414"/>
      <c r="AN812" s="407"/>
      <c r="AO812" s="406"/>
      <c r="AP812" s="406"/>
      <c r="AQ812" s="406"/>
      <c r="AR812" s="406"/>
      <c r="AS812" s="406"/>
      <c r="AT812" s="406"/>
      <c r="AU812" s="406"/>
      <c r="AV812" s="406"/>
      <c r="AW812" s="406"/>
      <c r="AX812" s="406"/>
      <c r="AY812" s="406"/>
      <c r="AZ812" s="406"/>
      <c r="BA812" s="406"/>
      <c r="BB812" s="406"/>
      <c r="BC812" s="406"/>
      <c r="BD812" s="406"/>
      <c r="BE812" s="406"/>
      <c r="BF812" s="406"/>
      <c r="BG812" s="415"/>
      <c r="BH812" s="415"/>
      <c r="BI812" s="415"/>
      <c r="BJ812" s="403"/>
      <c r="BK812" s="97"/>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row>
    <row r="813" spans="6:198" s="1" customFormat="1" ht="12.75" customHeight="1">
      <c r="F813" s="400" t="s">
        <v>359</v>
      </c>
      <c r="G813" s="403"/>
      <c r="H813" s="403"/>
      <c r="I813" s="403"/>
      <c r="J813" s="403"/>
      <c r="K813" s="403"/>
      <c r="L813" s="403"/>
      <c r="M813" s="400"/>
      <c r="N813" s="400"/>
      <c r="O813" s="400"/>
      <c r="P813" s="400"/>
      <c r="Q813" s="400"/>
      <c r="R813" s="403"/>
      <c r="S813" s="406"/>
      <c r="T813" s="406"/>
      <c r="U813" s="406"/>
      <c r="V813" s="406"/>
      <c r="W813" s="406"/>
      <c r="X813" s="406"/>
      <c r="Y813" s="406"/>
      <c r="Z813" s="406"/>
      <c r="AA813" s="406"/>
      <c r="AB813" s="406"/>
      <c r="AC813" s="406"/>
      <c r="AD813" s="406"/>
      <c r="AE813" s="406"/>
      <c r="AF813" s="406"/>
      <c r="AG813" s="406"/>
      <c r="AH813" s="406"/>
      <c r="AI813" s="406"/>
      <c r="AJ813" s="406"/>
      <c r="AK813" s="678">
        <f>'[1]Monthly Report'!$C$30</f>
        <v>0.81702165215186828</v>
      </c>
      <c r="AL813" s="678"/>
      <c r="AM813" s="678"/>
      <c r="AN813" s="407"/>
      <c r="AO813" s="406"/>
      <c r="AP813" s="406"/>
      <c r="AQ813" s="406"/>
      <c r="AR813" s="406"/>
      <c r="AS813" s="406"/>
      <c r="AT813" s="406"/>
      <c r="AU813" s="406"/>
      <c r="AV813" s="406"/>
      <c r="AW813" s="406"/>
      <c r="AX813" s="406"/>
      <c r="AY813" s="406"/>
      <c r="AZ813" s="406"/>
      <c r="BA813" s="406"/>
      <c r="BB813" s="406"/>
      <c r="BC813" s="406"/>
      <c r="BD813" s="406"/>
      <c r="BE813" s="406"/>
      <c r="BF813" s="406"/>
      <c r="BG813" s="671">
        <f>'[1]Monthly Report'!$G$30</f>
        <v>0.83742880157522881</v>
      </c>
      <c r="BH813" s="671"/>
      <c r="BI813" s="671"/>
      <c r="BJ813" s="403"/>
      <c r="BK813" s="408"/>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row>
    <row r="814" spans="6:198" s="1" customFormat="1" ht="12.75" customHeight="1">
      <c r="F814" s="400" t="s">
        <v>360</v>
      </c>
      <c r="G814" s="403"/>
      <c r="H814" s="403"/>
      <c r="I814" s="403"/>
      <c r="J814" s="403"/>
      <c r="K814" s="403"/>
      <c r="L814" s="403"/>
      <c r="M814" s="400"/>
      <c r="N814" s="400"/>
      <c r="O814" s="400"/>
      <c r="P814" s="400"/>
      <c r="Q814" s="400"/>
      <c r="R814" s="403"/>
      <c r="S814" s="406"/>
      <c r="T814" s="406"/>
      <c r="U814" s="406"/>
      <c r="V814" s="406"/>
      <c r="W814" s="406"/>
      <c r="X814" s="406"/>
      <c r="Y814" s="406"/>
      <c r="Z814" s="406"/>
      <c r="AA814" s="406"/>
      <c r="AB814" s="406"/>
      <c r="AC814" s="406"/>
      <c r="AD814" s="406"/>
      <c r="AE814" s="406"/>
      <c r="AF814" s="406"/>
      <c r="AG814" s="406"/>
      <c r="AH814" s="406"/>
      <c r="AI814" s="406"/>
      <c r="AJ814" s="406"/>
      <c r="AK814" s="678">
        <f>'[1]Monthly Report'!$C$31</f>
        <v>0.99970648109073146</v>
      </c>
      <c r="AL814" s="678"/>
      <c r="AM814" s="678"/>
      <c r="AN814" s="407"/>
      <c r="AO814" s="406"/>
      <c r="AP814" s="406"/>
      <c r="AQ814" s="406"/>
      <c r="AR814" s="406"/>
      <c r="AS814" s="406"/>
      <c r="AT814" s="406"/>
      <c r="AU814" s="406"/>
      <c r="AV814" s="406"/>
      <c r="AW814" s="406"/>
      <c r="AX814" s="406"/>
      <c r="AY814" s="406"/>
      <c r="AZ814" s="406"/>
      <c r="BA814" s="406"/>
      <c r="BB814" s="406"/>
      <c r="BC814" s="406"/>
      <c r="BD814" s="406"/>
      <c r="BE814" s="406"/>
      <c r="BF814" s="406"/>
      <c r="BG814" s="671">
        <f>'[1]Monthly Report'!$G$31</f>
        <v>0.9961289530363413</v>
      </c>
      <c r="BH814" s="671"/>
      <c r="BI814" s="671"/>
      <c r="BJ814" s="403"/>
      <c r="BK814" s="97"/>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row>
    <row r="815" spans="6:198" s="1" customFormat="1" ht="12.75" customHeight="1">
      <c r="F815" s="403"/>
      <c r="G815" s="403"/>
      <c r="H815" s="403"/>
      <c r="I815" s="403"/>
      <c r="J815" s="403"/>
      <c r="K815" s="403"/>
      <c r="L815" s="403"/>
      <c r="M815" s="400"/>
      <c r="N815" s="400"/>
      <c r="O815" s="400"/>
      <c r="P815" s="400"/>
      <c r="Q815" s="400"/>
      <c r="R815" s="403"/>
      <c r="S815" s="406"/>
      <c r="T815" s="406"/>
      <c r="U815" s="406"/>
      <c r="V815" s="406"/>
      <c r="W815" s="406"/>
      <c r="X815" s="406"/>
      <c r="Y815" s="406"/>
      <c r="Z815" s="406"/>
      <c r="AA815" s="406"/>
      <c r="AB815" s="406"/>
      <c r="AC815" s="406"/>
      <c r="AD815" s="406"/>
      <c r="AE815" s="406"/>
      <c r="AF815" s="406"/>
      <c r="AG815" s="406"/>
      <c r="AH815" s="406"/>
      <c r="AI815" s="406"/>
      <c r="AJ815" s="406"/>
      <c r="AK815" s="406"/>
      <c r="AL815" s="406"/>
      <c r="AM815" s="406"/>
      <c r="AN815" s="407"/>
      <c r="AO815" s="406"/>
      <c r="AP815" s="406"/>
      <c r="AQ815" s="406"/>
      <c r="AR815" s="406"/>
      <c r="AS815" s="406"/>
      <c r="AT815" s="406"/>
      <c r="AU815" s="406"/>
      <c r="AV815" s="406"/>
      <c r="AW815" s="406"/>
      <c r="AX815" s="406"/>
      <c r="AY815" s="406"/>
      <c r="AZ815" s="406"/>
      <c r="BA815" s="406"/>
      <c r="BB815" s="406"/>
      <c r="BC815" s="406"/>
      <c r="BD815" s="406"/>
      <c r="BE815" s="406"/>
      <c r="BF815" s="406"/>
      <c r="BG815" s="406"/>
      <c r="BH815" s="406"/>
      <c r="BI815" s="406"/>
      <c r="BJ815" s="403"/>
      <c r="BK815" s="97"/>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row>
    <row r="816" spans="6:198" s="1" customFormat="1" ht="12.75" customHeight="1">
      <c r="F816" s="403"/>
      <c r="G816" s="403"/>
      <c r="H816" s="403"/>
      <c r="I816" s="403"/>
      <c r="J816" s="403"/>
      <c r="K816" s="403"/>
      <c r="L816" s="403"/>
      <c r="M816" s="403"/>
      <c r="N816" s="403"/>
      <c r="O816" s="403"/>
      <c r="P816" s="403"/>
      <c r="Q816" s="403"/>
      <c r="R816" s="403"/>
      <c r="S816" s="407"/>
      <c r="T816" s="407"/>
      <c r="U816" s="407"/>
      <c r="V816" s="407"/>
      <c r="W816" s="407"/>
      <c r="X816" s="407"/>
      <c r="Y816" s="407"/>
      <c r="Z816" s="407"/>
      <c r="AA816" s="407"/>
      <c r="AB816" s="407"/>
      <c r="AC816" s="407"/>
      <c r="AD816" s="407"/>
      <c r="AE816" s="407"/>
      <c r="AF816" s="407"/>
      <c r="AG816" s="407"/>
      <c r="AH816" s="407"/>
      <c r="AI816" s="407"/>
      <c r="AJ816" s="407"/>
      <c r="AK816" s="407"/>
      <c r="AL816" s="406"/>
      <c r="AM816" s="406"/>
      <c r="AN816" s="407"/>
      <c r="AO816" s="407"/>
      <c r="AP816" s="407"/>
      <c r="AQ816" s="407"/>
      <c r="AR816" s="407"/>
      <c r="AS816" s="407"/>
      <c r="AT816" s="407"/>
      <c r="AU816" s="407"/>
      <c r="AV816" s="407"/>
      <c r="AW816" s="407"/>
      <c r="AX816" s="407"/>
      <c r="AY816" s="407"/>
      <c r="AZ816" s="407"/>
      <c r="BA816" s="407"/>
      <c r="BB816" s="407"/>
      <c r="BC816" s="407"/>
      <c r="BD816" s="407"/>
      <c r="BE816" s="407"/>
      <c r="BF816" s="407"/>
      <c r="BG816" s="407"/>
      <c r="BH816" s="406"/>
      <c r="BI816" s="406"/>
      <c r="BJ816" s="403"/>
      <c r="BK816" s="408"/>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row>
    <row r="817" spans="6:198" s="1" customFormat="1" ht="12.75" customHeight="1">
      <c r="F817" s="409" t="s">
        <v>361</v>
      </c>
      <c r="G817" s="403"/>
      <c r="H817" s="403"/>
      <c r="I817" s="403"/>
      <c r="J817" s="403"/>
      <c r="K817" s="403"/>
      <c r="L817" s="403"/>
      <c r="M817" s="400"/>
      <c r="N817" s="400"/>
      <c r="O817" s="400"/>
      <c r="P817" s="400"/>
      <c r="Q817" s="400"/>
      <c r="R817" s="403"/>
      <c r="S817" s="407"/>
      <c r="T817" s="407"/>
      <c r="U817" s="407"/>
      <c r="V817" s="407"/>
      <c r="W817" s="407"/>
      <c r="X817" s="407"/>
      <c r="Y817" s="407"/>
      <c r="Z817" s="407"/>
      <c r="AA817" s="407"/>
      <c r="AB817" s="407"/>
      <c r="AC817" s="407"/>
      <c r="AD817" s="407"/>
      <c r="AE817" s="407"/>
      <c r="AF817" s="407"/>
      <c r="AG817" s="407"/>
      <c r="AH817" s="407"/>
      <c r="AI817" s="407"/>
      <c r="AJ817" s="407"/>
      <c r="AK817" s="407"/>
      <c r="AL817" s="407"/>
      <c r="AM817" s="415"/>
      <c r="AN817" s="407"/>
      <c r="AO817" s="407"/>
      <c r="AP817" s="407"/>
      <c r="AQ817" s="407"/>
      <c r="AR817" s="407"/>
      <c r="AS817" s="407"/>
      <c r="AT817" s="407"/>
      <c r="AU817" s="407"/>
      <c r="AV817" s="407"/>
      <c r="AW817" s="407"/>
      <c r="AX817" s="407"/>
      <c r="AY817" s="407"/>
      <c r="AZ817" s="407"/>
      <c r="BA817" s="407"/>
      <c r="BB817" s="407"/>
      <c r="BC817" s="407"/>
      <c r="BD817" s="407"/>
      <c r="BE817" s="407"/>
      <c r="BF817" s="407"/>
      <c r="BG817" s="407"/>
      <c r="BH817" s="407"/>
      <c r="BI817" s="415"/>
      <c r="BJ817" s="403"/>
      <c r="BK817" s="408"/>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row>
    <row r="818" spans="6:198" s="1" customFormat="1" ht="12.75" customHeight="1">
      <c r="F818" s="400" t="s">
        <v>355</v>
      </c>
      <c r="G818" s="403"/>
      <c r="H818" s="403"/>
      <c r="I818" s="403"/>
      <c r="J818" s="403"/>
      <c r="K818" s="403"/>
      <c r="L818" s="403"/>
      <c r="M818" s="400"/>
      <c r="N818" s="400"/>
      <c r="O818" s="400"/>
      <c r="P818" s="400"/>
      <c r="Q818" s="400"/>
      <c r="R818" s="403"/>
      <c r="S818" s="672">
        <f>'[1]Monthly Report'!$B34</f>
        <v>1</v>
      </c>
      <c r="T818" s="673"/>
      <c r="U818" s="673"/>
      <c r="V818" s="406"/>
      <c r="W818" s="670">
        <f>'[1]Monthly Report'!$C34</f>
        <v>324572.78999999998</v>
      </c>
      <c r="X818" s="670"/>
      <c r="Y818" s="670"/>
      <c r="Z818" s="670"/>
      <c r="AA818" s="670"/>
      <c r="AB818" s="670"/>
      <c r="AC818" s="406"/>
      <c r="AD818" s="670">
        <f>'[1]Monthly Report'!$D34</f>
        <v>1404.48</v>
      </c>
      <c r="AE818" s="670"/>
      <c r="AF818" s="670"/>
      <c r="AG818" s="670"/>
      <c r="AH818" s="670"/>
      <c r="AI818" s="670"/>
      <c r="AJ818" s="406"/>
      <c r="AK818" s="671">
        <f>'[1]Monthly Report'!$E34</f>
        <v>1.0605556592005233E-3</v>
      </c>
      <c r="AL818" s="671"/>
      <c r="AM818" s="671"/>
      <c r="AN818" s="407"/>
      <c r="AO818" s="672">
        <f>'[1]Monthly Report'!$F34</f>
        <v>2</v>
      </c>
      <c r="AP818" s="673"/>
      <c r="AQ818" s="673"/>
      <c r="AR818" s="406"/>
      <c r="AS818" s="670">
        <f>'[1]Monthly Report'!$G34</f>
        <v>384689.81</v>
      </c>
      <c r="AT818" s="670"/>
      <c r="AU818" s="670"/>
      <c r="AV818" s="670"/>
      <c r="AW818" s="670"/>
      <c r="AX818" s="670"/>
      <c r="AY818" s="406"/>
      <c r="AZ818" s="670">
        <f>'[1]Monthly Report'!$H34</f>
        <v>1910.25</v>
      </c>
      <c r="BA818" s="670"/>
      <c r="BB818" s="670"/>
      <c r="BC818" s="670"/>
      <c r="BD818" s="670"/>
      <c r="BE818" s="670"/>
      <c r="BF818" s="406"/>
      <c r="BG818" s="671">
        <f>'[1]Monthly Report'!$I34</f>
        <v>1.2219706300238434E-3</v>
      </c>
      <c r="BH818" s="671"/>
      <c r="BI818" s="671"/>
      <c r="BJ818" s="403"/>
      <c r="BK818" s="408"/>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row>
    <row r="819" spans="6:198" s="1" customFormat="1" ht="12.75" customHeight="1">
      <c r="F819" s="400" t="s">
        <v>356</v>
      </c>
      <c r="G819" s="403"/>
      <c r="H819" s="403"/>
      <c r="I819" s="403"/>
      <c r="J819" s="403"/>
      <c r="K819" s="403"/>
      <c r="L819" s="403"/>
      <c r="M819" s="400"/>
      <c r="N819" s="400"/>
      <c r="O819" s="400"/>
      <c r="P819" s="400"/>
      <c r="Q819" s="400"/>
      <c r="R819" s="403"/>
      <c r="S819" s="672">
        <f>'[1]Monthly Report'!$B35</f>
        <v>0</v>
      </c>
      <c r="T819" s="673"/>
      <c r="U819" s="673"/>
      <c r="V819" s="406"/>
      <c r="W819" s="670">
        <f>'[1]Monthly Report'!$C35</f>
        <v>0</v>
      </c>
      <c r="X819" s="670"/>
      <c r="Y819" s="670"/>
      <c r="Z819" s="670"/>
      <c r="AA819" s="670"/>
      <c r="AB819" s="670"/>
      <c r="AC819" s="406"/>
      <c r="AD819" s="670">
        <f>'[1]Monthly Report'!$D35</f>
        <v>0</v>
      </c>
      <c r="AE819" s="670"/>
      <c r="AF819" s="670"/>
      <c r="AG819" s="670"/>
      <c r="AH819" s="670"/>
      <c r="AI819" s="670"/>
      <c r="AJ819" s="406"/>
      <c r="AK819" s="671">
        <f>'[1]Monthly Report'!$E35</f>
        <v>0</v>
      </c>
      <c r="AL819" s="671"/>
      <c r="AM819" s="671"/>
      <c r="AN819" s="407"/>
      <c r="AO819" s="672">
        <f>'[1]Monthly Report'!$F35</f>
        <v>0</v>
      </c>
      <c r="AP819" s="673"/>
      <c r="AQ819" s="673"/>
      <c r="AR819" s="406"/>
      <c r="AS819" s="670">
        <f>'[1]Monthly Report'!$G35</f>
        <v>0</v>
      </c>
      <c r="AT819" s="670"/>
      <c r="AU819" s="670"/>
      <c r="AV819" s="670"/>
      <c r="AW819" s="670"/>
      <c r="AX819" s="670"/>
      <c r="AY819" s="406"/>
      <c r="AZ819" s="670">
        <f>'[1]Monthly Report'!$H35</f>
        <v>0</v>
      </c>
      <c r="BA819" s="670"/>
      <c r="BB819" s="670"/>
      <c r="BC819" s="670"/>
      <c r="BD819" s="670"/>
      <c r="BE819" s="670"/>
      <c r="BF819" s="406"/>
      <c r="BG819" s="671">
        <f>'[1]Monthly Report'!$I35</f>
        <v>0</v>
      </c>
      <c r="BH819" s="671"/>
      <c r="BI819" s="671"/>
      <c r="BJ819" s="403"/>
      <c r="BK819" s="408"/>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row>
    <row r="820" spans="6:198" s="1" customFormat="1" ht="12.75" customHeight="1">
      <c r="F820" s="400" t="s">
        <v>357</v>
      </c>
      <c r="G820" s="403"/>
      <c r="H820" s="403"/>
      <c r="I820" s="403"/>
      <c r="J820" s="403"/>
      <c r="K820" s="403"/>
      <c r="L820" s="403"/>
      <c r="M820" s="400"/>
      <c r="N820" s="400"/>
      <c r="O820" s="400"/>
      <c r="P820" s="400"/>
      <c r="Q820" s="400"/>
      <c r="R820" s="403"/>
      <c r="S820" s="672">
        <f>'[1]Monthly Report'!$B36</f>
        <v>0</v>
      </c>
      <c r="T820" s="673"/>
      <c r="U820" s="673"/>
      <c r="V820" s="406"/>
      <c r="W820" s="670">
        <f>'[1]Monthly Report'!$C36</f>
        <v>0</v>
      </c>
      <c r="X820" s="670"/>
      <c r="Y820" s="670"/>
      <c r="Z820" s="670"/>
      <c r="AA820" s="670"/>
      <c r="AB820" s="670"/>
      <c r="AC820" s="406"/>
      <c r="AD820" s="670">
        <f>'[1]Monthly Report'!$D36</f>
        <v>0</v>
      </c>
      <c r="AE820" s="670"/>
      <c r="AF820" s="670"/>
      <c r="AG820" s="670"/>
      <c r="AH820" s="670"/>
      <c r="AI820" s="670"/>
      <c r="AJ820" s="406"/>
      <c r="AK820" s="671">
        <f>'[1]Monthly Report'!$E36</f>
        <v>0</v>
      </c>
      <c r="AL820" s="671"/>
      <c r="AM820" s="671"/>
      <c r="AN820" s="407"/>
      <c r="AO820" s="672">
        <f>'[1]Monthly Report'!$F36</f>
        <v>0</v>
      </c>
      <c r="AP820" s="673"/>
      <c r="AQ820" s="673"/>
      <c r="AR820" s="406"/>
      <c r="AS820" s="670">
        <f>'[1]Monthly Report'!$G36</f>
        <v>0</v>
      </c>
      <c r="AT820" s="670"/>
      <c r="AU820" s="670"/>
      <c r="AV820" s="670"/>
      <c r="AW820" s="670"/>
      <c r="AX820" s="670"/>
      <c r="AY820" s="406"/>
      <c r="AZ820" s="670">
        <f>'[1]Monthly Report'!$H36</f>
        <v>0</v>
      </c>
      <c r="BA820" s="670"/>
      <c r="BB820" s="670"/>
      <c r="BC820" s="670"/>
      <c r="BD820" s="670"/>
      <c r="BE820" s="670"/>
      <c r="BF820" s="406"/>
      <c r="BG820" s="671">
        <f>'[1]Monthly Report'!$I36</f>
        <v>0</v>
      </c>
      <c r="BH820" s="671"/>
      <c r="BI820" s="671"/>
      <c r="BJ820" s="403"/>
      <c r="BK820" s="413"/>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row>
    <row r="821" spans="6:198" s="1" customFormat="1" ht="12.75" customHeight="1">
      <c r="F821" s="400" t="s">
        <v>358</v>
      </c>
      <c r="G821" s="403"/>
      <c r="H821" s="403"/>
      <c r="I821" s="403"/>
      <c r="J821" s="403"/>
      <c r="K821" s="403"/>
      <c r="L821" s="403"/>
      <c r="M821" s="400"/>
      <c r="N821" s="400"/>
      <c r="O821" s="400"/>
      <c r="P821" s="400"/>
      <c r="Q821" s="400"/>
      <c r="R821" s="403"/>
      <c r="S821" s="672">
        <f>'[1]Monthly Report'!$B37</f>
        <v>1</v>
      </c>
      <c r="T821" s="673"/>
      <c r="U821" s="673"/>
      <c r="V821" s="406"/>
      <c r="W821" s="670">
        <f>'[1]Monthly Report'!$C37</f>
        <v>89828.62</v>
      </c>
      <c r="X821" s="670"/>
      <c r="Y821" s="670"/>
      <c r="Z821" s="670"/>
      <c r="AA821" s="670"/>
      <c r="AB821" s="670"/>
      <c r="AC821" s="406"/>
      <c r="AD821" s="670">
        <f>'[1]Monthly Report'!$D37</f>
        <v>297.82</v>
      </c>
      <c r="AE821" s="670"/>
      <c r="AF821" s="670"/>
      <c r="AG821" s="670"/>
      <c r="AH821" s="670"/>
      <c r="AI821" s="670"/>
      <c r="AJ821" s="406"/>
      <c r="AK821" s="671">
        <f>'[1]Monthly Report'!$E37</f>
        <v>2.9351890926892951E-4</v>
      </c>
      <c r="AL821" s="671"/>
      <c r="AM821" s="671"/>
      <c r="AN821" s="407"/>
      <c r="AO821" s="672">
        <f>'[1]Monthly Report'!$F37</f>
        <v>1</v>
      </c>
      <c r="AP821" s="673"/>
      <c r="AQ821" s="673"/>
      <c r="AR821" s="406"/>
      <c r="AS821" s="670">
        <f>'[1]Monthly Report'!$G37</f>
        <v>382566.47</v>
      </c>
      <c r="AT821" s="670"/>
      <c r="AU821" s="670"/>
      <c r="AV821" s="670"/>
      <c r="AW821" s="670"/>
      <c r="AX821" s="670"/>
      <c r="AY821" s="406"/>
      <c r="AZ821" s="670">
        <f>'[1]Monthly Report'!$H37</f>
        <v>1227.57</v>
      </c>
      <c r="BA821" s="670"/>
      <c r="BB821" s="670"/>
      <c r="BC821" s="670"/>
      <c r="BD821" s="670"/>
      <c r="BE821" s="670"/>
      <c r="BF821" s="406"/>
      <c r="BG821" s="671">
        <f>'[1]Monthly Report'!$I37</f>
        <v>1.2152258214791229E-3</v>
      </c>
      <c r="BH821" s="671"/>
      <c r="BI821" s="671"/>
      <c r="BJ821" s="403"/>
      <c r="BK821" s="97"/>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row>
    <row r="822" spans="6:198" s="1" customFormat="1" ht="12.75" customHeight="1">
      <c r="F822" s="409" t="s">
        <v>278</v>
      </c>
      <c r="G822" s="410"/>
      <c r="H822" s="410"/>
      <c r="I822" s="410"/>
      <c r="J822" s="410"/>
      <c r="K822" s="410"/>
      <c r="L822" s="410"/>
      <c r="M822" s="409"/>
      <c r="N822" s="409"/>
      <c r="O822" s="409"/>
      <c r="P822" s="409"/>
      <c r="Q822" s="409"/>
      <c r="R822" s="410"/>
      <c r="S822" s="672">
        <f>'[1]Monthly Report'!$B38</f>
        <v>2</v>
      </c>
      <c r="T822" s="673"/>
      <c r="U822" s="673"/>
      <c r="V822" s="411"/>
      <c r="W822" s="670">
        <f>'[1]Monthly Report'!$C38</f>
        <v>414401.41</v>
      </c>
      <c r="X822" s="670"/>
      <c r="Y822" s="670"/>
      <c r="Z822" s="670"/>
      <c r="AA822" s="670"/>
      <c r="AB822" s="670"/>
      <c r="AC822" s="411"/>
      <c r="AD822" s="670">
        <f>'[1]Monthly Report'!$D38</f>
        <v>1702.3</v>
      </c>
      <c r="AE822" s="670"/>
      <c r="AF822" s="670"/>
      <c r="AG822" s="670"/>
      <c r="AH822" s="670"/>
      <c r="AI822" s="670"/>
      <c r="AJ822" s="411"/>
      <c r="AK822" s="671">
        <f>'[1]Monthly Report'!$E38</f>
        <v>1.3540745684694528E-3</v>
      </c>
      <c r="AL822" s="671"/>
      <c r="AM822" s="671"/>
      <c r="AN822" s="412"/>
      <c r="AO822" s="672">
        <f>'[1]Monthly Report'!$F38</f>
        <v>3</v>
      </c>
      <c r="AP822" s="673"/>
      <c r="AQ822" s="673"/>
      <c r="AR822" s="411"/>
      <c r="AS822" s="670">
        <f>'[1]Monthly Report'!$G38</f>
        <v>767256.28</v>
      </c>
      <c r="AT822" s="670"/>
      <c r="AU822" s="670"/>
      <c r="AV822" s="670"/>
      <c r="AW822" s="670"/>
      <c r="AX822" s="670"/>
      <c r="AY822" s="411"/>
      <c r="AZ822" s="670">
        <f>'[1]Monthly Report'!$H38</f>
        <v>3137.8199999999997</v>
      </c>
      <c r="BA822" s="670"/>
      <c r="BB822" s="670"/>
      <c r="BC822" s="670"/>
      <c r="BD822" s="670"/>
      <c r="BE822" s="670"/>
      <c r="BF822" s="411"/>
      <c r="BG822" s="671">
        <f>'[1]Monthly Report'!$I38</f>
        <v>2.4371964515029661E-3</v>
      </c>
      <c r="BH822" s="671"/>
      <c r="BI822" s="671"/>
      <c r="BJ822" s="410"/>
      <c r="BK822" s="408"/>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row>
    <row r="823" spans="6:198" s="1" customFormat="1" ht="12.75" customHeight="1">
      <c r="F823" s="400"/>
      <c r="G823" s="403"/>
      <c r="H823" s="403"/>
      <c r="I823" s="403"/>
      <c r="J823" s="403"/>
      <c r="K823" s="403"/>
      <c r="L823" s="403"/>
      <c r="M823" s="400"/>
      <c r="N823" s="400"/>
      <c r="O823" s="400"/>
      <c r="P823" s="400"/>
      <c r="Q823" s="400"/>
      <c r="R823" s="403"/>
      <c r="S823" s="406"/>
      <c r="T823" s="406"/>
      <c r="U823" s="406"/>
      <c r="V823" s="406"/>
      <c r="W823" s="406"/>
      <c r="X823" s="406"/>
      <c r="Y823" s="406"/>
      <c r="Z823" s="406"/>
      <c r="AA823" s="406"/>
      <c r="AB823" s="406"/>
      <c r="AC823" s="406"/>
      <c r="AD823" s="406"/>
      <c r="AE823" s="406"/>
      <c r="AF823" s="406"/>
      <c r="AG823" s="406"/>
      <c r="AH823" s="406"/>
      <c r="AI823" s="406"/>
      <c r="AJ823" s="406"/>
      <c r="AK823" s="415"/>
      <c r="AL823" s="415"/>
      <c r="AM823" s="415"/>
      <c r="AN823" s="407"/>
      <c r="AO823" s="406"/>
      <c r="AP823" s="406"/>
      <c r="AQ823" s="406"/>
      <c r="AR823" s="406"/>
      <c r="AS823" s="406"/>
      <c r="AT823" s="406"/>
      <c r="AU823" s="406"/>
      <c r="AV823" s="406"/>
      <c r="AW823" s="406"/>
      <c r="AX823" s="406"/>
      <c r="AY823" s="406"/>
      <c r="AZ823" s="406"/>
      <c r="BA823" s="406"/>
      <c r="BB823" s="406"/>
      <c r="BC823" s="406"/>
      <c r="BD823" s="406"/>
      <c r="BE823" s="406"/>
      <c r="BF823" s="406"/>
      <c r="BG823" s="415"/>
      <c r="BH823" s="415"/>
      <c r="BI823" s="415"/>
      <c r="BJ823" s="403"/>
      <c r="BK823" s="408"/>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row>
    <row r="824" spans="6:198" s="1" customFormat="1" ht="12.75" customHeight="1">
      <c r="F824" s="400" t="s">
        <v>362</v>
      </c>
      <c r="G824" s="403"/>
      <c r="H824" s="403"/>
      <c r="I824" s="403"/>
      <c r="J824" s="403"/>
      <c r="K824" s="403"/>
      <c r="L824" s="403"/>
      <c r="M824" s="400"/>
      <c r="N824" s="400"/>
      <c r="O824" s="400"/>
      <c r="P824" s="400"/>
      <c r="Q824" s="400"/>
      <c r="R824" s="403"/>
      <c r="S824" s="406"/>
      <c r="T824" s="406"/>
      <c r="U824" s="406"/>
      <c r="V824" s="406"/>
      <c r="W824" s="406"/>
      <c r="X824" s="406"/>
      <c r="Y824" s="406"/>
      <c r="Z824" s="406"/>
      <c r="AA824" s="406"/>
      <c r="AB824" s="406"/>
      <c r="AC824" s="406"/>
      <c r="AD824" s="406"/>
      <c r="AE824" s="406"/>
      <c r="AF824" s="406"/>
      <c r="AG824" s="406"/>
      <c r="AH824" s="406"/>
      <c r="AI824" s="406"/>
      <c r="AJ824" s="406"/>
      <c r="AK824" s="671">
        <f>'[1]Monthly Report'!$C$40</f>
        <v>1.1066330587961191E-3</v>
      </c>
      <c r="AL824" s="671"/>
      <c r="AM824" s="671"/>
      <c r="AN824" s="407"/>
      <c r="AO824" s="406"/>
      <c r="AP824" s="406"/>
      <c r="AQ824" s="406"/>
      <c r="AR824" s="406"/>
      <c r="AS824" s="406"/>
      <c r="AT824" s="406"/>
      <c r="AU824" s="406"/>
      <c r="AV824" s="406"/>
      <c r="AW824" s="406"/>
      <c r="AX824" s="406"/>
      <c r="AY824" s="406"/>
      <c r="AZ824" s="406"/>
      <c r="BA824" s="406"/>
      <c r="BB824" s="406"/>
      <c r="BC824" s="406"/>
      <c r="BD824" s="406"/>
      <c r="BE824" s="406"/>
      <c r="BF824" s="406"/>
      <c r="BG824" s="671">
        <f>'[1]Monthly Report'!$G$40</f>
        <v>2.0489099301494455E-3</v>
      </c>
      <c r="BH824" s="671"/>
      <c r="BI824" s="671"/>
      <c r="BJ824" s="403"/>
      <c r="BK824" s="408"/>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row>
    <row r="825" spans="6:198" s="1" customFormat="1" ht="12.75" customHeight="1">
      <c r="F825" s="400" t="s">
        <v>363</v>
      </c>
      <c r="G825" s="403"/>
      <c r="H825" s="403"/>
      <c r="I825" s="403"/>
      <c r="J825" s="403"/>
      <c r="K825" s="403"/>
      <c r="L825" s="403"/>
      <c r="M825" s="400"/>
      <c r="N825" s="400"/>
      <c r="O825" s="400"/>
      <c r="P825" s="400"/>
      <c r="Q825" s="400"/>
      <c r="R825" s="403"/>
      <c r="S825" s="406"/>
      <c r="T825" s="406"/>
      <c r="U825" s="406"/>
      <c r="V825" s="406"/>
      <c r="W825" s="406"/>
      <c r="X825" s="406"/>
      <c r="Y825" s="406"/>
      <c r="Z825" s="406"/>
      <c r="AA825" s="406"/>
      <c r="AB825" s="406"/>
      <c r="AC825" s="406"/>
      <c r="AD825" s="406"/>
      <c r="AE825" s="406"/>
      <c r="AF825" s="406"/>
      <c r="AG825" s="406"/>
      <c r="AH825" s="406"/>
      <c r="AI825" s="406"/>
      <c r="AJ825" s="406"/>
      <c r="AK825" s="671">
        <f>'[1]Monthly Report'!$C$41</f>
        <v>1.3540745684694532E-3</v>
      </c>
      <c r="AL825" s="671"/>
      <c r="AM825" s="671"/>
      <c r="AN825" s="407"/>
      <c r="AO825" s="406"/>
      <c r="AP825" s="406"/>
      <c r="AQ825" s="406"/>
      <c r="AR825" s="406"/>
      <c r="AS825" s="406"/>
      <c r="AT825" s="406"/>
      <c r="AU825" s="406"/>
      <c r="AV825" s="406"/>
      <c r="AW825" s="406"/>
      <c r="AX825" s="406"/>
      <c r="AY825" s="406"/>
      <c r="AZ825" s="406"/>
      <c r="BA825" s="406"/>
      <c r="BB825" s="406"/>
      <c r="BC825" s="406"/>
      <c r="BD825" s="406"/>
      <c r="BE825" s="406"/>
      <c r="BF825" s="406"/>
      <c r="BG825" s="671">
        <f>'[1]Monthly Report'!$G$41</f>
        <v>2.4371964515029674E-3</v>
      </c>
      <c r="BH825" s="671"/>
      <c r="BI825" s="671"/>
      <c r="BJ825" s="403"/>
      <c r="BK825" s="97"/>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row>
    <row r="826" spans="6:198" s="1" customFormat="1" ht="12.75" customHeight="1">
      <c r="F826" s="403"/>
      <c r="G826" s="403"/>
      <c r="H826" s="403"/>
      <c r="I826" s="403"/>
      <c r="J826" s="403"/>
      <c r="K826" s="403"/>
      <c r="L826" s="403"/>
      <c r="M826" s="403"/>
      <c r="N826" s="403"/>
      <c r="O826" s="403"/>
      <c r="P826" s="403"/>
      <c r="Q826" s="403"/>
      <c r="R826" s="403"/>
      <c r="S826" s="407"/>
      <c r="T826" s="407"/>
      <c r="U826" s="407"/>
      <c r="V826" s="407"/>
      <c r="W826" s="407"/>
      <c r="X826" s="407"/>
      <c r="Y826" s="407"/>
      <c r="Z826" s="407"/>
      <c r="AA826" s="407"/>
      <c r="AB826" s="407"/>
      <c r="AC826" s="407"/>
      <c r="AD826" s="407"/>
      <c r="AE826" s="407"/>
      <c r="AF826" s="407"/>
      <c r="AG826" s="407"/>
      <c r="AH826" s="407"/>
      <c r="AI826" s="407"/>
      <c r="AJ826" s="407"/>
      <c r="AK826" s="407"/>
      <c r="AL826" s="407"/>
      <c r="AM826" s="407"/>
      <c r="AN826" s="407"/>
      <c r="AO826" s="407"/>
      <c r="AP826" s="407"/>
      <c r="AQ826" s="407"/>
      <c r="AR826" s="407"/>
      <c r="AS826" s="407"/>
      <c r="AT826" s="407"/>
      <c r="AU826" s="407"/>
      <c r="AV826" s="407"/>
      <c r="AW826" s="407"/>
      <c r="AX826" s="407"/>
      <c r="AY826" s="407"/>
      <c r="AZ826" s="407"/>
      <c r="BA826" s="407"/>
      <c r="BB826" s="407"/>
      <c r="BC826" s="407"/>
      <c r="BD826" s="407"/>
      <c r="BE826" s="407"/>
      <c r="BF826" s="407"/>
      <c r="BG826" s="407"/>
      <c r="BH826" s="407"/>
      <c r="BI826" s="407"/>
      <c r="BJ826" s="403"/>
      <c r="BK826" s="408"/>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row>
    <row r="827" spans="6:198" s="1" customFormat="1" ht="12.75" customHeight="1">
      <c r="F827" s="403"/>
      <c r="G827" s="403"/>
      <c r="H827" s="403"/>
      <c r="I827" s="403"/>
      <c r="J827" s="403"/>
      <c r="K827" s="403"/>
      <c r="L827" s="403"/>
      <c r="M827" s="403"/>
      <c r="N827" s="403"/>
      <c r="O827" s="403"/>
      <c r="P827" s="403"/>
      <c r="Q827" s="403"/>
      <c r="R827" s="403"/>
      <c r="S827" s="407"/>
      <c r="T827" s="407"/>
      <c r="U827" s="407"/>
      <c r="V827" s="407"/>
      <c r="W827" s="407"/>
      <c r="X827" s="407"/>
      <c r="Y827" s="407"/>
      <c r="Z827" s="407"/>
      <c r="AA827" s="407"/>
      <c r="AB827" s="407"/>
      <c r="AC827" s="407"/>
      <c r="AD827" s="407"/>
      <c r="AE827" s="407"/>
      <c r="AF827" s="407"/>
      <c r="AG827" s="407"/>
      <c r="AH827" s="407"/>
      <c r="AI827" s="407"/>
      <c r="AJ827" s="407"/>
      <c r="AK827" s="407"/>
      <c r="AL827" s="407"/>
      <c r="AM827" s="407"/>
      <c r="AN827" s="407"/>
      <c r="AO827" s="407"/>
      <c r="AP827" s="407"/>
      <c r="AQ827" s="407"/>
      <c r="AR827" s="407"/>
      <c r="AS827" s="407"/>
      <c r="AT827" s="407"/>
      <c r="AU827" s="407"/>
      <c r="AV827" s="407"/>
      <c r="AW827" s="407"/>
      <c r="AX827" s="407"/>
      <c r="AY827" s="407"/>
      <c r="AZ827" s="407"/>
      <c r="BA827" s="407"/>
      <c r="BB827" s="407"/>
      <c r="BC827" s="407"/>
      <c r="BD827" s="407"/>
      <c r="BE827" s="407"/>
      <c r="BF827" s="407"/>
      <c r="BG827" s="407"/>
      <c r="BH827" s="407"/>
      <c r="BI827" s="407"/>
      <c r="BJ827" s="403"/>
      <c r="BK827" s="408"/>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row>
    <row r="828" spans="6:198" s="1" customFormat="1" ht="12.75" customHeight="1">
      <c r="F828" s="409" t="s">
        <v>364</v>
      </c>
      <c r="G828" s="403"/>
      <c r="H828" s="403"/>
      <c r="I828" s="403"/>
      <c r="J828" s="403"/>
      <c r="K828" s="403"/>
      <c r="L828" s="403"/>
      <c r="M828" s="400"/>
      <c r="N828" s="400"/>
      <c r="O828" s="400"/>
      <c r="P828" s="400"/>
      <c r="Q828" s="400"/>
      <c r="R828" s="403"/>
      <c r="S828" s="407"/>
      <c r="T828" s="407"/>
      <c r="U828" s="407"/>
      <c r="V828" s="407"/>
      <c r="W828" s="407"/>
      <c r="X828" s="407"/>
      <c r="Y828" s="407"/>
      <c r="Z828" s="407"/>
      <c r="AA828" s="407"/>
      <c r="AB828" s="407"/>
      <c r="AC828" s="407"/>
      <c r="AD828" s="407"/>
      <c r="AE828" s="407"/>
      <c r="AF828" s="407"/>
      <c r="AG828" s="407"/>
      <c r="AH828" s="407"/>
      <c r="AI828" s="407"/>
      <c r="AJ828" s="407"/>
      <c r="AK828" s="407"/>
      <c r="AL828" s="407"/>
      <c r="AM828" s="407"/>
      <c r="AN828" s="407"/>
      <c r="AO828" s="407"/>
      <c r="AP828" s="407"/>
      <c r="AQ828" s="407"/>
      <c r="AR828" s="407"/>
      <c r="AS828" s="407"/>
      <c r="AT828" s="407"/>
      <c r="AU828" s="407"/>
      <c r="AV828" s="407"/>
      <c r="AW828" s="407"/>
      <c r="AX828" s="407"/>
      <c r="AY828" s="407"/>
      <c r="AZ828" s="407"/>
      <c r="BA828" s="407"/>
      <c r="BB828" s="407"/>
      <c r="BC828" s="407"/>
      <c r="BD828" s="407"/>
      <c r="BE828" s="407"/>
      <c r="BF828" s="407"/>
      <c r="BG828" s="407"/>
      <c r="BH828" s="407"/>
      <c r="BI828" s="407"/>
      <c r="BJ828" s="403"/>
      <c r="BK828" s="408"/>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row>
    <row r="829" spans="6:198" s="1" customFormat="1" ht="12.75" customHeight="1">
      <c r="F829" s="400" t="s">
        <v>355</v>
      </c>
      <c r="G829" s="403"/>
      <c r="H829" s="403"/>
      <c r="I829" s="403"/>
      <c r="J829" s="403"/>
      <c r="K829" s="403"/>
      <c r="L829" s="403"/>
      <c r="M829" s="400"/>
      <c r="N829" s="400"/>
      <c r="O829" s="400"/>
      <c r="P829" s="400"/>
      <c r="Q829" s="400"/>
      <c r="R829" s="403"/>
      <c r="S829" s="672">
        <f>'[1]Monthly Report'!$B45</f>
        <v>0</v>
      </c>
      <c r="T829" s="673"/>
      <c r="U829" s="673"/>
      <c r="V829" s="406"/>
      <c r="W829" s="670">
        <f>'[1]Monthly Report'!$C45</f>
        <v>0</v>
      </c>
      <c r="X829" s="670"/>
      <c r="Y829" s="670"/>
      <c r="Z829" s="670"/>
      <c r="AA829" s="670"/>
      <c r="AB829" s="670"/>
      <c r="AC829" s="406"/>
      <c r="AD829" s="670">
        <f>'[1]Monthly Report'!$D45</f>
        <v>0</v>
      </c>
      <c r="AE829" s="670"/>
      <c r="AF829" s="670"/>
      <c r="AG829" s="670"/>
      <c r="AH829" s="670"/>
      <c r="AI829" s="670"/>
      <c r="AJ829" s="406"/>
      <c r="AK829" s="671">
        <f>'[1]Monthly Report'!$E45</f>
        <v>0</v>
      </c>
      <c r="AL829" s="671"/>
      <c r="AM829" s="671"/>
      <c r="AN829" s="407"/>
      <c r="AO829" s="672">
        <f>'[1]Monthly Report'!$F45</f>
        <v>0</v>
      </c>
      <c r="AP829" s="673"/>
      <c r="AQ829" s="673"/>
      <c r="AR829" s="406"/>
      <c r="AS829" s="670">
        <f>'[1]Monthly Report'!$G45</f>
        <v>0</v>
      </c>
      <c r="AT829" s="670"/>
      <c r="AU829" s="670"/>
      <c r="AV829" s="670"/>
      <c r="AW829" s="670"/>
      <c r="AX829" s="670"/>
      <c r="AY829" s="406"/>
      <c r="AZ829" s="670">
        <f>'[1]Monthly Report'!$H45</f>
        <v>0</v>
      </c>
      <c r="BA829" s="670"/>
      <c r="BB829" s="670"/>
      <c r="BC829" s="670"/>
      <c r="BD829" s="670"/>
      <c r="BE829" s="670"/>
      <c r="BF829" s="406"/>
      <c r="BG829" s="671">
        <f>'[1]Monthly Report'!$I45</f>
        <v>0</v>
      </c>
      <c r="BH829" s="671"/>
      <c r="BI829" s="671"/>
      <c r="BJ829" s="403"/>
      <c r="BK829" s="408"/>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row>
    <row r="830" spans="6:198" s="1" customFormat="1" ht="12.75" customHeight="1">
      <c r="F830" s="400" t="s">
        <v>356</v>
      </c>
      <c r="G830" s="403"/>
      <c r="H830" s="403"/>
      <c r="I830" s="403"/>
      <c r="J830" s="403"/>
      <c r="K830" s="403"/>
      <c r="L830" s="403"/>
      <c r="M830" s="400"/>
      <c r="N830" s="400"/>
      <c r="O830" s="400"/>
      <c r="P830" s="400"/>
      <c r="Q830" s="400"/>
      <c r="R830" s="403"/>
      <c r="S830" s="672">
        <f>'[1]Monthly Report'!$B46</f>
        <v>0</v>
      </c>
      <c r="T830" s="673"/>
      <c r="U830" s="673"/>
      <c r="V830" s="406"/>
      <c r="W830" s="670">
        <f>'[1]Monthly Report'!$C46</f>
        <v>0</v>
      </c>
      <c r="X830" s="670"/>
      <c r="Y830" s="670"/>
      <c r="Z830" s="670"/>
      <c r="AA830" s="670"/>
      <c r="AB830" s="670"/>
      <c r="AC830" s="406"/>
      <c r="AD830" s="670">
        <f>'[1]Monthly Report'!$D46</f>
        <v>0</v>
      </c>
      <c r="AE830" s="670"/>
      <c r="AF830" s="670"/>
      <c r="AG830" s="670"/>
      <c r="AH830" s="670"/>
      <c r="AI830" s="670"/>
      <c r="AJ830" s="406"/>
      <c r="AK830" s="671">
        <f>'[1]Monthly Report'!$E46</f>
        <v>0</v>
      </c>
      <c r="AL830" s="671"/>
      <c r="AM830" s="671"/>
      <c r="AN830" s="407"/>
      <c r="AO830" s="672">
        <f>'[1]Monthly Report'!$F46</f>
        <v>0</v>
      </c>
      <c r="AP830" s="673"/>
      <c r="AQ830" s="673"/>
      <c r="AR830" s="406"/>
      <c r="AS830" s="670">
        <f>'[1]Monthly Report'!$G46</f>
        <v>0</v>
      </c>
      <c r="AT830" s="670"/>
      <c r="AU830" s="670"/>
      <c r="AV830" s="670"/>
      <c r="AW830" s="670"/>
      <c r="AX830" s="670"/>
      <c r="AY830" s="406"/>
      <c r="AZ830" s="670">
        <f>'[1]Monthly Report'!$H46</f>
        <v>0</v>
      </c>
      <c r="BA830" s="670"/>
      <c r="BB830" s="670"/>
      <c r="BC830" s="670"/>
      <c r="BD830" s="670"/>
      <c r="BE830" s="670"/>
      <c r="BF830" s="406"/>
      <c r="BG830" s="671">
        <f>'[1]Monthly Report'!$I46</f>
        <v>0</v>
      </c>
      <c r="BH830" s="671"/>
      <c r="BI830" s="671"/>
      <c r="BJ830" s="403"/>
      <c r="BK830" s="413"/>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row>
    <row r="831" spans="6:198" s="1" customFormat="1" ht="12.75" customHeight="1">
      <c r="F831" s="400" t="s">
        <v>357</v>
      </c>
      <c r="G831" s="403"/>
      <c r="H831" s="403"/>
      <c r="I831" s="403"/>
      <c r="J831" s="403"/>
      <c r="K831" s="403"/>
      <c r="L831" s="403"/>
      <c r="M831" s="400"/>
      <c r="N831" s="400"/>
      <c r="O831" s="400"/>
      <c r="P831" s="400"/>
      <c r="Q831" s="400"/>
      <c r="R831" s="403"/>
      <c r="S831" s="672">
        <f>'[1]Monthly Report'!$B47</f>
        <v>0</v>
      </c>
      <c r="T831" s="673"/>
      <c r="U831" s="673"/>
      <c r="V831" s="406"/>
      <c r="W831" s="670">
        <f>'[1]Monthly Report'!$C47</f>
        <v>0</v>
      </c>
      <c r="X831" s="670"/>
      <c r="Y831" s="670"/>
      <c r="Z831" s="670"/>
      <c r="AA831" s="670"/>
      <c r="AB831" s="670"/>
      <c r="AC831" s="406"/>
      <c r="AD831" s="670">
        <f>'[1]Monthly Report'!$D47</f>
        <v>0</v>
      </c>
      <c r="AE831" s="670"/>
      <c r="AF831" s="670"/>
      <c r="AG831" s="670"/>
      <c r="AH831" s="670"/>
      <c r="AI831" s="670"/>
      <c r="AJ831" s="406"/>
      <c r="AK831" s="671">
        <f>'[1]Monthly Report'!$E47</f>
        <v>0</v>
      </c>
      <c r="AL831" s="671"/>
      <c r="AM831" s="671"/>
      <c r="AN831" s="407"/>
      <c r="AO831" s="672">
        <f>'[1]Monthly Report'!$F47</f>
        <v>0</v>
      </c>
      <c r="AP831" s="673"/>
      <c r="AQ831" s="673"/>
      <c r="AR831" s="406"/>
      <c r="AS831" s="670">
        <f>'[1]Monthly Report'!$G47</f>
        <v>0</v>
      </c>
      <c r="AT831" s="670"/>
      <c r="AU831" s="670"/>
      <c r="AV831" s="670"/>
      <c r="AW831" s="670"/>
      <c r="AX831" s="670"/>
      <c r="AY831" s="406"/>
      <c r="AZ831" s="670">
        <f>'[1]Monthly Report'!$H47</f>
        <v>0</v>
      </c>
      <c r="BA831" s="670"/>
      <c r="BB831" s="670"/>
      <c r="BC831" s="670"/>
      <c r="BD831" s="670"/>
      <c r="BE831" s="670"/>
      <c r="BF831" s="406"/>
      <c r="BG831" s="671">
        <f>'[1]Monthly Report'!$I47</f>
        <v>0</v>
      </c>
      <c r="BH831" s="671"/>
      <c r="BI831" s="671"/>
      <c r="BJ831" s="403"/>
      <c r="BK831" s="97"/>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row>
    <row r="832" spans="6:198" s="1" customFormat="1" ht="12.75" customHeight="1">
      <c r="F832" s="400" t="s">
        <v>358</v>
      </c>
      <c r="G832" s="403"/>
      <c r="H832" s="403"/>
      <c r="I832" s="403"/>
      <c r="J832" s="403"/>
      <c r="K832" s="403"/>
      <c r="L832" s="403"/>
      <c r="M832" s="400"/>
      <c r="N832" s="400"/>
      <c r="O832" s="400"/>
      <c r="P832" s="400"/>
      <c r="Q832" s="400"/>
      <c r="R832" s="403"/>
      <c r="S832" s="672">
        <f>'[1]Monthly Report'!$B48</f>
        <v>0</v>
      </c>
      <c r="T832" s="673"/>
      <c r="U832" s="673"/>
      <c r="V832" s="406"/>
      <c r="W832" s="670">
        <f>'[1]Monthly Report'!$C48</f>
        <v>0</v>
      </c>
      <c r="X832" s="670"/>
      <c r="Y832" s="670"/>
      <c r="Z832" s="670"/>
      <c r="AA832" s="670"/>
      <c r="AB832" s="670"/>
      <c r="AC832" s="406"/>
      <c r="AD832" s="670">
        <f>'[1]Monthly Report'!$D48</f>
        <v>0</v>
      </c>
      <c r="AE832" s="670"/>
      <c r="AF832" s="670"/>
      <c r="AG832" s="670"/>
      <c r="AH832" s="670"/>
      <c r="AI832" s="670"/>
      <c r="AJ832" s="406"/>
      <c r="AK832" s="671">
        <f>'[1]Monthly Report'!$E48</f>
        <v>0</v>
      </c>
      <c r="AL832" s="671"/>
      <c r="AM832" s="671"/>
      <c r="AN832" s="407"/>
      <c r="AO832" s="672">
        <f>'[1]Monthly Report'!$F48</f>
        <v>0</v>
      </c>
      <c r="AP832" s="673"/>
      <c r="AQ832" s="673"/>
      <c r="AR832" s="406"/>
      <c r="AS832" s="670">
        <f>'[1]Monthly Report'!$G48</f>
        <v>0</v>
      </c>
      <c r="AT832" s="670"/>
      <c r="AU832" s="670"/>
      <c r="AV832" s="670"/>
      <c r="AW832" s="670"/>
      <c r="AX832" s="670"/>
      <c r="AY832" s="406"/>
      <c r="AZ832" s="670">
        <f>'[1]Monthly Report'!$H48</f>
        <v>0</v>
      </c>
      <c r="BA832" s="670"/>
      <c r="BB832" s="670"/>
      <c r="BC832" s="670"/>
      <c r="BD832" s="670"/>
      <c r="BE832" s="670"/>
      <c r="BF832" s="406"/>
      <c r="BG832" s="671">
        <f>'[1]Monthly Report'!$I48</f>
        <v>0</v>
      </c>
      <c r="BH832" s="671"/>
      <c r="BI832" s="671"/>
      <c r="BJ832" s="403"/>
      <c r="BK832" s="408"/>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row>
    <row r="833" spans="6:198" s="1" customFormat="1" ht="12.75" customHeight="1">
      <c r="F833" s="409" t="s">
        <v>278</v>
      </c>
      <c r="G833" s="410"/>
      <c r="H833" s="410"/>
      <c r="I833" s="410"/>
      <c r="J833" s="410"/>
      <c r="K833" s="410"/>
      <c r="L833" s="410"/>
      <c r="M833" s="409"/>
      <c r="N833" s="409"/>
      <c r="O833" s="409"/>
      <c r="P833" s="409"/>
      <c r="Q833" s="409"/>
      <c r="R833" s="410"/>
      <c r="S833" s="672">
        <f>'[1]Monthly Report'!$B49</f>
        <v>0</v>
      </c>
      <c r="T833" s="673"/>
      <c r="U833" s="673"/>
      <c r="V833" s="411"/>
      <c r="W833" s="670">
        <f>'[1]Monthly Report'!$C49</f>
        <v>0</v>
      </c>
      <c r="X833" s="670"/>
      <c r="Y833" s="670"/>
      <c r="Z833" s="670"/>
      <c r="AA833" s="670"/>
      <c r="AB833" s="670"/>
      <c r="AC833" s="411"/>
      <c r="AD833" s="670">
        <f>'[1]Monthly Report'!$D49</f>
        <v>0</v>
      </c>
      <c r="AE833" s="670"/>
      <c r="AF833" s="670"/>
      <c r="AG833" s="670"/>
      <c r="AH833" s="670"/>
      <c r="AI833" s="670"/>
      <c r="AJ833" s="411"/>
      <c r="AK833" s="671">
        <f>'[1]Monthly Report'!$E49</f>
        <v>0</v>
      </c>
      <c r="AL833" s="671"/>
      <c r="AM833" s="671"/>
      <c r="AN833" s="412"/>
      <c r="AO833" s="672">
        <f>'[1]Monthly Report'!$F49</f>
        <v>0</v>
      </c>
      <c r="AP833" s="673"/>
      <c r="AQ833" s="673"/>
      <c r="AR833" s="411"/>
      <c r="AS833" s="670">
        <f>'[1]Monthly Report'!$G49</f>
        <v>0</v>
      </c>
      <c r="AT833" s="670"/>
      <c r="AU833" s="670"/>
      <c r="AV833" s="670"/>
      <c r="AW833" s="670"/>
      <c r="AX833" s="670"/>
      <c r="AY833" s="411"/>
      <c r="AZ833" s="670">
        <f>'[1]Monthly Report'!$H49</f>
        <v>0</v>
      </c>
      <c r="BA833" s="670"/>
      <c r="BB833" s="670"/>
      <c r="BC833" s="670"/>
      <c r="BD833" s="670"/>
      <c r="BE833" s="670"/>
      <c r="BF833" s="411"/>
      <c r="BG833" s="671">
        <f>'[1]Monthly Report'!$I49</f>
        <v>0</v>
      </c>
      <c r="BH833" s="671"/>
      <c r="BI833" s="671"/>
      <c r="BJ833" s="410"/>
      <c r="BK833" s="408"/>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row>
    <row r="834" spans="6:198" s="1" customFormat="1" ht="12.75" customHeight="1">
      <c r="F834" s="400"/>
      <c r="G834" s="403"/>
      <c r="H834" s="403"/>
      <c r="I834" s="403"/>
      <c r="J834" s="403"/>
      <c r="K834" s="403"/>
      <c r="L834" s="403"/>
      <c r="M834" s="400"/>
      <c r="N834" s="400"/>
      <c r="O834" s="400"/>
      <c r="P834" s="400"/>
      <c r="Q834" s="400"/>
      <c r="R834" s="403"/>
      <c r="S834" s="406"/>
      <c r="T834" s="406"/>
      <c r="U834" s="406"/>
      <c r="V834" s="406"/>
      <c r="W834" s="406"/>
      <c r="X834" s="406"/>
      <c r="Y834" s="406"/>
      <c r="Z834" s="406"/>
      <c r="AA834" s="406"/>
      <c r="AB834" s="406"/>
      <c r="AC834" s="406"/>
      <c r="AD834" s="406"/>
      <c r="AE834" s="406"/>
      <c r="AF834" s="406"/>
      <c r="AG834" s="406"/>
      <c r="AH834" s="406"/>
      <c r="AI834" s="406"/>
      <c r="AJ834" s="406"/>
      <c r="AK834" s="415"/>
      <c r="AL834" s="415"/>
      <c r="AM834" s="415"/>
      <c r="AN834" s="407"/>
      <c r="AO834" s="406"/>
      <c r="AP834" s="406"/>
      <c r="AQ834" s="406"/>
      <c r="AR834" s="406"/>
      <c r="AS834" s="406"/>
      <c r="AT834" s="406"/>
      <c r="AU834" s="406"/>
      <c r="AV834" s="406"/>
      <c r="AW834" s="406"/>
      <c r="AX834" s="406"/>
      <c r="AY834" s="406"/>
      <c r="AZ834" s="406"/>
      <c r="BA834" s="406"/>
      <c r="BB834" s="406"/>
      <c r="BC834" s="406"/>
      <c r="BD834" s="406"/>
      <c r="BE834" s="406"/>
      <c r="BF834" s="406"/>
      <c r="BG834" s="415"/>
      <c r="BH834" s="415"/>
      <c r="BI834" s="415"/>
      <c r="BJ834" s="403"/>
      <c r="BK834" s="97"/>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row>
    <row r="835" spans="6:198" s="1" customFormat="1" ht="12.75" customHeight="1">
      <c r="F835" s="400" t="s">
        <v>362</v>
      </c>
      <c r="G835" s="403"/>
      <c r="H835" s="403"/>
      <c r="I835" s="403"/>
      <c r="J835" s="403"/>
      <c r="K835" s="403"/>
      <c r="L835" s="403"/>
      <c r="M835" s="400"/>
      <c r="N835" s="400"/>
      <c r="O835" s="400"/>
      <c r="P835" s="400"/>
      <c r="Q835" s="400"/>
      <c r="R835" s="403"/>
      <c r="S835" s="406"/>
      <c r="T835" s="406"/>
      <c r="U835" s="406"/>
      <c r="V835" s="406"/>
      <c r="W835" s="406"/>
      <c r="X835" s="406"/>
      <c r="Y835" s="406"/>
      <c r="Z835" s="406"/>
      <c r="AA835" s="406"/>
      <c r="AB835" s="406"/>
      <c r="AC835" s="406"/>
      <c r="AD835" s="406"/>
      <c r="AE835" s="406"/>
      <c r="AF835" s="406"/>
      <c r="AG835" s="406"/>
      <c r="AH835" s="406"/>
      <c r="AI835" s="406"/>
      <c r="AJ835" s="406"/>
      <c r="AK835" s="671">
        <f>'[1]Monthly Report'!$C$51</f>
        <v>0</v>
      </c>
      <c r="AL835" s="677"/>
      <c r="AM835" s="677"/>
      <c r="AN835" s="407"/>
      <c r="AO835" s="406"/>
      <c r="AP835" s="406"/>
      <c r="AQ835" s="406"/>
      <c r="AR835" s="406"/>
      <c r="AS835" s="406"/>
      <c r="AT835" s="406"/>
      <c r="AU835" s="406"/>
      <c r="AV835" s="406"/>
      <c r="AW835" s="406"/>
      <c r="AX835" s="406"/>
      <c r="AY835" s="406"/>
      <c r="AZ835" s="406"/>
      <c r="BA835" s="406"/>
      <c r="BB835" s="406"/>
      <c r="BC835" s="406"/>
      <c r="BD835" s="406"/>
      <c r="BE835" s="406"/>
      <c r="BF835" s="406"/>
      <c r="BG835" s="671">
        <f>'[1]Monthly Report'!$G$51</f>
        <v>0</v>
      </c>
      <c r="BH835" s="671"/>
      <c r="BI835" s="671"/>
      <c r="BJ835" s="403"/>
      <c r="BK835" s="97"/>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row>
    <row r="836" spans="6:198" s="1" customFormat="1" ht="12.75" customHeight="1">
      <c r="F836" s="400" t="s">
        <v>363</v>
      </c>
      <c r="G836" s="416"/>
      <c r="H836" s="403"/>
      <c r="I836" s="416"/>
      <c r="J836" s="416"/>
      <c r="K836" s="403"/>
      <c r="L836" s="416"/>
      <c r="M836" s="400"/>
      <c r="N836" s="400"/>
      <c r="O836" s="400"/>
      <c r="P836" s="400"/>
      <c r="Q836" s="400"/>
      <c r="R836" s="403"/>
      <c r="S836" s="406"/>
      <c r="T836" s="406"/>
      <c r="U836" s="406"/>
      <c r="V836" s="406"/>
      <c r="W836" s="406"/>
      <c r="X836" s="406"/>
      <c r="Y836" s="406"/>
      <c r="Z836" s="406"/>
      <c r="AA836" s="406"/>
      <c r="AB836" s="406"/>
      <c r="AC836" s="406"/>
      <c r="AD836" s="406"/>
      <c r="AE836" s="406"/>
      <c r="AF836" s="406"/>
      <c r="AG836" s="406"/>
      <c r="AH836" s="406"/>
      <c r="AI836" s="406"/>
      <c r="AJ836" s="406"/>
      <c r="AK836" s="671">
        <f>'[1]Monthly Report'!$C$51</f>
        <v>0</v>
      </c>
      <c r="AL836" s="677"/>
      <c r="AM836" s="677"/>
      <c r="AN836" s="407"/>
      <c r="AO836" s="406"/>
      <c r="AP836" s="406"/>
      <c r="AQ836" s="406"/>
      <c r="AR836" s="406"/>
      <c r="AS836" s="406"/>
      <c r="AT836" s="406"/>
      <c r="AU836" s="406"/>
      <c r="AV836" s="406"/>
      <c r="AW836" s="406"/>
      <c r="AX836" s="406"/>
      <c r="AY836" s="406"/>
      <c r="AZ836" s="406"/>
      <c r="BA836" s="406"/>
      <c r="BB836" s="406"/>
      <c r="BC836" s="406"/>
      <c r="BD836" s="406"/>
      <c r="BE836" s="406"/>
      <c r="BF836" s="406"/>
      <c r="BG836" s="671">
        <f>'[1]Monthly Report'!$G$51</f>
        <v>0</v>
      </c>
      <c r="BH836" s="671"/>
      <c r="BI836" s="671"/>
      <c r="BJ836" s="416"/>
      <c r="BK836" s="97"/>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row>
    <row r="837" spans="6:198" s="1" customFormat="1" ht="13.5" customHeight="1" thickBot="1">
      <c r="F837" s="417"/>
      <c r="G837" s="418"/>
      <c r="H837" s="418"/>
      <c r="I837" s="418"/>
      <c r="J837" s="418"/>
      <c r="K837" s="418"/>
      <c r="L837" s="418"/>
      <c r="M837" s="418"/>
      <c r="N837" s="418"/>
      <c r="O837" s="418"/>
      <c r="P837" s="418"/>
      <c r="Q837" s="418"/>
      <c r="R837" s="418"/>
      <c r="S837" s="418"/>
      <c r="T837" s="418"/>
      <c r="U837" s="418"/>
      <c r="V837" s="418"/>
      <c r="W837" s="418"/>
      <c r="X837" s="418"/>
      <c r="Y837" s="418"/>
      <c r="Z837" s="418"/>
      <c r="AA837" s="418"/>
      <c r="AB837" s="418"/>
      <c r="AC837" s="418"/>
      <c r="AD837" s="418"/>
      <c r="AE837" s="418"/>
      <c r="AF837" s="418"/>
      <c r="AG837" s="418"/>
      <c r="AH837" s="418"/>
      <c r="AI837" s="418"/>
      <c r="AJ837" s="418"/>
      <c r="AK837" s="418"/>
      <c r="AL837" s="418"/>
      <c r="AM837" s="418"/>
      <c r="AN837" s="418"/>
      <c r="AO837" s="418"/>
      <c r="AP837" s="418"/>
      <c r="AQ837" s="418"/>
      <c r="AR837" s="418"/>
      <c r="AS837" s="418"/>
      <c r="AT837" s="418"/>
      <c r="AU837" s="418"/>
      <c r="AV837" s="418"/>
      <c r="AW837" s="418"/>
      <c r="AX837" s="418"/>
      <c r="AY837" s="418"/>
      <c r="AZ837" s="418"/>
      <c r="BA837" s="418"/>
      <c r="BB837" s="418"/>
      <c r="BC837" s="418"/>
      <c r="BD837" s="418"/>
      <c r="BE837" s="419"/>
      <c r="BF837" s="419"/>
      <c r="BG837" s="419"/>
      <c r="BH837" s="419"/>
      <c r="BI837" s="418"/>
      <c r="BJ837" s="418"/>
      <c r="BK837" s="19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row>
    <row r="838" spans="6:198" s="1" customFormat="1" ht="18" customHeight="1">
      <c r="F838" s="576" t="str">
        <f>[2]Setup!$B$5</f>
        <v>Precise Mortgage Funding 2018-2B plc</v>
      </c>
      <c r="G838" s="576"/>
      <c r="H838" s="576"/>
      <c r="I838" s="576"/>
      <c r="J838" s="576"/>
      <c r="K838" s="576"/>
      <c r="L838" s="576"/>
      <c r="M838" s="576"/>
      <c r="N838" s="576"/>
      <c r="O838" s="576"/>
      <c r="P838" s="576"/>
      <c r="Q838" s="576"/>
      <c r="R838" s="576"/>
      <c r="S838" s="576"/>
      <c r="T838" s="576"/>
      <c r="U838" s="576"/>
      <c r="V838" s="576"/>
      <c r="W838" s="576"/>
      <c r="X838" s="576"/>
      <c r="Y838" s="576"/>
      <c r="Z838" s="576"/>
      <c r="AA838" s="576"/>
      <c r="AB838" s="576"/>
      <c r="AC838" s="576"/>
      <c r="AD838" s="576"/>
      <c r="AE838" s="576"/>
      <c r="AF838" s="576"/>
      <c r="AG838" s="576"/>
      <c r="AH838" s="576"/>
      <c r="AI838" s="576"/>
      <c r="AJ838" s="576"/>
      <c r="AK838" s="576"/>
      <c r="AL838" s="576"/>
      <c r="AM838" s="576"/>
      <c r="AN838" s="576"/>
      <c r="AO838" s="576"/>
      <c r="AP838" s="576"/>
      <c r="AQ838" s="576"/>
      <c r="AR838" s="576"/>
      <c r="AS838" s="576"/>
      <c r="AT838" s="576"/>
      <c r="AU838" s="576"/>
      <c r="AV838" s="576"/>
      <c r="AW838" s="576"/>
      <c r="AX838" s="576"/>
      <c r="AY838" s="576"/>
      <c r="AZ838" s="576"/>
      <c r="BA838" s="576"/>
      <c r="BB838" s="576"/>
      <c r="BC838" s="576"/>
      <c r="BD838" s="576"/>
      <c r="BE838" s="576"/>
      <c r="BF838" s="576"/>
      <c r="BG838" s="576"/>
      <c r="BH838" s="576"/>
      <c r="BI838" s="576"/>
      <c r="BJ838" s="576"/>
      <c r="BK838" s="576"/>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row>
    <row r="839" spans="6:198" s="1" customFormat="1" ht="15" customHeight="1">
      <c r="F839" s="569" t="s">
        <v>1</v>
      </c>
      <c r="G839" s="569"/>
      <c r="H839" s="569"/>
      <c r="I839" s="569"/>
      <c r="J839" s="569"/>
      <c r="K839" s="569"/>
      <c r="L839" s="569"/>
      <c r="M839" s="569"/>
      <c r="N839" s="569"/>
      <c r="O839" s="569"/>
      <c r="P839" s="569"/>
      <c r="Q839" s="569"/>
      <c r="R839" s="569"/>
      <c r="S839" s="569"/>
      <c r="T839" s="569"/>
      <c r="U839" s="569"/>
      <c r="V839" s="569"/>
      <c r="W839" s="569"/>
      <c r="X839" s="569"/>
      <c r="Y839" s="569"/>
      <c r="Z839" s="569"/>
      <c r="AA839" s="569"/>
      <c r="AB839" s="569"/>
      <c r="AC839" s="569"/>
      <c r="AD839" s="569"/>
      <c r="AE839" s="569"/>
      <c r="AF839" s="569"/>
      <c r="AG839" s="569"/>
      <c r="AH839" s="569"/>
      <c r="AI839" s="569"/>
      <c r="AJ839" s="569"/>
      <c r="AK839" s="569"/>
      <c r="AL839" s="569"/>
      <c r="AM839" s="569"/>
      <c r="AN839" s="569"/>
      <c r="AO839" s="569"/>
      <c r="AP839" s="569"/>
      <c r="AQ839" s="569"/>
      <c r="AR839" s="569"/>
      <c r="AS839" s="569"/>
      <c r="AT839" s="569"/>
      <c r="AU839" s="569"/>
      <c r="AV839" s="569"/>
      <c r="AW839" s="569"/>
      <c r="AX839" s="569"/>
      <c r="AY839" s="569"/>
      <c r="AZ839" s="569"/>
      <c r="BA839" s="569"/>
      <c r="BB839" s="569"/>
      <c r="BC839" s="569"/>
      <c r="BD839" s="569"/>
      <c r="BE839" s="569"/>
      <c r="BF839" s="569"/>
      <c r="BG839" s="569"/>
      <c r="BH839" s="569"/>
      <c r="BI839" s="569"/>
      <c r="BJ839" s="569"/>
      <c r="BK839" s="569"/>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row>
    <row r="840" spans="6:198" s="1" customFormat="1" ht="15" customHeight="1">
      <c r="F840" s="569" t="s">
        <v>2</v>
      </c>
      <c r="G840" s="569"/>
      <c r="H840" s="569"/>
      <c r="I840" s="569"/>
      <c r="J840" s="569"/>
      <c r="K840" s="569"/>
      <c r="L840" s="569"/>
      <c r="M840" s="569"/>
      <c r="N840" s="569"/>
      <c r="O840" s="569"/>
      <c r="P840" s="569"/>
      <c r="Q840" s="569"/>
      <c r="R840" s="569"/>
      <c r="S840" s="569"/>
      <c r="T840" s="569"/>
      <c r="U840" s="569"/>
      <c r="V840" s="569"/>
      <c r="W840" s="569"/>
      <c r="X840" s="569"/>
      <c r="Y840" s="569"/>
      <c r="Z840" s="569"/>
      <c r="AA840" s="569"/>
      <c r="AB840" s="569"/>
      <c r="AC840" s="569"/>
      <c r="AD840" s="569"/>
      <c r="AE840" s="569"/>
      <c r="AF840" s="569"/>
      <c r="AG840" s="569"/>
      <c r="AH840" s="569"/>
      <c r="AI840" s="569"/>
      <c r="AJ840" s="569"/>
      <c r="AK840" s="569"/>
      <c r="AL840" s="569"/>
      <c r="AM840" s="569"/>
      <c r="AN840" s="569"/>
      <c r="AO840" s="569"/>
      <c r="AP840" s="569"/>
      <c r="AQ840" s="569"/>
      <c r="AR840" s="569"/>
      <c r="AS840" s="569"/>
      <c r="AT840" s="569"/>
      <c r="AU840" s="569"/>
      <c r="AV840" s="569"/>
      <c r="AW840" s="569"/>
      <c r="AX840" s="569"/>
      <c r="AY840" s="569"/>
      <c r="AZ840" s="569"/>
      <c r="BA840" s="569"/>
      <c r="BB840" s="569"/>
      <c r="BC840" s="569"/>
      <c r="BD840" s="569"/>
      <c r="BE840" s="569"/>
      <c r="BF840" s="569"/>
      <c r="BG840" s="569"/>
      <c r="BH840" s="569"/>
      <c r="BI840" s="569"/>
      <c r="BJ840" s="569"/>
      <c r="BK840" s="569"/>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row>
    <row r="841" spans="6:198" s="1" customFormat="1" ht="13.5" customHeight="1" thickBot="1">
      <c r="F841" s="570">
        <f>[1]Input!$C$112</f>
        <v>43633</v>
      </c>
      <c r="G841" s="570"/>
      <c r="H841" s="570"/>
      <c r="I841" s="570"/>
      <c r="J841" s="570"/>
      <c r="K841" s="570"/>
      <c r="L841" s="570"/>
      <c r="M841" s="570"/>
      <c r="N841" s="570"/>
      <c r="O841" s="570"/>
      <c r="P841" s="570"/>
      <c r="Q841" s="570"/>
      <c r="R841" s="570"/>
      <c r="S841" s="570"/>
      <c r="T841" s="570"/>
      <c r="U841" s="570"/>
      <c r="V841" s="570"/>
      <c r="W841" s="570"/>
      <c r="X841" s="570"/>
      <c r="Y841" s="570"/>
      <c r="Z841" s="570"/>
      <c r="AA841" s="570"/>
      <c r="AB841" s="570"/>
      <c r="AC841" s="570"/>
      <c r="AD841" s="570"/>
      <c r="AE841" s="570"/>
      <c r="AF841" s="570"/>
      <c r="AG841" s="570"/>
      <c r="AH841" s="570"/>
      <c r="AI841" s="570"/>
      <c r="AJ841" s="570"/>
      <c r="AK841" s="570"/>
      <c r="AL841" s="570"/>
      <c r="AM841" s="570"/>
      <c r="AN841" s="570"/>
      <c r="AO841" s="570"/>
      <c r="AP841" s="570"/>
      <c r="AQ841" s="570"/>
      <c r="AR841" s="570"/>
      <c r="AS841" s="570"/>
      <c r="AT841" s="570"/>
      <c r="AU841" s="570"/>
      <c r="AV841" s="570"/>
      <c r="AW841" s="570"/>
      <c r="AX841" s="570"/>
      <c r="AY841" s="570"/>
      <c r="AZ841" s="570"/>
      <c r="BA841" s="570"/>
      <c r="BB841" s="570"/>
      <c r="BC841" s="570"/>
      <c r="BD841" s="570"/>
      <c r="BE841" s="570"/>
      <c r="BF841" s="570"/>
      <c r="BG841" s="570"/>
      <c r="BH841" s="570"/>
      <c r="BI841" s="570"/>
      <c r="BJ841" s="570"/>
      <c r="BK841" s="570"/>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row>
    <row r="842" spans="6:198" s="1" customFormat="1" ht="12.75" customHeight="1">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c r="BC842" s="4"/>
      <c r="BD842" s="4"/>
      <c r="BE842" s="4"/>
      <c r="BF842" s="4"/>
      <c r="BG842" s="4"/>
      <c r="BH842" s="4"/>
      <c r="BI842" s="4"/>
      <c r="BJ842" s="4"/>
      <c r="BK842" s="4"/>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row>
    <row r="843" spans="6:198" s="1" customFormat="1" ht="12.75" customHeight="1">
      <c r="F843" s="571" t="s">
        <v>365</v>
      </c>
      <c r="G843" s="571"/>
      <c r="H843" s="571"/>
      <c r="I843" s="571"/>
      <c r="J843" s="571"/>
      <c r="K843" s="571"/>
      <c r="L843" s="571"/>
      <c r="M843" s="571"/>
      <c r="N843" s="571"/>
      <c r="O843" s="571"/>
      <c r="P843" s="571"/>
      <c r="Q843" s="571"/>
      <c r="R843" s="571"/>
      <c r="S843" s="571"/>
      <c r="T843" s="571"/>
      <c r="U843" s="571"/>
      <c r="V843" s="571"/>
      <c r="W843" s="571"/>
      <c r="X843" s="571"/>
      <c r="Y843" s="571"/>
      <c r="Z843" s="571"/>
      <c r="AA843" s="571"/>
      <c r="AB843" s="571"/>
      <c r="AC843" s="571"/>
      <c r="AD843" s="571"/>
      <c r="AE843" s="571"/>
      <c r="AF843" s="571"/>
      <c r="AG843" s="571"/>
      <c r="AH843" s="571"/>
      <c r="AI843" s="571"/>
      <c r="AJ843" s="571"/>
      <c r="AK843" s="571"/>
      <c r="AL843" s="571"/>
      <c r="AM843" s="571"/>
      <c r="AN843" s="571"/>
      <c r="AO843" s="571"/>
      <c r="AP843" s="571"/>
      <c r="AQ843" s="571"/>
      <c r="AR843" s="571"/>
      <c r="AS843" s="571"/>
      <c r="AT843" s="571"/>
      <c r="AU843" s="571"/>
      <c r="AV843" s="571"/>
      <c r="AW843" s="571"/>
      <c r="AX843" s="571"/>
      <c r="AY843" s="571"/>
      <c r="AZ843" s="571"/>
      <c r="BA843" s="571"/>
      <c r="BB843" s="571"/>
      <c r="BC843" s="571"/>
      <c r="BD843" s="571"/>
      <c r="BE843" s="571"/>
      <c r="BF843" s="571"/>
      <c r="BG843" s="571"/>
      <c r="BH843" s="571"/>
      <c r="BI843" s="571"/>
      <c r="BJ843" s="571"/>
      <c r="BK843" s="571"/>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row>
    <row r="844" spans="6:198" s="1" customFormat="1" ht="12.75" customHeight="1">
      <c r="F844" s="400" t="s">
        <v>351</v>
      </c>
      <c r="G844" s="400"/>
      <c r="H844" s="580" t="str">
        <f>H803</f>
        <v>31-05-2019</v>
      </c>
      <c r="I844" s="580"/>
      <c r="J844" s="580"/>
      <c r="K844" s="573"/>
      <c r="L844" s="573"/>
      <c r="M844" s="401"/>
      <c r="N844" s="400"/>
      <c r="O844" s="400"/>
      <c r="P844" s="400"/>
      <c r="Q844" s="400"/>
      <c r="R844" s="400"/>
      <c r="S844" s="402"/>
      <c r="T844" s="402"/>
      <c r="U844" s="402"/>
      <c r="V844" s="402"/>
      <c r="W844" s="402"/>
      <c r="X844" s="402"/>
      <c r="Y844" s="402"/>
      <c r="Z844" s="402"/>
      <c r="AA844" s="402"/>
      <c r="AB844" s="402"/>
      <c r="AC844" s="402"/>
      <c r="AD844" s="402"/>
      <c r="AE844" s="402"/>
      <c r="AF844" s="402"/>
      <c r="AG844" s="402"/>
      <c r="AH844" s="402"/>
      <c r="AI844" s="402"/>
      <c r="AJ844" s="402"/>
      <c r="AK844" s="402"/>
      <c r="AL844" s="402"/>
      <c r="AM844" s="402"/>
      <c r="AN844" s="400"/>
      <c r="AO844" s="400"/>
      <c r="AP844" s="400"/>
      <c r="AQ844" s="400"/>
      <c r="AR844" s="400"/>
      <c r="AS844" s="400"/>
      <c r="AT844" s="400"/>
      <c r="AU844" s="400"/>
      <c r="AV844" s="400"/>
      <c r="AW844" s="400"/>
      <c r="AX844" s="400"/>
      <c r="AY844" s="400"/>
      <c r="AZ844" s="400"/>
      <c r="BA844" s="400"/>
      <c r="BB844" s="400"/>
      <c r="BC844" s="400"/>
      <c r="BD844" s="400"/>
      <c r="BE844" s="400"/>
      <c r="BF844" s="400"/>
      <c r="BG844" s="400"/>
      <c r="BH844" s="400"/>
      <c r="BI844" s="403"/>
      <c r="BJ844" s="403"/>
      <c r="BK844" s="97"/>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row>
    <row r="845" spans="6:198" s="1" customFormat="1" ht="12.75" customHeight="1">
      <c r="F845" s="400"/>
      <c r="G845" s="400"/>
      <c r="H845" s="400"/>
      <c r="I845" s="400"/>
      <c r="J845" s="400"/>
      <c r="K845" s="400"/>
      <c r="L845" s="400"/>
      <c r="M845" s="400"/>
      <c r="N845" s="400"/>
      <c r="O845" s="400"/>
      <c r="P845" s="400"/>
      <c r="Q845" s="400"/>
      <c r="R845" s="400"/>
      <c r="S845" s="402"/>
      <c r="T845" s="402"/>
      <c r="U845" s="402"/>
      <c r="V845" s="402"/>
      <c r="W845" s="676">
        <f>W804</f>
        <v>43603</v>
      </c>
      <c r="X845" s="676"/>
      <c r="Y845" s="676"/>
      <c r="Z845" s="676"/>
      <c r="AA845" s="676"/>
      <c r="AB845" s="676"/>
      <c r="AC845" s="676"/>
      <c r="AD845" s="676"/>
      <c r="AE845" s="676"/>
      <c r="AF845" s="676"/>
      <c r="AG845" s="676"/>
      <c r="AH845" s="676"/>
      <c r="AI845" s="676"/>
      <c r="AJ845" s="402"/>
      <c r="AK845" s="420"/>
      <c r="AL845" s="420"/>
      <c r="AM845" s="420"/>
      <c r="AN845" s="400"/>
      <c r="AO845" s="400"/>
      <c r="AP845" s="400"/>
      <c r="AQ845" s="400"/>
      <c r="AR845" s="400"/>
      <c r="AS845" s="658">
        <f>AS804</f>
        <v>43573</v>
      </c>
      <c r="AT845" s="658"/>
      <c r="AU845" s="658"/>
      <c r="AV845" s="658"/>
      <c r="AW845" s="658"/>
      <c r="AX845" s="658"/>
      <c r="AY845" s="658"/>
      <c r="AZ845" s="658"/>
      <c r="BA845" s="658"/>
      <c r="BB845" s="658"/>
      <c r="BC845" s="658"/>
      <c r="BD845" s="658"/>
      <c r="BE845" s="658"/>
      <c r="BF845" s="400"/>
      <c r="BG845" s="400"/>
      <c r="BH845" s="400"/>
      <c r="BI845" s="403"/>
      <c r="BJ845" s="403"/>
      <c r="BK845" s="126"/>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row>
    <row r="846" spans="6:198" s="1" customFormat="1" ht="12.75" customHeight="1">
      <c r="F846" s="403"/>
      <c r="G846" s="403"/>
      <c r="H846" s="403"/>
      <c r="I846" s="403"/>
      <c r="J846" s="403"/>
      <c r="K846" s="400"/>
      <c r="L846" s="400"/>
      <c r="M846" s="400"/>
      <c r="N846" s="400"/>
      <c r="O846" s="400"/>
      <c r="P846" s="400"/>
      <c r="Q846" s="400"/>
      <c r="R846" s="403"/>
      <c r="S846" s="674" t="s">
        <v>294</v>
      </c>
      <c r="T846" s="674"/>
      <c r="U846" s="674"/>
      <c r="V846" s="404"/>
      <c r="W846" s="674" t="s">
        <v>352</v>
      </c>
      <c r="X846" s="674"/>
      <c r="Y846" s="674"/>
      <c r="Z846" s="674"/>
      <c r="AA846" s="674"/>
      <c r="AB846" s="674"/>
      <c r="AC846" s="404"/>
      <c r="AD846" s="674" t="s">
        <v>353</v>
      </c>
      <c r="AE846" s="674"/>
      <c r="AF846" s="674"/>
      <c r="AG846" s="674"/>
      <c r="AH846" s="674"/>
      <c r="AI846" s="674"/>
      <c r="AJ846" s="404"/>
      <c r="AK846" s="674" t="s">
        <v>354</v>
      </c>
      <c r="AL846" s="674"/>
      <c r="AM846" s="674"/>
      <c r="AN846" s="403"/>
      <c r="AO846" s="674" t="s">
        <v>294</v>
      </c>
      <c r="AP846" s="674"/>
      <c r="AQ846" s="674"/>
      <c r="AR846" s="404"/>
      <c r="AS846" s="674" t="s">
        <v>352</v>
      </c>
      <c r="AT846" s="674"/>
      <c r="AU846" s="674"/>
      <c r="AV846" s="674"/>
      <c r="AW846" s="674"/>
      <c r="AX846" s="674"/>
      <c r="AY846" s="404"/>
      <c r="AZ846" s="674" t="s">
        <v>353</v>
      </c>
      <c r="BA846" s="674"/>
      <c r="BB846" s="674"/>
      <c r="BC846" s="674"/>
      <c r="BD846" s="674"/>
      <c r="BE846" s="674"/>
      <c r="BF846" s="404"/>
      <c r="BG846" s="674" t="s">
        <v>354</v>
      </c>
      <c r="BH846" s="674"/>
      <c r="BI846" s="674"/>
      <c r="BJ846" s="403"/>
      <c r="BK846" s="126"/>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row>
    <row r="847" spans="6:198" s="1" customFormat="1" ht="12.75" customHeight="1">
      <c r="F847" s="409" t="s">
        <v>366</v>
      </c>
      <c r="G847" s="403"/>
      <c r="H847" s="403"/>
      <c r="I847" s="403"/>
      <c r="J847" s="403"/>
      <c r="K847" s="403"/>
      <c r="L847" s="400"/>
      <c r="M847" s="400"/>
      <c r="N847" s="400"/>
      <c r="O847" s="400"/>
      <c r="P847" s="400"/>
      <c r="Q847" s="400"/>
      <c r="R847" s="403"/>
      <c r="S847" s="675"/>
      <c r="T847" s="675"/>
      <c r="U847" s="675"/>
      <c r="V847" s="400"/>
      <c r="W847" s="400"/>
      <c r="X847" s="400"/>
      <c r="Y847" s="400"/>
      <c r="Z847" s="400"/>
      <c r="AA847" s="400"/>
      <c r="AB847" s="400"/>
      <c r="AC847" s="400"/>
      <c r="AD847" s="400"/>
      <c r="AE847" s="400"/>
      <c r="AF847" s="400"/>
      <c r="AG847" s="400"/>
      <c r="AH847" s="400"/>
      <c r="AI847" s="400"/>
      <c r="AJ847" s="400"/>
      <c r="AK847" s="400"/>
      <c r="AL847" s="400"/>
      <c r="AM847" s="400"/>
      <c r="AN847" s="403"/>
      <c r="AO847" s="400"/>
      <c r="AP847" s="400"/>
      <c r="AQ847" s="400"/>
      <c r="AR847" s="400"/>
      <c r="AS847" s="400"/>
      <c r="AT847" s="400"/>
      <c r="AU847" s="400"/>
      <c r="AV847" s="400"/>
      <c r="AW847" s="400"/>
      <c r="AX847" s="400"/>
      <c r="AY847" s="400"/>
      <c r="AZ847" s="400"/>
      <c r="BA847" s="400"/>
      <c r="BB847" s="400"/>
      <c r="BC847" s="400"/>
      <c r="BD847" s="400"/>
      <c r="BE847" s="400"/>
      <c r="BF847" s="400"/>
      <c r="BG847" s="400"/>
      <c r="BH847" s="400"/>
      <c r="BI847" s="400"/>
      <c r="BJ847" s="403"/>
      <c r="BK847" s="97"/>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row>
    <row r="848" spans="6:198" s="1" customFormat="1" ht="12.75" customHeight="1">
      <c r="F848" s="400" t="s">
        <v>355</v>
      </c>
      <c r="G848" s="403"/>
      <c r="H848" s="403"/>
      <c r="I848" s="403"/>
      <c r="J848" s="403"/>
      <c r="K848" s="403"/>
      <c r="L848" s="400"/>
      <c r="M848" s="400"/>
      <c r="N848" s="400"/>
      <c r="O848" s="400"/>
      <c r="P848" s="400"/>
      <c r="Q848" s="400"/>
      <c r="R848" s="403"/>
      <c r="S848" s="672">
        <f>'[1]Monthly Report'!$B55</f>
        <v>0</v>
      </c>
      <c r="T848" s="673"/>
      <c r="U848" s="673"/>
      <c r="V848" s="406"/>
      <c r="W848" s="670">
        <f>'[1]Monthly Report'!$C55</f>
        <v>0</v>
      </c>
      <c r="X848" s="670"/>
      <c r="Y848" s="670"/>
      <c r="Z848" s="670"/>
      <c r="AA848" s="670"/>
      <c r="AB848" s="670"/>
      <c r="AC848" s="406"/>
      <c r="AD848" s="670">
        <f>'[1]Monthly Report'!$D55</f>
        <v>0</v>
      </c>
      <c r="AE848" s="670"/>
      <c r="AF848" s="670"/>
      <c r="AG848" s="670"/>
      <c r="AH848" s="670"/>
      <c r="AI848" s="670"/>
      <c r="AJ848" s="406"/>
      <c r="AK848" s="671">
        <f>'[1]Monthly Report'!$E55</f>
        <v>0</v>
      </c>
      <c r="AL848" s="671"/>
      <c r="AM848" s="671"/>
      <c r="AN848" s="407"/>
      <c r="AO848" s="672">
        <f>'[1]Monthly Report'!$F55</f>
        <v>0</v>
      </c>
      <c r="AP848" s="673"/>
      <c r="AQ848" s="673"/>
      <c r="AR848" s="406"/>
      <c r="AS848" s="670">
        <f>'[1]Monthly Report'!$G55</f>
        <v>0</v>
      </c>
      <c r="AT848" s="670"/>
      <c r="AU848" s="670"/>
      <c r="AV848" s="670"/>
      <c r="AW848" s="670"/>
      <c r="AX848" s="670"/>
      <c r="AY848" s="406"/>
      <c r="AZ848" s="670">
        <f>'[1]Monthly Report'!$H55</f>
        <v>0</v>
      </c>
      <c r="BA848" s="670"/>
      <c r="BB848" s="670"/>
      <c r="BC848" s="670"/>
      <c r="BD848" s="670"/>
      <c r="BE848" s="670"/>
      <c r="BF848" s="406"/>
      <c r="BG848" s="671">
        <f>'[1]Monthly Report'!$I55</f>
        <v>0</v>
      </c>
      <c r="BH848" s="671"/>
      <c r="BI848" s="671"/>
      <c r="BJ848" s="403"/>
      <c r="BK848" s="408"/>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row>
    <row r="849" spans="6:198" s="1" customFormat="1" ht="12.75" customHeight="1">
      <c r="F849" s="400" t="s">
        <v>356</v>
      </c>
      <c r="G849" s="403"/>
      <c r="H849" s="403"/>
      <c r="I849" s="403"/>
      <c r="J849" s="403"/>
      <c r="K849" s="403"/>
      <c r="L849" s="400"/>
      <c r="M849" s="400"/>
      <c r="N849" s="400"/>
      <c r="O849" s="400"/>
      <c r="P849" s="400"/>
      <c r="Q849" s="400"/>
      <c r="R849" s="403"/>
      <c r="S849" s="672">
        <f>'[1]Monthly Report'!$B56</f>
        <v>0</v>
      </c>
      <c r="T849" s="673"/>
      <c r="U849" s="673"/>
      <c r="V849" s="406"/>
      <c r="W849" s="670">
        <f>'[1]Monthly Report'!$C56</f>
        <v>0</v>
      </c>
      <c r="X849" s="670"/>
      <c r="Y849" s="670"/>
      <c r="Z849" s="670"/>
      <c r="AA849" s="670"/>
      <c r="AB849" s="670"/>
      <c r="AC849" s="406"/>
      <c r="AD849" s="670">
        <f>'[1]Monthly Report'!$D56</f>
        <v>0</v>
      </c>
      <c r="AE849" s="670"/>
      <c r="AF849" s="670"/>
      <c r="AG849" s="670"/>
      <c r="AH849" s="670"/>
      <c r="AI849" s="670"/>
      <c r="AJ849" s="406"/>
      <c r="AK849" s="671">
        <f>'[1]Monthly Report'!$E56</f>
        <v>0</v>
      </c>
      <c r="AL849" s="671"/>
      <c r="AM849" s="671"/>
      <c r="AN849" s="407"/>
      <c r="AO849" s="672">
        <f>'[1]Monthly Report'!$F56</f>
        <v>0</v>
      </c>
      <c r="AP849" s="673"/>
      <c r="AQ849" s="673"/>
      <c r="AR849" s="406"/>
      <c r="AS849" s="670">
        <f>'[1]Monthly Report'!$G56</f>
        <v>0</v>
      </c>
      <c r="AT849" s="670"/>
      <c r="AU849" s="670"/>
      <c r="AV849" s="670"/>
      <c r="AW849" s="670"/>
      <c r="AX849" s="670"/>
      <c r="AY849" s="406"/>
      <c r="AZ849" s="670">
        <f>'[1]Monthly Report'!$H56</f>
        <v>0</v>
      </c>
      <c r="BA849" s="670"/>
      <c r="BB849" s="670"/>
      <c r="BC849" s="670"/>
      <c r="BD849" s="670"/>
      <c r="BE849" s="670"/>
      <c r="BF849" s="406"/>
      <c r="BG849" s="671">
        <f>'[1]Monthly Report'!$I56</f>
        <v>0</v>
      </c>
      <c r="BH849" s="671"/>
      <c r="BI849" s="671"/>
      <c r="BJ849" s="403"/>
      <c r="BK849" s="408"/>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row>
    <row r="850" spans="6:198" s="1" customFormat="1" ht="12.75" customHeight="1">
      <c r="F850" s="400" t="s">
        <v>357</v>
      </c>
      <c r="G850" s="403"/>
      <c r="H850" s="403"/>
      <c r="I850" s="403"/>
      <c r="J850" s="403"/>
      <c r="K850" s="403"/>
      <c r="L850" s="400"/>
      <c r="M850" s="400"/>
      <c r="N850" s="400"/>
      <c r="O850" s="400"/>
      <c r="P850" s="400"/>
      <c r="Q850" s="400"/>
      <c r="R850" s="403"/>
      <c r="S850" s="672">
        <f>'[1]Monthly Report'!$B57</f>
        <v>0</v>
      </c>
      <c r="T850" s="673"/>
      <c r="U850" s="673"/>
      <c r="V850" s="406"/>
      <c r="W850" s="670">
        <f>'[1]Monthly Report'!$C57</f>
        <v>0</v>
      </c>
      <c r="X850" s="670"/>
      <c r="Y850" s="670"/>
      <c r="Z850" s="670"/>
      <c r="AA850" s="670"/>
      <c r="AB850" s="670"/>
      <c r="AC850" s="406"/>
      <c r="AD850" s="670">
        <f>'[1]Monthly Report'!$D57</f>
        <v>0</v>
      </c>
      <c r="AE850" s="670"/>
      <c r="AF850" s="670"/>
      <c r="AG850" s="670"/>
      <c r="AH850" s="670"/>
      <c r="AI850" s="670"/>
      <c r="AJ850" s="406"/>
      <c r="AK850" s="671">
        <f>'[1]Monthly Report'!$E57</f>
        <v>0</v>
      </c>
      <c r="AL850" s="671"/>
      <c r="AM850" s="671"/>
      <c r="AN850" s="407"/>
      <c r="AO850" s="672">
        <f>'[1]Monthly Report'!$F57</f>
        <v>0</v>
      </c>
      <c r="AP850" s="673"/>
      <c r="AQ850" s="673"/>
      <c r="AR850" s="406"/>
      <c r="AS850" s="670">
        <f>'[1]Monthly Report'!$G57</f>
        <v>0</v>
      </c>
      <c r="AT850" s="670"/>
      <c r="AU850" s="670"/>
      <c r="AV850" s="670"/>
      <c r="AW850" s="670"/>
      <c r="AX850" s="670"/>
      <c r="AY850" s="406"/>
      <c r="AZ850" s="670">
        <f>'[1]Monthly Report'!$H57</f>
        <v>0</v>
      </c>
      <c r="BA850" s="670"/>
      <c r="BB850" s="670"/>
      <c r="BC850" s="670"/>
      <c r="BD850" s="670"/>
      <c r="BE850" s="670"/>
      <c r="BF850" s="406"/>
      <c r="BG850" s="671">
        <f>'[1]Monthly Report'!$I57</f>
        <v>0</v>
      </c>
      <c r="BH850" s="671"/>
      <c r="BI850" s="671"/>
      <c r="BJ850" s="403"/>
      <c r="BK850" s="408"/>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row>
    <row r="851" spans="6:198" s="1" customFormat="1" ht="12.75" customHeight="1">
      <c r="F851" s="400" t="s">
        <v>358</v>
      </c>
      <c r="G851" s="403"/>
      <c r="H851" s="403"/>
      <c r="I851" s="403"/>
      <c r="J851" s="403"/>
      <c r="K851" s="403"/>
      <c r="L851" s="400"/>
      <c r="M851" s="400"/>
      <c r="N851" s="400"/>
      <c r="O851" s="400"/>
      <c r="P851" s="400"/>
      <c r="Q851" s="400"/>
      <c r="R851" s="403"/>
      <c r="S851" s="672">
        <f>'[1]Monthly Report'!$B58</f>
        <v>0</v>
      </c>
      <c r="T851" s="673"/>
      <c r="U851" s="673"/>
      <c r="V851" s="406"/>
      <c r="W851" s="670">
        <f>'[1]Monthly Report'!$C58</f>
        <v>0</v>
      </c>
      <c r="X851" s="670"/>
      <c r="Y851" s="670"/>
      <c r="Z851" s="670"/>
      <c r="AA851" s="670"/>
      <c r="AB851" s="670"/>
      <c r="AC851" s="406"/>
      <c r="AD851" s="670">
        <f>'[1]Monthly Report'!$D58</f>
        <v>0</v>
      </c>
      <c r="AE851" s="670"/>
      <c r="AF851" s="670"/>
      <c r="AG851" s="670"/>
      <c r="AH851" s="670"/>
      <c r="AI851" s="670"/>
      <c r="AJ851" s="406"/>
      <c r="AK851" s="671">
        <f>'[1]Monthly Report'!$E58</f>
        <v>0</v>
      </c>
      <c r="AL851" s="671"/>
      <c r="AM851" s="671"/>
      <c r="AN851" s="407"/>
      <c r="AO851" s="672">
        <f>'[1]Monthly Report'!$F58</f>
        <v>0</v>
      </c>
      <c r="AP851" s="673"/>
      <c r="AQ851" s="673"/>
      <c r="AR851" s="406"/>
      <c r="AS851" s="670">
        <f>'[1]Monthly Report'!$G58</f>
        <v>0</v>
      </c>
      <c r="AT851" s="670"/>
      <c r="AU851" s="670"/>
      <c r="AV851" s="670"/>
      <c r="AW851" s="670"/>
      <c r="AX851" s="670"/>
      <c r="AY851" s="406"/>
      <c r="AZ851" s="670">
        <f>'[1]Monthly Report'!$H58</f>
        <v>0</v>
      </c>
      <c r="BA851" s="670"/>
      <c r="BB851" s="670"/>
      <c r="BC851" s="670"/>
      <c r="BD851" s="670"/>
      <c r="BE851" s="670"/>
      <c r="BF851" s="406"/>
      <c r="BG851" s="671">
        <f>'[1]Monthly Report'!$I58</f>
        <v>0</v>
      </c>
      <c r="BH851" s="671"/>
      <c r="BI851" s="671"/>
      <c r="BJ851" s="403"/>
      <c r="BK851" s="408"/>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row>
    <row r="852" spans="6:198" s="1" customFormat="1" ht="12.75" customHeight="1">
      <c r="F852" s="409" t="s">
        <v>278</v>
      </c>
      <c r="G852" s="410"/>
      <c r="H852" s="410"/>
      <c r="I852" s="410"/>
      <c r="J852" s="410"/>
      <c r="K852" s="410"/>
      <c r="L852" s="409"/>
      <c r="M852" s="409"/>
      <c r="N852" s="409"/>
      <c r="O852" s="409"/>
      <c r="P852" s="409"/>
      <c r="Q852" s="409"/>
      <c r="R852" s="410"/>
      <c r="S852" s="672">
        <f>'[1]Monthly Report'!$B59</f>
        <v>0</v>
      </c>
      <c r="T852" s="673"/>
      <c r="U852" s="673"/>
      <c r="V852" s="411"/>
      <c r="W852" s="670">
        <f>'[1]Monthly Report'!$C59</f>
        <v>0</v>
      </c>
      <c r="X852" s="670"/>
      <c r="Y852" s="670"/>
      <c r="Z852" s="670"/>
      <c r="AA852" s="670"/>
      <c r="AB852" s="670"/>
      <c r="AC852" s="411"/>
      <c r="AD852" s="670">
        <f>'[1]Monthly Report'!$D59</f>
        <v>0</v>
      </c>
      <c r="AE852" s="670"/>
      <c r="AF852" s="670"/>
      <c r="AG852" s="670"/>
      <c r="AH852" s="670"/>
      <c r="AI852" s="670"/>
      <c r="AJ852" s="411"/>
      <c r="AK852" s="671">
        <f>'[1]Monthly Report'!$E59</f>
        <v>0</v>
      </c>
      <c r="AL852" s="671"/>
      <c r="AM852" s="671"/>
      <c r="AN852" s="412"/>
      <c r="AO852" s="672">
        <f>'[1]Monthly Report'!$F59</f>
        <v>0</v>
      </c>
      <c r="AP852" s="673"/>
      <c r="AQ852" s="673"/>
      <c r="AR852" s="411"/>
      <c r="AS852" s="670">
        <f>'[1]Monthly Report'!$G59</f>
        <v>0</v>
      </c>
      <c r="AT852" s="670"/>
      <c r="AU852" s="670"/>
      <c r="AV852" s="670"/>
      <c r="AW852" s="670"/>
      <c r="AX852" s="670"/>
      <c r="AY852" s="411"/>
      <c r="AZ852" s="670">
        <f>'[1]Monthly Report'!$H59</f>
        <v>0</v>
      </c>
      <c r="BA852" s="670"/>
      <c r="BB852" s="670"/>
      <c r="BC852" s="670"/>
      <c r="BD852" s="670"/>
      <c r="BE852" s="670"/>
      <c r="BF852" s="411"/>
      <c r="BG852" s="671">
        <f>'[1]Monthly Report'!$I59</f>
        <v>0</v>
      </c>
      <c r="BH852" s="671"/>
      <c r="BI852" s="671"/>
      <c r="BJ852" s="410"/>
      <c r="BK852" s="413"/>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row>
    <row r="853" spans="6:198" s="1" customFormat="1" ht="12.75" customHeight="1">
      <c r="F853" s="400"/>
      <c r="G853" s="403"/>
      <c r="H853" s="403"/>
      <c r="I853" s="403"/>
      <c r="J853" s="403"/>
      <c r="K853" s="403"/>
      <c r="L853" s="400"/>
      <c r="M853" s="400"/>
      <c r="N853" s="400"/>
      <c r="O853" s="400"/>
      <c r="P853" s="400"/>
      <c r="Q853" s="400"/>
      <c r="R853" s="403"/>
      <c r="S853" s="407"/>
      <c r="T853" s="407"/>
      <c r="U853" s="407"/>
      <c r="V853" s="407"/>
      <c r="W853" s="407"/>
      <c r="X853" s="407"/>
      <c r="Y853" s="407"/>
      <c r="Z853" s="407"/>
      <c r="AA853" s="407"/>
      <c r="AB853" s="407"/>
      <c r="AC853" s="407"/>
      <c r="AD853" s="407"/>
      <c r="AE853" s="407"/>
      <c r="AF853" s="407"/>
      <c r="AG853" s="407"/>
      <c r="AH853" s="407"/>
      <c r="AI853" s="407"/>
      <c r="AJ853" s="407"/>
      <c r="AK853" s="407"/>
      <c r="AL853" s="407"/>
      <c r="AM853" s="407"/>
      <c r="AN853" s="407"/>
      <c r="AO853" s="407"/>
      <c r="AP853" s="407"/>
      <c r="AQ853" s="407"/>
      <c r="AR853" s="407"/>
      <c r="AS853" s="407"/>
      <c r="AT853" s="407"/>
      <c r="AU853" s="407"/>
      <c r="AV853" s="407"/>
      <c r="AW853" s="407"/>
      <c r="AX853" s="407"/>
      <c r="AY853" s="407"/>
      <c r="AZ853" s="407"/>
      <c r="BA853" s="407"/>
      <c r="BB853" s="407"/>
      <c r="BC853" s="407"/>
      <c r="BD853" s="407"/>
      <c r="BE853" s="407"/>
      <c r="BF853" s="407"/>
      <c r="BG853" s="407"/>
      <c r="BH853" s="407"/>
      <c r="BI853" s="407"/>
      <c r="BJ853" s="403"/>
      <c r="BK853" s="97"/>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row>
    <row r="854" spans="6:198" s="1" customFormat="1" ht="12.75" customHeight="1">
      <c r="F854" s="400" t="s">
        <v>362</v>
      </c>
      <c r="G854" s="403"/>
      <c r="H854" s="403"/>
      <c r="I854" s="403"/>
      <c r="J854" s="403"/>
      <c r="K854" s="403"/>
      <c r="L854" s="400"/>
      <c r="M854" s="400"/>
      <c r="N854" s="400"/>
      <c r="O854" s="400"/>
      <c r="P854" s="400"/>
      <c r="Q854" s="400"/>
      <c r="R854" s="403"/>
      <c r="S854" s="406"/>
      <c r="T854" s="406"/>
      <c r="U854" s="406"/>
      <c r="V854" s="406"/>
      <c r="W854" s="406"/>
      <c r="X854" s="406"/>
      <c r="Y854" s="406"/>
      <c r="Z854" s="406"/>
      <c r="AA854" s="406"/>
      <c r="AB854" s="406"/>
      <c r="AC854" s="406"/>
      <c r="AD854" s="406"/>
      <c r="AE854" s="406"/>
      <c r="AF854" s="406"/>
      <c r="AG854" s="406"/>
      <c r="AH854" s="406"/>
      <c r="AI854" s="406"/>
      <c r="AJ854" s="406"/>
      <c r="AK854" s="671">
        <f>'[1]Monthly Report'!$C$61</f>
        <v>0</v>
      </c>
      <c r="AL854" s="671"/>
      <c r="AM854" s="671"/>
      <c r="AN854" s="407"/>
      <c r="AO854" s="406"/>
      <c r="AP854" s="406"/>
      <c r="AQ854" s="406"/>
      <c r="AR854" s="406"/>
      <c r="AS854" s="406"/>
      <c r="AT854" s="406"/>
      <c r="AU854" s="406"/>
      <c r="AV854" s="406"/>
      <c r="AW854" s="406"/>
      <c r="AX854" s="406"/>
      <c r="AY854" s="406"/>
      <c r="AZ854" s="406"/>
      <c r="BA854" s="406"/>
      <c r="BB854" s="406"/>
      <c r="BC854" s="406"/>
      <c r="BD854" s="406"/>
      <c r="BE854" s="406"/>
      <c r="BF854" s="406"/>
      <c r="BG854" s="671">
        <f>'[1]Monthly Report'!$G$61</f>
        <v>0</v>
      </c>
      <c r="BH854" s="671"/>
      <c r="BI854" s="671"/>
      <c r="BJ854" s="403"/>
      <c r="BK854" s="408"/>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row>
    <row r="855" spans="6:198" s="1" customFormat="1" ht="12.75" customHeight="1">
      <c r="F855" s="400" t="s">
        <v>363</v>
      </c>
      <c r="G855" s="403"/>
      <c r="H855" s="403"/>
      <c r="I855" s="403"/>
      <c r="J855" s="403"/>
      <c r="K855" s="403"/>
      <c r="L855" s="400"/>
      <c r="M855" s="400"/>
      <c r="N855" s="400"/>
      <c r="O855" s="400"/>
      <c r="P855" s="400"/>
      <c r="Q855" s="400"/>
      <c r="R855" s="403"/>
      <c r="S855" s="406"/>
      <c r="T855" s="406"/>
      <c r="U855" s="406"/>
      <c r="V855" s="406"/>
      <c r="W855" s="406"/>
      <c r="X855" s="406"/>
      <c r="Y855" s="406"/>
      <c r="Z855" s="406"/>
      <c r="AA855" s="406"/>
      <c r="AB855" s="406"/>
      <c r="AC855" s="406"/>
      <c r="AD855" s="406"/>
      <c r="AE855" s="406"/>
      <c r="AF855" s="406"/>
      <c r="AG855" s="406"/>
      <c r="AH855" s="406"/>
      <c r="AI855" s="406"/>
      <c r="AJ855" s="406"/>
      <c r="AK855" s="671">
        <f>'[1]Monthly Report'!$C$62</f>
        <v>0</v>
      </c>
      <c r="AL855" s="671"/>
      <c r="AM855" s="671"/>
      <c r="AN855" s="407"/>
      <c r="AO855" s="406"/>
      <c r="AP855" s="406"/>
      <c r="AQ855" s="406"/>
      <c r="AR855" s="406"/>
      <c r="AS855" s="406"/>
      <c r="AT855" s="406"/>
      <c r="AU855" s="406"/>
      <c r="AV855" s="406"/>
      <c r="AW855" s="406"/>
      <c r="AX855" s="406"/>
      <c r="AY855" s="406"/>
      <c r="AZ855" s="406"/>
      <c r="BA855" s="406"/>
      <c r="BB855" s="406"/>
      <c r="BC855" s="406"/>
      <c r="BD855" s="406"/>
      <c r="BE855" s="406"/>
      <c r="BF855" s="406"/>
      <c r="BG855" s="671">
        <f>'[1]Monthly Report'!$G$62</f>
        <v>0</v>
      </c>
      <c r="BH855" s="671"/>
      <c r="BI855" s="671"/>
      <c r="BJ855" s="403"/>
      <c r="BK855" s="97"/>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row>
    <row r="856" spans="6:198" s="1" customFormat="1" ht="12.75" customHeight="1">
      <c r="F856" s="403"/>
      <c r="G856" s="403"/>
      <c r="H856" s="403"/>
      <c r="I856" s="403"/>
      <c r="J856" s="403"/>
      <c r="K856" s="403"/>
      <c r="L856" s="400"/>
      <c r="M856" s="400"/>
      <c r="N856" s="400"/>
      <c r="O856" s="400"/>
      <c r="P856" s="400"/>
      <c r="Q856" s="400"/>
      <c r="R856" s="403"/>
      <c r="S856" s="406"/>
      <c r="T856" s="406"/>
      <c r="U856" s="406"/>
      <c r="V856" s="406"/>
      <c r="W856" s="406"/>
      <c r="X856" s="406"/>
      <c r="Y856" s="406"/>
      <c r="Z856" s="406"/>
      <c r="AA856" s="406"/>
      <c r="AB856" s="406"/>
      <c r="AC856" s="406"/>
      <c r="AD856" s="406"/>
      <c r="AE856" s="406"/>
      <c r="AF856" s="406"/>
      <c r="AG856" s="406"/>
      <c r="AH856" s="406"/>
      <c r="AI856" s="406"/>
      <c r="AJ856" s="406"/>
      <c r="AK856" s="406"/>
      <c r="AL856" s="406"/>
      <c r="AM856" s="406"/>
      <c r="AN856" s="407"/>
      <c r="AO856" s="406"/>
      <c r="AP856" s="406"/>
      <c r="AQ856" s="406"/>
      <c r="AR856" s="406"/>
      <c r="AS856" s="406"/>
      <c r="AT856" s="406"/>
      <c r="AU856" s="406"/>
      <c r="AV856" s="406"/>
      <c r="AW856" s="406"/>
      <c r="AX856" s="406"/>
      <c r="AY856" s="406"/>
      <c r="AZ856" s="406"/>
      <c r="BA856" s="406"/>
      <c r="BB856" s="406"/>
      <c r="BC856" s="406"/>
      <c r="BD856" s="406"/>
      <c r="BE856" s="406"/>
      <c r="BF856" s="406"/>
      <c r="BG856" s="406"/>
      <c r="BH856" s="406"/>
      <c r="BI856" s="406"/>
      <c r="BJ856" s="403"/>
      <c r="BK856" s="97"/>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row>
    <row r="857" spans="6:198" s="1" customFormat="1" ht="12.75" customHeight="1">
      <c r="F857" s="403"/>
      <c r="G857" s="403"/>
      <c r="H857" s="403"/>
      <c r="I857" s="403"/>
      <c r="J857" s="403"/>
      <c r="K857" s="403"/>
      <c r="L857" s="403"/>
      <c r="M857" s="403"/>
      <c r="N857" s="403"/>
      <c r="O857" s="403"/>
      <c r="P857" s="403"/>
      <c r="Q857" s="403"/>
      <c r="R857" s="403"/>
      <c r="S857" s="407"/>
      <c r="T857" s="407"/>
      <c r="U857" s="407"/>
      <c r="V857" s="407"/>
      <c r="W857" s="407"/>
      <c r="X857" s="407"/>
      <c r="Y857" s="407"/>
      <c r="Z857" s="407"/>
      <c r="AA857" s="407"/>
      <c r="AB857" s="407"/>
      <c r="AC857" s="407"/>
      <c r="AD857" s="407"/>
      <c r="AE857" s="407"/>
      <c r="AF857" s="407"/>
      <c r="AG857" s="407"/>
      <c r="AH857" s="407"/>
      <c r="AI857" s="407"/>
      <c r="AJ857" s="407"/>
      <c r="AK857" s="407"/>
      <c r="AL857" s="407"/>
      <c r="AM857" s="407"/>
      <c r="AN857" s="407"/>
      <c r="AO857" s="407"/>
      <c r="AP857" s="407"/>
      <c r="AQ857" s="407"/>
      <c r="AR857" s="407"/>
      <c r="AS857" s="407"/>
      <c r="AT857" s="407"/>
      <c r="AU857" s="407"/>
      <c r="AV857" s="407"/>
      <c r="AW857" s="407"/>
      <c r="AX857" s="407"/>
      <c r="AY857" s="407"/>
      <c r="AZ857" s="407"/>
      <c r="BA857" s="407"/>
      <c r="BB857" s="407"/>
      <c r="BC857" s="407"/>
      <c r="BD857" s="407"/>
      <c r="BE857" s="407"/>
      <c r="BF857" s="407"/>
      <c r="BG857" s="407"/>
      <c r="BH857" s="407"/>
      <c r="BI857" s="407"/>
      <c r="BJ857" s="403"/>
      <c r="BK857" s="408"/>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row>
    <row r="858" spans="6:198" s="1" customFormat="1" ht="12.75" customHeight="1">
      <c r="F858" s="409" t="s">
        <v>367</v>
      </c>
      <c r="G858" s="403"/>
      <c r="H858" s="403"/>
      <c r="I858" s="403"/>
      <c r="J858" s="403"/>
      <c r="K858" s="403"/>
      <c r="L858" s="400"/>
      <c r="M858" s="400"/>
      <c r="N858" s="400"/>
      <c r="O858" s="400"/>
      <c r="P858" s="400"/>
      <c r="Q858" s="400"/>
      <c r="R858" s="403"/>
      <c r="S858" s="407"/>
      <c r="T858" s="407"/>
      <c r="U858" s="407"/>
      <c r="V858" s="407"/>
      <c r="W858" s="407"/>
      <c r="X858" s="407"/>
      <c r="Y858" s="407"/>
      <c r="Z858" s="407"/>
      <c r="AA858" s="407"/>
      <c r="AB858" s="407"/>
      <c r="AC858" s="407"/>
      <c r="AD858" s="407"/>
      <c r="AE858" s="407"/>
      <c r="AF858" s="407"/>
      <c r="AG858" s="407"/>
      <c r="AH858" s="407"/>
      <c r="AI858" s="407"/>
      <c r="AJ858" s="407"/>
      <c r="AK858" s="407"/>
      <c r="AL858" s="407"/>
      <c r="AM858" s="407"/>
      <c r="AN858" s="407"/>
      <c r="AO858" s="407"/>
      <c r="AP858" s="407"/>
      <c r="AQ858" s="407"/>
      <c r="AR858" s="407"/>
      <c r="AS858" s="407"/>
      <c r="AT858" s="407"/>
      <c r="AU858" s="407"/>
      <c r="AV858" s="407"/>
      <c r="AW858" s="407"/>
      <c r="AX858" s="407"/>
      <c r="AY858" s="407"/>
      <c r="AZ858" s="407"/>
      <c r="BA858" s="407"/>
      <c r="BB858" s="407"/>
      <c r="BC858" s="407"/>
      <c r="BD858" s="407"/>
      <c r="BE858" s="407"/>
      <c r="BF858" s="407"/>
      <c r="BG858" s="407"/>
      <c r="BH858" s="407"/>
      <c r="BI858" s="407"/>
      <c r="BJ858" s="403"/>
      <c r="BK858" s="408"/>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row>
    <row r="859" spans="6:198" s="1" customFormat="1" ht="12.75" customHeight="1">
      <c r="F859" s="400" t="s">
        <v>355</v>
      </c>
      <c r="G859" s="403"/>
      <c r="H859" s="403"/>
      <c r="I859" s="403"/>
      <c r="J859" s="403"/>
      <c r="K859" s="403"/>
      <c r="L859" s="400"/>
      <c r="M859" s="400"/>
      <c r="N859" s="400"/>
      <c r="O859" s="400"/>
      <c r="P859" s="400"/>
      <c r="Q859" s="400"/>
      <c r="R859" s="403"/>
      <c r="S859" s="672">
        <f>'[1]Monthly Report'!$B65</f>
        <v>0</v>
      </c>
      <c r="T859" s="673"/>
      <c r="U859" s="673"/>
      <c r="V859" s="406"/>
      <c r="W859" s="670">
        <f>'[1]Monthly Report'!$C65</f>
        <v>0</v>
      </c>
      <c r="X859" s="670"/>
      <c r="Y859" s="670"/>
      <c r="Z859" s="670"/>
      <c r="AA859" s="670"/>
      <c r="AB859" s="670"/>
      <c r="AC859" s="406"/>
      <c r="AD859" s="670">
        <f>'[1]Monthly Report'!$D65</f>
        <v>0</v>
      </c>
      <c r="AE859" s="670"/>
      <c r="AF859" s="670"/>
      <c r="AG859" s="670"/>
      <c r="AH859" s="670"/>
      <c r="AI859" s="670"/>
      <c r="AJ859" s="406"/>
      <c r="AK859" s="671">
        <f>'[1]Monthly Report'!$E65</f>
        <v>0</v>
      </c>
      <c r="AL859" s="671"/>
      <c r="AM859" s="671"/>
      <c r="AN859" s="407"/>
      <c r="AO859" s="672">
        <f>'[1]Monthly Report'!$F65</f>
        <v>0</v>
      </c>
      <c r="AP859" s="673"/>
      <c r="AQ859" s="673"/>
      <c r="AR859" s="406"/>
      <c r="AS859" s="670">
        <f>'[1]Monthly Report'!$G65</f>
        <v>0</v>
      </c>
      <c r="AT859" s="670"/>
      <c r="AU859" s="670"/>
      <c r="AV859" s="670"/>
      <c r="AW859" s="670"/>
      <c r="AX859" s="670"/>
      <c r="AY859" s="406"/>
      <c r="AZ859" s="670">
        <f>'[1]Monthly Report'!$H65</f>
        <v>0</v>
      </c>
      <c r="BA859" s="670"/>
      <c r="BB859" s="670"/>
      <c r="BC859" s="670"/>
      <c r="BD859" s="670"/>
      <c r="BE859" s="670"/>
      <c r="BF859" s="406"/>
      <c r="BG859" s="671">
        <f>'[1]Monthly Report'!$I65</f>
        <v>0</v>
      </c>
      <c r="BH859" s="671"/>
      <c r="BI859" s="671"/>
      <c r="BJ859" s="403"/>
      <c r="BK859" s="408"/>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row>
    <row r="860" spans="6:198" s="1" customFormat="1" ht="12.75" customHeight="1">
      <c r="F860" s="400" t="s">
        <v>356</v>
      </c>
      <c r="G860" s="403"/>
      <c r="H860" s="403"/>
      <c r="I860" s="403"/>
      <c r="J860" s="403"/>
      <c r="K860" s="403"/>
      <c r="L860" s="400"/>
      <c r="M860" s="400"/>
      <c r="N860" s="400"/>
      <c r="O860" s="400"/>
      <c r="P860" s="400"/>
      <c r="Q860" s="400"/>
      <c r="R860" s="403"/>
      <c r="S860" s="672">
        <f>'[1]Monthly Report'!$B66</f>
        <v>0</v>
      </c>
      <c r="T860" s="673"/>
      <c r="U860" s="673"/>
      <c r="V860" s="406"/>
      <c r="W860" s="670">
        <f>'[1]Monthly Report'!$C66</f>
        <v>0</v>
      </c>
      <c r="X860" s="670"/>
      <c r="Y860" s="670"/>
      <c r="Z860" s="670"/>
      <c r="AA860" s="670"/>
      <c r="AB860" s="670"/>
      <c r="AC860" s="406"/>
      <c r="AD860" s="670">
        <f>'[1]Monthly Report'!$D66</f>
        <v>0</v>
      </c>
      <c r="AE860" s="670"/>
      <c r="AF860" s="670"/>
      <c r="AG860" s="670"/>
      <c r="AH860" s="670"/>
      <c r="AI860" s="670"/>
      <c r="AJ860" s="406"/>
      <c r="AK860" s="671">
        <f>'[1]Monthly Report'!$E66</f>
        <v>0</v>
      </c>
      <c r="AL860" s="671"/>
      <c r="AM860" s="671"/>
      <c r="AN860" s="407"/>
      <c r="AO860" s="672">
        <f>'[1]Monthly Report'!$F66</f>
        <v>0</v>
      </c>
      <c r="AP860" s="673"/>
      <c r="AQ860" s="673"/>
      <c r="AR860" s="406"/>
      <c r="AS860" s="670">
        <f>'[1]Monthly Report'!$G66</f>
        <v>0</v>
      </c>
      <c r="AT860" s="670"/>
      <c r="AU860" s="670"/>
      <c r="AV860" s="670"/>
      <c r="AW860" s="670"/>
      <c r="AX860" s="670"/>
      <c r="AY860" s="406"/>
      <c r="AZ860" s="670">
        <f>'[1]Monthly Report'!$H66</f>
        <v>0</v>
      </c>
      <c r="BA860" s="670"/>
      <c r="BB860" s="670"/>
      <c r="BC860" s="670"/>
      <c r="BD860" s="670"/>
      <c r="BE860" s="670"/>
      <c r="BF860" s="406"/>
      <c r="BG860" s="671">
        <f>'[1]Monthly Report'!$I66</f>
        <v>0</v>
      </c>
      <c r="BH860" s="671"/>
      <c r="BI860" s="671"/>
      <c r="BJ860" s="403"/>
      <c r="BK860" s="408"/>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row>
    <row r="861" spans="6:198" s="1" customFormat="1" ht="12.75" customHeight="1">
      <c r="F861" s="400" t="s">
        <v>357</v>
      </c>
      <c r="G861" s="403"/>
      <c r="H861" s="403"/>
      <c r="I861" s="403"/>
      <c r="J861" s="403"/>
      <c r="K861" s="403"/>
      <c r="L861" s="400"/>
      <c r="M861" s="400"/>
      <c r="N861" s="400"/>
      <c r="O861" s="400"/>
      <c r="P861" s="400"/>
      <c r="Q861" s="400"/>
      <c r="R861" s="403"/>
      <c r="S861" s="672">
        <f>'[1]Monthly Report'!$B67</f>
        <v>0</v>
      </c>
      <c r="T861" s="673"/>
      <c r="U861" s="673"/>
      <c r="V861" s="406"/>
      <c r="W861" s="670">
        <f>'[1]Monthly Report'!$C67</f>
        <v>0</v>
      </c>
      <c r="X861" s="670"/>
      <c r="Y861" s="670"/>
      <c r="Z861" s="670"/>
      <c r="AA861" s="670"/>
      <c r="AB861" s="670"/>
      <c r="AC861" s="406"/>
      <c r="AD861" s="670">
        <f>'[1]Monthly Report'!$D67</f>
        <v>0</v>
      </c>
      <c r="AE861" s="670"/>
      <c r="AF861" s="670"/>
      <c r="AG861" s="670"/>
      <c r="AH861" s="670"/>
      <c r="AI861" s="670"/>
      <c r="AJ861" s="406"/>
      <c r="AK861" s="671">
        <f>'[1]Monthly Report'!$E67</f>
        <v>0</v>
      </c>
      <c r="AL861" s="671"/>
      <c r="AM861" s="671"/>
      <c r="AN861" s="407"/>
      <c r="AO861" s="672">
        <f>'[1]Monthly Report'!$F67</f>
        <v>0</v>
      </c>
      <c r="AP861" s="673"/>
      <c r="AQ861" s="673"/>
      <c r="AR861" s="406"/>
      <c r="AS861" s="670">
        <f>'[1]Monthly Report'!$G67</f>
        <v>0</v>
      </c>
      <c r="AT861" s="670"/>
      <c r="AU861" s="670"/>
      <c r="AV861" s="670"/>
      <c r="AW861" s="670"/>
      <c r="AX861" s="670"/>
      <c r="AY861" s="406"/>
      <c r="AZ861" s="670">
        <f>'[1]Monthly Report'!$H67</f>
        <v>0</v>
      </c>
      <c r="BA861" s="670"/>
      <c r="BB861" s="670"/>
      <c r="BC861" s="670"/>
      <c r="BD861" s="670"/>
      <c r="BE861" s="670"/>
      <c r="BF861" s="406"/>
      <c r="BG861" s="671">
        <f>'[1]Monthly Report'!$I67</f>
        <v>0</v>
      </c>
      <c r="BH861" s="671"/>
      <c r="BI861" s="671"/>
      <c r="BJ861" s="403"/>
      <c r="BK861" s="413"/>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row>
    <row r="862" spans="6:198" s="1" customFormat="1" ht="12.75" customHeight="1">
      <c r="F862" s="400" t="s">
        <v>358</v>
      </c>
      <c r="G862" s="403"/>
      <c r="H862" s="403"/>
      <c r="I862" s="403"/>
      <c r="J862" s="403"/>
      <c r="K862" s="403"/>
      <c r="L862" s="400"/>
      <c r="M862" s="400"/>
      <c r="N862" s="400"/>
      <c r="O862" s="400"/>
      <c r="P862" s="400"/>
      <c r="Q862" s="400"/>
      <c r="R862" s="403"/>
      <c r="S862" s="672">
        <f>'[1]Monthly Report'!$B68</f>
        <v>0</v>
      </c>
      <c r="T862" s="673"/>
      <c r="U862" s="673"/>
      <c r="V862" s="406"/>
      <c r="W862" s="670">
        <f>'[1]Monthly Report'!$C68</f>
        <v>0</v>
      </c>
      <c r="X862" s="670"/>
      <c r="Y862" s="670"/>
      <c r="Z862" s="670"/>
      <c r="AA862" s="670"/>
      <c r="AB862" s="670"/>
      <c r="AC862" s="406"/>
      <c r="AD862" s="670">
        <f>'[1]Monthly Report'!$D68</f>
        <v>0</v>
      </c>
      <c r="AE862" s="670"/>
      <c r="AF862" s="670"/>
      <c r="AG862" s="670"/>
      <c r="AH862" s="670"/>
      <c r="AI862" s="670"/>
      <c r="AJ862" s="406"/>
      <c r="AK862" s="671">
        <f>'[1]Monthly Report'!$E68</f>
        <v>0</v>
      </c>
      <c r="AL862" s="671"/>
      <c r="AM862" s="671"/>
      <c r="AN862" s="407"/>
      <c r="AO862" s="672">
        <f>'[1]Monthly Report'!$F68</f>
        <v>0</v>
      </c>
      <c r="AP862" s="673"/>
      <c r="AQ862" s="673"/>
      <c r="AR862" s="406"/>
      <c r="AS862" s="670">
        <f>'[1]Monthly Report'!$G68</f>
        <v>0</v>
      </c>
      <c r="AT862" s="670"/>
      <c r="AU862" s="670"/>
      <c r="AV862" s="670"/>
      <c r="AW862" s="670"/>
      <c r="AX862" s="670"/>
      <c r="AY862" s="406"/>
      <c r="AZ862" s="670">
        <f>'[1]Monthly Report'!$H68</f>
        <v>0</v>
      </c>
      <c r="BA862" s="670"/>
      <c r="BB862" s="670"/>
      <c r="BC862" s="670"/>
      <c r="BD862" s="670"/>
      <c r="BE862" s="670"/>
      <c r="BF862" s="406"/>
      <c r="BG862" s="671">
        <f>'[1]Monthly Report'!$I68</f>
        <v>0</v>
      </c>
      <c r="BH862" s="671"/>
      <c r="BI862" s="671"/>
      <c r="BJ862" s="403"/>
      <c r="BK862" s="97"/>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row>
    <row r="863" spans="6:198" s="1" customFormat="1" ht="12.75" customHeight="1">
      <c r="F863" s="409" t="s">
        <v>278</v>
      </c>
      <c r="G863" s="410"/>
      <c r="H863" s="410"/>
      <c r="I863" s="410"/>
      <c r="J863" s="410"/>
      <c r="K863" s="410"/>
      <c r="L863" s="409"/>
      <c r="M863" s="409"/>
      <c r="N863" s="409"/>
      <c r="O863" s="409"/>
      <c r="P863" s="409"/>
      <c r="Q863" s="409"/>
      <c r="R863" s="410"/>
      <c r="S863" s="672">
        <f>'[1]Monthly Report'!$B69</f>
        <v>0</v>
      </c>
      <c r="T863" s="673"/>
      <c r="U863" s="673"/>
      <c r="V863" s="411"/>
      <c r="W863" s="670">
        <f>'[1]Monthly Report'!$C69</f>
        <v>0</v>
      </c>
      <c r="X863" s="670"/>
      <c r="Y863" s="670"/>
      <c r="Z863" s="670"/>
      <c r="AA863" s="670"/>
      <c r="AB863" s="670"/>
      <c r="AC863" s="411"/>
      <c r="AD863" s="670">
        <f>'[1]Monthly Report'!$D69</f>
        <v>0</v>
      </c>
      <c r="AE863" s="670"/>
      <c r="AF863" s="670"/>
      <c r="AG863" s="670"/>
      <c r="AH863" s="670"/>
      <c r="AI863" s="670"/>
      <c r="AJ863" s="411"/>
      <c r="AK863" s="671">
        <f>'[1]Monthly Report'!$E69</f>
        <v>0</v>
      </c>
      <c r="AL863" s="671"/>
      <c r="AM863" s="671"/>
      <c r="AN863" s="412"/>
      <c r="AO863" s="672">
        <f>'[1]Monthly Report'!$F69</f>
        <v>0</v>
      </c>
      <c r="AP863" s="673"/>
      <c r="AQ863" s="673"/>
      <c r="AR863" s="411"/>
      <c r="AS863" s="670">
        <f>'[1]Monthly Report'!$G69</f>
        <v>0</v>
      </c>
      <c r="AT863" s="670"/>
      <c r="AU863" s="670"/>
      <c r="AV863" s="670"/>
      <c r="AW863" s="670"/>
      <c r="AX863" s="670"/>
      <c r="AY863" s="411"/>
      <c r="AZ863" s="670">
        <f>'[1]Monthly Report'!$H69</f>
        <v>0</v>
      </c>
      <c r="BA863" s="670"/>
      <c r="BB863" s="670"/>
      <c r="BC863" s="670"/>
      <c r="BD863" s="670"/>
      <c r="BE863" s="670"/>
      <c r="BF863" s="411"/>
      <c r="BG863" s="671">
        <f>'[1]Monthly Report'!$I69</f>
        <v>0</v>
      </c>
      <c r="BH863" s="671"/>
      <c r="BI863" s="671"/>
      <c r="BJ863" s="410"/>
      <c r="BK863" s="408"/>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row>
    <row r="864" spans="6:198" s="1" customFormat="1" ht="12.75" customHeight="1">
      <c r="F864" s="400"/>
      <c r="G864" s="403"/>
      <c r="H864" s="403"/>
      <c r="I864" s="403"/>
      <c r="J864" s="403"/>
      <c r="K864" s="403"/>
      <c r="L864" s="400"/>
      <c r="M864" s="400"/>
      <c r="N864" s="400"/>
      <c r="O864" s="400"/>
      <c r="P864" s="400"/>
      <c r="Q864" s="400"/>
      <c r="R864" s="403"/>
      <c r="S864" s="406"/>
      <c r="T864" s="406"/>
      <c r="U864" s="406"/>
      <c r="V864" s="406"/>
      <c r="W864" s="406"/>
      <c r="X864" s="406"/>
      <c r="Y864" s="406"/>
      <c r="Z864" s="406"/>
      <c r="AA864" s="406"/>
      <c r="AB864" s="406"/>
      <c r="AC864" s="406"/>
      <c r="AD864" s="406"/>
      <c r="AE864" s="406"/>
      <c r="AF864" s="406"/>
      <c r="AG864" s="406"/>
      <c r="AH864" s="406"/>
      <c r="AI864" s="406"/>
      <c r="AJ864" s="406"/>
      <c r="AK864" s="415"/>
      <c r="AL864" s="415"/>
      <c r="AM864" s="415"/>
      <c r="AN864" s="407"/>
      <c r="AO864" s="406"/>
      <c r="AP864" s="406"/>
      <c r="AQ864" s="406"/>
      <c r="AR864" s="406"/>
      <c r="AS864" s="406"/>
      <c r="AT864" s="406"/>
      <c r="AU864" s="406"/>
      <c r="AV864" s="406"/>
      <c r="AW864" s="406"/>
      <c r="AX864" s="406"/>
      <c r="AY864" s="406"/>
      <c r="AZ864" s="406"/>
      <c r="BA864" s="406"/>
      <c r="BB864" s="406"/>
      <c r="BC864" s="406"/>
      <c r="BD864" s="406"/>
      <c r="BE864" s="406"/>
      <c r="BF864" s="406"/>
      <c r="BG864" s="415"/>
      <c r="BH864" s="415"/>
      <c r="BI864" s="415"/>
      <c r="BJ864" s="403"/>
      <c r="BK864" s="408"/>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row>
    <row r="865" spans="6:198" s="1" customFormat="1" ht="12.75" customHeight="1">
      <c r="F865" s="400" t="s">
        <v>362</v>
      </c>
      <c r="G865" s="403"/>
      <c r="H865" s="403"/>
      <c r="I865" s="403"/>
      <c r="J865" s="403"/>
      <c r="K865" s="403"/>
      <c r="L865" s="400"/>
      <c r="M865" s="400"/>
      <c r="N865" s="400"/>
      <c r="O865" s="400"/>
      <c r="P865" s="400"/>
      <c r="Q865" s="400"/>
      <c r="R865" s="403"/>
      <c r="S865" s="406"/>
      <c r="T865" s="406"/>
      <c r="U865" s="406"/>
      <c r="V865" s="406"/>
      <c r="W865" s="406"/>
      <c r="X865" s="406"/>
      <c r="Y865" s="406"/>
      <c r="Z865" s="406"/>
      <c r="AA865" s="406"/>
      <c r="AB865" s="406"/>
      <c r="AC865" s="406"/>
      <c r="AD865" s="406"/>
      <c r="AE865" s="406"/>
      <c r="AF865" s="406"/>
      <c r="AG865" s="406"/>
      <c r="AH865" s="406"/>
      <c r="AI865" s="406"/>
      <c r="AJ865" s="406"/>
      <c r="AK865" s="671">
        <f>'[1]Monthly Report'!$C$71</f>
        <v>0</v>
      </c>
      <c r="AL865" s="671"/>
      <c r="AM865" s="671"/>
      <c r="AN865" s="407"/>
      <c r="AO865" s="406"/>
      <c r="AP865" s="406"/>
      <c r="AQ865" s="406"/>
      <c r="AR865" s="406"/>
      <c r="AS865" s="406"/>
      <c r="AT865" s="406"/>
      <c r="AU865" s="406"/>
      <c r="AV865" s="406"/>
      <c r="AW865" s="406"/>
      <c r="AX865" s="406"/>
      <c r="AY865" s="406"/>
      <c r="AZ865" s="406"/>
      <c r="BA865" s="406"/>
      <c r="BB865" s="406"/>
      <c r="BC865" s="406"/>
      <c r="BD865" s="406"/>
      <c r="BE865" s="406"/>
      <c r="BF865" s="406"/>
      <c r="BG865" s="671">
        <f>'[1]Monthly Report'!$G$71</f>
        <v>0</v>
      </c>
      <c r="BH865" s="671"/>
      <c r="BI865" s="671"/>
      <c r="BJ865" s="403"/>
      <c r="BK865" s="97"/>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row>
    <row r="866" spans="6:198" s="1" customFormat="1" ht="12.75" customHeight="1">
      <c r="F866" s="400" t="s">
        <v>363</v>
      </c>
      <c r="G866" s="403"/>
      <c r="H866" s="403"/>
      <c r="I866" s="403"/>
      <c r="J866" s="403"/>
      <c r="K866" s="403"/>
      <c r="L866" s="400"/>
      <c r="M866" s="400"/>
      <c r="N866" s="400"/>
      <c r="O866" s="400"/>
      <c r="P866" s="400"/>
      <c r="Q866" s="400"/>
      <c r="R866" s="403"/>
      <c r="S866" s="406"/>
      <c r="T866" s="406"/>
      <c r="U866" s="406"/>
      <c r="V866" s="406"/>
      <c r="W866" s="406"/>
      <c r="X866" s="406"/>
      <c r="Y866" s="406"/>
      <c r="Z866" s="406"/>
      <c r="AA866" s="406"/>
      <c r="AB866" s="406"/>
      <c r="AC866" s="406"/>
      <c r="AD866" s="406"/>
      <c r="AE866" s="406"/>
      <c r="AF866" s="406"/>
      <c r="AG866" s="406"/>
      <c r="AH866" s="406"/>
      <c r="AI866" s="406"/>
      <c r="AJ866" s="406"/>
      <c r="AK866" s="671">
        <f>'[1]Monthly Report'!$C$72</f>
        <v>0</v>
      </c>
      <c r="AL866" s="671"/>
      <c r="AM866" s="671"/>
      <c r="AN866" s="407"/>
      <c r="AO866" s="406"/>
      <c r="AP866" s="406"/>
      <c r="AQ866" s="406"/>
      <c r="AR866" s="406"/>
      <c r="AS866" s="406"/>
      <c r="AT866" s="406"/>
      <c r="AU866" s="406"/>
      <c r="AV866" s="406"/>
      <c r="AW866" s="406"/>
      <c r="AX866" s="406"/>
      <c r="AY866" s="406"/>
      <c r="AZ866" s="406"/>
      <c r="BA866" s="406"/>
      <c r="BB866" s="406"/>
      <c r="BC866" s="406"/>
      <c r="BD866" s="406"/>
      <c r="BE866" s="406"/>
      <c r="BF866" s="406"/>
      <c r="BG866" s="671">
        <f>'[1]Monthly Report'!$G$72</f>
        <v>0</v>
      </c>
      <c r="BH866" s="671"/>
      <c r="BI866" s="671"/>
      <c r="BJ866" s="403"/>
      <c r="BK866" s="97"/>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row>
    <row r="867" spans="6:198" s="1" customFormat="1" ht="12.75" customHeight="1">
      <c r="F867" s="403"/>
      <c r="G867" s="403"/>
      <c r="H867" s="403"/>
      <c r="I867" s="403"/>
      <c r="J867" s="403"/>
      <c r="K867" s="403"/>
      <c r="L867" s="403"/>
      <c r="M867" s="403"/>
      <c r="N867" s="403"/>
      <c r="O867" s="403"/>
      <c r="P867" s="403"/>
      <c r="Q867" s="403"/>
      <c r="R867" s="403"/>
      <c r="S867" s="403"/>
      <c r="T867" s="403"/>
      <c r="U867" s="403"/>
      <c r="V867" s="403"/>
      <c r="W867" s="403"/>
      <c r="X867" s="403"/>
      <c r="Y867" s="403"/>
      <c r="Z867" s="403"/>
      <c r="AA867" s="403"/>
      <c r="AB867" s="403"/>
      <c r="AC867" s="403"/>
      <c r="AD867" s="403"/>
      <c r="AE867" s="403"/>
      <c r="AF867" s="403"/>
      <c r="AG867" s="403"/>
      <c r="AH867" s="403"/>
      <c r="AI867" s="403"/>
      <c r="AJ867" s="403"/>
      <c r="AK867" s="403"/>
      <c r="AL867" s="403"/>
      <c r="AM867" s="403"/>
      <c r="AN867" s="403"/>
      <c r="AO867" s="403"/>
      <c r="AP867" s="403"/>
      <c r="AQ867" s="403"/>
      <c r="AR867" s="403"/>
      <c r="AS867" s="403"/>
      <c r="AT867" s="403"/>
      <c r="AU867" s="403"/>
      <c r="AV867" s="403"/>
      <c r="AW867" s="403"/>
      <c r="AX867" s="403"/>
      <c r="AY867" s="403"/>
      <c r="AZ867" s="403"/>
      <c r="BA867" s="403"/>
      <c r="BB867" s="403"/>
      <c r="BC867" s="403"/>
      <c r="BD867" s="403"/>
      <c r="BE867" s="403"/>
      <c r="BF867" s="403"/>
      <c r="BG867" s="403"/>
      <c r="BH867" s="403"/>
      <c r="BI867" s="403"/>
      <c r="BJ867" s="403"/>
      <c r="BK867" s="408"/>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row>
    <row r="868" spans="6:198" s="1" customFormat="1" ht="12.75" customHeight="1">
      <c r="F868" s="421"/>
      <c r="G868" s="421"/>
      <c r="H868" s="421"/>
      <c r="I868" s="421"/>
      <c r="J868" s="421"/>
      <c r="K868" s="421"/>
      <c r="L868" s="421"/>
      <c r="M868" s="421"/>
      <c r="N868" s="421"/>
      <c r="O868" s="421"/>
      <c r="P868" s="421"/>
      <c r="Q868" s="421"/>
      <c r="R868" s="421"/>
      <c r="S868" s="416"/>
      <c r="T868" s="416"/>
      <c r="U868" s="416"/>
      <c r="V868" s="416"/>
      <c r="W868" s="416"/>
      <c r="X868" s="416"/>
      <c r="Y868" s="416"/>
      <c r="Z868" s="416"/>
      <c r="AA868" s="422"/>
      <c r="AB868" s="416"/>
      <c r="AC868" s="416"/>
      <c r="AD868" s="416"/>
      <c r="AE868" s="416"/>
      <c r="AF868" s="416"/>
      <c r="AG868" s="416"/>
      <c r="AH868" s="416"/>
      <c r="AI868" s="416"/>
      <c r="AJ868" s="416"/>
      <c r="AK868" s="416"/>
      <c r="AL868" s="416"/>
      <c r="AM868" s="416"/>
      <c r="AN868" s="416"/>
      <c r="AO868" s="416"/>
      <c r="AP868" s="416"/>
      <c r="AQ868" s="416"/>
      <c r="AR868" s="416"/>
      <c r="AS868" s="416"/>
      <c r="AT868" s="416"/>
      <c r="AU868" s="416"/>
      <c r="AV868" s="416"/>
      <c r="AW868" s="422"/>
      <c r="AX868" s="416"/>
      <c r="AY868" s="416"/>
      <c r="AZ868" s="416"/>
      <c r="BA868" s="416"/>
      <c r="BB868" s="416"/>
      <c r="BC868" s="416"/>
      <c r="BD868" s="416"/>
      <c r="BE868" s="416"/>
      <c r="BF868" s="416"/>
      <c r="BG868" s="416"/>
      <c r="BH868" s="416"/>
      <c r="BI868" s="416"/>
      <c r="BJ868" s="416"/>
      <c r="BK868" s="408"/>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row>
    <row r="869" spans="6:198" s="1" customFormat="1" ht="12.75" customHeight="1">
      <c r="F869" s="409"/>
      <c r="G869" s="403"/>
      <c r="H869" s="403"/>
      <c r="I869" s="403"/>
      <c r="J869" s="403"/>
      <c r="K869" s="403"/>
      <c r="L869" s="400"/>
      <c r="M869" s="400"/>
      <c r="N869" s="400"/>
      <c r="O869" s="400"/>
      <c r="P869" s="400"/>
      <c r="Q869" s="400"/>
      <c r="R869" s="403"/>
      <c r="S869" s="403"/>
      <c r="T869" s="403"/>
      <c r="U869" s="403"/>
      <c r="V869" s="403"/>
      <c r="W869" s="403"/>
      <c r="X869" s="403"/>
      <c r="Y869" s="403"/>
      <c r="Z869" s="403"/>
      <c r="AA869" s="403"/>
      <c r="AB869" s="403"/>
      <c r="AC869" s="403"/>
      <c r="AD869" s="403"/>
      <c r="AE869" s="403"/>
      <c r="AF869" s="403"/>
      <c r="AG869" s="403"/>
      <c r="AH869" s="403"/>
      <c r="AI869" s="403"/>
      <c r="AJ869" s="403"/>
      <c r="AK869" s="403"/>
      <c r="AL869" s="403"/>
      <c r="AM869" s="403"/>
      <c r="AN869" s="403"/>
      <c r="AO869" s="403"/>
      <c r="AP869" s="403"/>
      <c r="AQ869" s="403"/>
      <c r="AR869" s="403"/>
      <c r="AS869" s="403"/>
      <c r="AT869" s="403"/>
      <c r="AU869" s="403"/>
      <c r="AV869" s="403"/>
      <c r="AW869" s="403"/>
      <c r="AX869" s="403"/>
      <c r="AY869" s="403"/>
      <c r="AZ869" s="403"/>
      <c r="BA869" s="403"/>
      <c r="BB869" s="403"/>
      <c r="BC869" s="403"/>
      <c r="BD869" s="403"/>
      <c r="BE869" s="403"/>
      <c r="BF869" s="403"/>
      <c r="BG869" s="403"/>
      <c r="BH869" s="403"/>
      <c r="BI869" s="403"/>
      <c r="BJ869" s="403"/>
      <c r="BK869" s="408"/>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row>
    <row r="870" spans="6:198" s="1" customFormat="1" ht="12.75" customHeight="1">
      <c r="F870" s="400"/>
      <c r="G870" s="403"/>
      <c r="H870" s="403"/>
      <c r="I870" s="403"/>
      <c r="J870" s="403"/>
      <c r="K870" s="403"/>
      <c r="L870" s="400"/>
      <c r="M870" s="400"/>
      <c r="N870" s="400"/>
      <c r="O870" s="400"/>
      <c r="P870" s="400"/>
      <c r="Q870" s="400"/>
      <c r="R870" s="403"/>
      <c r="S870" s="668"/>
      <c r="T870" s="668"/>
      <c r="U870" s="668"/>
      <c r="V870" s="402"/>
      <c r="W870" s="662"/>
      <c r="X870" s="662"/>
      <c r="Y870" s="662"/>
      <c r="Z870" s="662"/>
      <c r="AA870" s="662"/>
      <c r="AB870" s="662"/>
      <c r="AC870" s="402"/>
      <c r="AD870" s="662"/>
      <c r="AE870" s="662"/>
      <c r="AF870" s="662"/>
      <c r="AG870" s="662"/>
      <c r="AH870" s="662"/>
      <c r="AI870" s="662"/>
      <c r="AJ870" s="402"/>
      <c r="AK870" s="669"/>
      <c r="AL870" s="669"/>
      <c r="AM870" s="669"/>
      <c r="AN870" s="403"/>
      <c r="AO870" s="668"/>
      <c r="AP870" s="668"/>
      <c r="AQ870" s="668"/>
      <c r="AR870" s="402"/>
      <c r="AS870" s="662"/>
      <c r="AT870" s="662"/>
      <c r="AU870" s="662"/>
      <c r="AV870" s="662"/>
      <c r="AW870" s="662"/>
      <c r="AX870" s="662"/>
      <c r="AY870" s="402"/>
      <c r="AZ870" s="662"/>
      <c r="BA870" s="662"/>
      <c r="BB870" s="662"/>
      <c r="BC870" s="662"/>
      <c r="BD870" s="662"/>
      <c r="BE870" s="662"/>
      <c r="BF870" s="402"/>
      <c r="BG870" s="669"/>
      <c r="BH870" s="669"/>
      <c r="BI870" s="669"/>
      <c r="BJ870" s="403"/>
      <c r="BK870" s="408"/>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row>
    <row r="871" spans="6:198" s="1" customFormat="1" ht="12.75" customHeight="1">
      <c r="F871" s="400"/>
      <c r="G871" s="403"/>
      <c r="H871" s="403"/>
      <c r="I871" s="403"/>
      <c r="J871" s="403"/>
      <c r="K871" s="403"/>
      <c r="L871" s="400"/>
      <c r="M871" s="400"/>
      <c r="N871" s="400"/>
      <c r="O871" s="400"/>
      <c r="P871" s="400"/>
      <c r="Q871" s="400"/>
      <c r="R871" s="403"/>
      <c r="S871" s="668"/>
      <c r="T871" s="668"/>
      <c r="U871" s="668"/>
      <c r="V871" s="402"/>
      <c r="W871" s="662"/>
      <c r="X871" s="662"/>
      <c r="Y871" s="662"/>
      <c r="Z871" s="662"/>
      <c r="AA871" s="662"/>
      <c r="AB871" s="662"/>
      <c r="AC871" s="402"/>
      <c r="AD871" s="662"/>
      <c r="AE871" s="662"/>
      <c r="AF871" s="662"/>
      <c r="AG871" s="662"/>
      <c r="AH871" s="662"/>
      <c r="AI871" s="662"/>
      <c r="AJ871" s="402"/>
      <c r="AK871" s="669"/>
      <c r="AL871" s="669"/>
      <c r="AM871" s="669"/>
      <c r="AN871" s="403"/>
      <c r="AO871" s="668"/>
      <c r="AP871" s="668"/>
      <c r="AQ871" s="668"/>
      <c r="AR871" s="402"/>
      <c r="AS871" s="662"/>
      <c r="AT871" s="662"/>
      <c r="AU871" s="662"/>
      <c r="AV871" s="662"/>
      <c r="AW871" s="662"/>
      <c r="AX871" s="662"/>
      <c r="AY871" s="402"/>
      <c r="AZ871" s="662"/>
      <c r="BA871" s="662"/>
      <c r="BB871" s="662"/>
      <c r="BC871" s="662"/>
      <c r="BD871" s="662"/>
      <c r="BE871" s="662"/>
      <c r="BF871" s="402"/>
      <c r="BG871" s="669"/>
      <c r="BH871" s="669"/>
      <c r="BI871" s="669"/>
      <c r="BJ871" s="403"/>
      <c r="BK871" s="413"/>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row>
    <row r="872" spans="6:198" s="1" customFormat="1" ht="12.75" customHeight="1">
      <c r="F872" s="400"/>
      <c r="G872" s="403"/>
      <c r="H872" s="403"/>
      <c r="I872" s="403"/>
      <c r="J872" s="403"/>
      <c r="K872" s="403"/>
      <c r="L872" s="400"/>
      <c r="M872" s="400"/>
      <c r="N872" s="400"/>
      <c r="O872" s="400"/>
      <c r="P872" s="400"/>
      <c r="Q872" s="400"/>
      <c r="R872" s="403"/>
      <c r="S872" s="668"/>
      <c r="T872" s="668"/>
      <c r="U872" s="668"/>
      <c r="V872" s="402"/>
      <c r="W872" s="662"/>
      <c r="X872" s="662"/>
      <c r="Y872" s="662"/>
      <c r="Z872" s="662"/>
      <c r="AA872" s="662"/>
      <c r="AB872" s="662"/>
      <c r="AC872" s="402"/>
      <c r="AD872" s="662"/>
      <c r="AE872" s="662"/>
      <c r="AF872" s="662"/>
      <c r="AG872" s="662"/>
      <c r="AH872" s="662"/>
      <c r="AI872" s="662"/>
      <c r="AJ872" s="402"/>
      <c r="AK872" s="669"/>
      <c r="AL872" s="669"/>
      <c r="AM872" s="669"/>
      <c r="AN872" s="403"/>
      <c r="AO872" s="668"/>
      <c r="AP872" s="668"/>
      <c r="AQ872" s="668"/>
      <c r="AR872" s="402"/>
      <c r="AS872" s="662"/>
      <c r="AT872" s="662"/>
      <c r="AU872" s="662"/>
      <c r="AV872" s="662"/>
      <c r="AW872" s="662"/>
      <c r="AX872" s="662"/>
      <c r="AY872" s="402"/>
      <c r="AZ872" s="662"/>
      <c r="BA872" s="662"/>
      <c r="BB872" s="662"/>
      <c r="BC872" s="662"/>
      <c r="BD872" s="662"/>
      <c r="BE872" s="662"/>
      <c r="BF872" s="402"/>
      <c r="BG872" s="669"/>
      <c r="BH872" s="669"/>
      <c r="BI872" s="669"/>
      <c r="BJ872" s="403"/>
      <c r="BK872" s="97"/>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row>
    <row r="873" spans="6:198" s="1" customFormat="1" ht="12.75" customHeight="1">
      <c r="F873" s="400"/>
      <c r="G873" s="403"/>
      <c r="H873" s="403"/>
      <c r="I873" s="403"/>
      <c r="J873" s="403"/>
      <c r="K873" s="403"/>
      <c r="L873" s="400"/>
      <c r="M873" s="400"/>
      <c r="N873" s="400"/>
      <c r="O873" s="400"/>
      <c r="P873" s="400"/>
      <c r="Q873" s="400"/>
      <c r="R873" s="403"/>
      <c r="S873" s="668"/>
      <c r="T873" s="668"/>
      <c r="U873" s="668"/>
      <c r="V873" s="402"/>
      <c r="W873" s="662"/>
      <c r="X873" s="662"/>
      <c r="Y873" s="662"/>
      <c r="Z873" s="662"/>
      <c r="AA873" s="662"/>
      <c r="AB873" s="662"/>
      <c r="AC873" s="402"/>
      <c r="AD873" s="662"/>
      <c r="AE873" s="662"/>
      <c r="AF873" s="662"/>
      <c r="AG873" s="662"/>
      <c r="AH873" s="662"/>
      <c r="AI873" s="662"/>
      <c r="AJ873" s="402"/>
      <c r="AK873" s="669"/>
      <c r="AL873" s="669"/>
      <c r="AM873" s="669"/>
      <c r="AN873" s="403"/>
      <c r="AO873" s="668"/>
      <c r="AP873" s="668"/>
      <c r="AQ873" s="668"/>
      <c r="AR873" s="402"/>
      <c r="AS873" s="662"/>
      <c r="AT873" s="662"/>
      <c r="AU873" s="662"/>
      <c r="AV873" s="662"/>
      <c r="AW873" s="662"/>
      <c r="AX873" s="662"/>
      <c r="AY873" s="402"/>
      <c r="AZ873" s="662"/>
      <c r="BA873" s="662"/>
      <c r="BB873" s="662"/>
      <c r="BC873" s="662"/>
      <c r="BD873" s="662"/>
      <c r="BE873" s="662"/>
      <c r="BF873" s="402"/>
      <c r="BG873" s="669"/>
      <c r="BH873" s="669"/>
      <c r="BI873" s="669"/>
      <c r="BJ873" s="403"/>
      <c r="BK873" s="408"/>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row>
    <row r="874" spans="6:198" s="1" customFormat="1" ht="12.75" customHeight="1">
      <c r="F874" s="409"/>
      <c r="G874" s="410"/>
      <c r="H874" s="410"/>
      <c r="I874" s="410"/>
      <c r="J874" s="410"/>
      <c r="K874" s="410"/>
      <c r="L874" s="409"/>
      <c r="M874" s="409"/>
      <c r="N874" s="409"/>
      <c r="O874" s="409"/>
      <c r="P874" s="409"/>
      <c r="Q874" s="409"/>
      <c r="R874" s="410"/>
      <c r="S874" s="668"/>
      <c r="T874" s="668"/>
      <c r="U874" s="668"/>
      <c r="V874" s="423"/>
      <c r="W874" s="662"/>
      <c r="X874" s="662"/>
      <c r="Y874" s="662"/>
      <c r="Z874" s="662"/>
      <c r="AA874" s="662"/>
      <c r="AB874" s="662"/>
      <c r="AC874" s="423"/>
      <c r="AD874" s="662"/>
      <c r="AE874" s="662"/>
      <c r="AF874" s="662"/>
      <c r="AG874" s="662"/>
      <c r="AH874" s="662"/>
      <c r="AI874" s="662"/>
      <c r="AJ874" s="423"/>
      <c r="AK874" s="666"/>
      <c r="AL874" s="666"/>
      <c r="AM874" s="666"/>
      <c r="AN874" s="410"/>
      <c r="AO874" s="668"/>
      <c r="AP874" s="668"/>
      <c r="AQ874" s="668"/>
      <c r="AR874" s="423"/>
      <c r="AS874" s="662"/>
      <c r="AT874" s="662"/>
      <c r="AU874" s="662"/>
      <c r="AV874" s="662"/>
      <c r="AW874" s="662"/>
      <c r="AX874" s="662"/>
      <c r="AY874" s="423"/>
      <c r="AZ874" s="662"/>
      <c r="BA874" s="662"/>
      <c r="BB874" s="662"/>
      <c r="BC874" s="662"/>
      <c r="BD874" s="662"/>
      <c r="BE874" s="662"/>
      <c r="BF874" s="423"/>
      <c r="BG874" s="666"/>
      <c r="BH874" s="666"/>
      <c r="BI874" s="666"/>
      <c r="BJ874" s="410"/>
      <c r="BK874" s="408"/>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row>
    <row r="875" spans="6:198" s="1" customFormat="1" ht="12.75" customHeight="1">
      <c r="F875" s="400"/>
      <c r="G875" s="403"/>
      <c r="H875" s="403"/>
      <c r="I875" s="403"/>
      <c r="J875" s="403"/>
      <c r="K875" s="403"/>
      <c r="L875" s="400"/>
      <c r="M875" s="400"/>
      <c r="N875" s="400"/>
      <c r="O875" s="400"/>
      <c r="P875" s="400"/>
      <c r="Q875" s="400"/>
      <c r="R875" s="403"/>
      <c r="S875" s="400"/>
      <c r="T875" s="400"/>
      <c r="U875" s="400"/>
      <c r="V875" s="400"/>
      <c r="W875" s="400"/>
      <c r="X875" s="400"/>
      <c r="Y875" s="400"/>
      <c r="Z875" s="400"/>
      <c r="AA875" s="400"/>
      <c r="AB875" s="400"/>
      <c r="AC875" s="400"/>
      <c r="AD875" s="400"/>
      <c r="AE875" s="400"/>
      <c r="AF875" s="400"/>
      <c r="AG875" s="400"/>
      <c r="AH875" s="400"/>
      <c r="AI875" s="400"/>
      <c r="AJ875" s="400"/>
      <c r="AK875" s="424"/>
      <c r="AL875" s="424"/>
      <c r="AM875" s="424"/>
      <c r="AN875" s="403"/>
      <c r="AO875" s="400"/>
      <c r="AP875" s="400"/>
      <c r="AQ875" s="400"/>
      <c r="AR875" s="400"/>
      <c r="AS875" s="400"/>
      <c r="AT875" s="400"/>
      <c r="AU875" s="400"/>
      <c r="AV875" s="400"/>
      <c r="AW875" s="400"/>
      <c r="AX875" s="400"/>
      <c r="AY875" s="400"/>
      <c r="AZ875" s="400"/>
      <c r="BA875" s="400"/>
      <c r="BB875" s="400"/>
      <c r="BC875" s="400"/>
      <c r="BD875" s="400"/>
      <c r="BE875" s="400"/>
      <c r="BF875" s="400"/>
      <c r="BG875" s="424"/>
      <c r="BH875" s="424"/>
      <c r="BI875" s="424"/>
      <c r="BJ875" s="403"/>
      <c r="BK875" s="97"/>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row>
    <row r="876" spans="6:198" s="1" customFormat="1" ht="12.75" customHeight="1">
      <c r="F876" s="400"/>
      <c r="G876" s="403"/>
      <c r="H876" s="403"/>
      <c r="I876" s="403"/>
      <c r="J876" s="403"/>
      <c r="K876" s="403"/>
      <c r="L876" s="400"/>
      <c r="M876" s="400"/>
      <c r="N876" s="400"/>
      <c r="O876" s="400"/>
      <c r="P876" s="400"/>
      <c r="Q876" s="400"/>
      <c r="R876" s="403"/>
      <c r="S876" s="400"/>
      <c r="T876" s="400"/>
      <c r="U876" s="400"/>
      <c r="V876" s="400"/>
      <c r="W876" s="400"/>
      <c r="X876" s="400"/>
      <c r="Y876" s="400"/>
      <c r="Z876" s="400"/>
      <c r="AA876" s="400"/>
      <c r="AB876" s="400"/>
      <c r="AC876" s="400"/>
      <c r="AD876" s="400"/>
      <c r="AE876" s="400"/>
      <c r="AF876" s="400"/>
      <c r="AG876" s="400"/>
      <c r="AH876" s="400"/>
      <c r="AI876" s="400"/>
      <c r="AJ876" s="400"/>
      <c r="AK876" s="667"/>
      <c r="AL876" s="667"/>
      <c r="AM876" s="667"/>
      <c r="AN876" s="403"/>
      <c r="AO876" s="400"/>
      <c r="AP876" s="400"/>
      <c r="AQ876" s="400"/>
      <c r="AR876" s="400"/>
      <c r="AS876" s="400"/>
      <c r="AT876" s="400"/>
      <c r="AU876" s="400"/>
      <c r="AV876" s="400"/>
      <c r="AW876" s="400"/>
      <c r="AX876" s="400"/>
      <c r="AY876" s="400"/>
      <c r="AZ876" s="400"/>
      <c r="BA876" s="400"/>
      <c r="BB876" s="400"/>
      <c r="BC876" s="400"/>
      <c r="BD876" s="400"/>
      <c r="BE876" s="400"/>
      <c r="BF876" s="400"/>
      <c r="BG876" s="667"/>
      <c r="BH876" s="667"/>
      <c r="BI876" s="667"/>
      <c r="BJ876" s="403"/>
      <c r="BK876" s="97"/>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row>
    <row r="877" spans="6:198" s="1" customFormat="1" ht="12.75" customHeight="1">
      <c r="F877" s="425"/>
      <c r="G877" s="403"/>
      <c r="H877" s="403"/>
      <c r="I877" s="403"/>
      <c r="J877" s="403"/>
      <c r="K877" s="403"/>
      <c r="L877" s="400"/>
      <c r="M877" s="400"/>
      <c r="N877" s="400"/>
      <c r="O877" s="400"/>
      <c r="P877" s="400"/>
      <c r="Q877" s="400"/>
      <c r="R877" s="403"/>
      <c r="S877" s="400"/>
      <c r="T877" s="400"/>
      <c r="U877" s="400"/>
      <c r="V877" s="400"/>
      <c r="W877" s="400"/>
      <c r="X877" s="400"/>
      <c r="Y877" s="400"/>
      <c r="Z877" s="400"/>
      <c r="AA877" s="400"/>
      <c r="AB877" s="400"/>
      <c r="AC877" s="400"/>
      <c r="AD877" s="400"/>
      <c r="AE877" s="400"/>
      <c r="AF877" s="400"/>
      <c r="AG877" s="400"/>
      <c r="AH877" s="400"/>
      <c r="AI877" s="400"/>
      <c r="AJ877" s="400"/>
      <c r="AK877" s="667"/>
      <c r="AL877" s="667"/>
      <c r="AM877" s="667"/>
      <c r="AN877" s="403"/>
      <c r="AO877" s="400"/>
      <c r="AP877" s="400"/>
      <c r="AQ877" s="400"/>
      <c r="AR877" s="400"/>
      <c r="AS877" s="400"/>
      <c r="AT877" s="400"/>
      <c r="AU877" s="400"/>
      <c r="AV877" s="400"/>
      <c r="AW877" s="400"/>
      <c r="AX877" s="400"/>
      <c r="AY877" s="400"/>
      <c r="AZ877" s="400"/>
      <c r="BA877" s="400"/>
      <c r="BB877" s="400"/>
      <c r="BC877" s="400"/>
      <c r="BD877" s="400"/>
      <c r="BE877" s="400"/>
      <c r="BF877" s="400"/>
      <c r="BG877" s="667"/>
      <c r="BH877" s="667"/>
      <c r="BI877" s="667"/>
      <c r="BJ877" s="403"/>
      <c r="BK877" s="97"/>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row>
    <row r="878" spans="6:198" s="1" customFormat="1" ht="13.5" customHeight="1" thickBot="1">
      <c r="F878" s="425" t="s">
        <v>368</v>
      </c>
      <c r="G878" s="418"/>
      <c r="H878" s="418"/>
      <c r="I878" s="418"/>
      <c r="J878" s="418"/>
      <c r="K878" s="418"/>
      <c r="L878" s="418"/>
      <c r="M878" s="418"/>
      <c r="N878" s="418"/>
      <c r="O878" s="418"/>
      <c r="P878" s="418"/>
      <c r="Q878" s="418"/>
      <c r="R878" s="418"/>
      <c r="S878" s="418"/>
      <c r="T878" s="418"/>
      <c r="U878" s="418"/>
      <c r="V878" s="418"/>
      <c r="W878" s="418"/>
      <c r="X878" s="418"/>
      <c r="Y878" s="418"/>
      <c r="Z878" s="418"/>
      <c r="AA878" s="418"/>
      <c r="AB878" s="418"/>
      <c r="AC878" s="418"/>
      <c r="AD878" s="418"/>
      <c r="AE878" s="418"/>
      <c r="AF878" s="418"/>
      <c r="AG878" s="418"/>
      <c r="AH878" s="418"/>
      <c r="AI878" s="418"/>
      <c r="AJ878" s="418"/>
      <c r="AK878" s="418"/>
      <c r="AL878" s="418"/>
      <c r="AM878" s="418"/>
      <c r="AN878" s="418"/>
      <c r="AO878" s="418"/>
      <c r="AP878" s="418"/>
      <c r="AQ878" s="418"/>
      <c r="AR878" s="418"/>
      <c r="AS878" s="418"/>
      <c r="AT878" s="418"/>
      <c r="AU878" s="418"/>
      <c r="AV878" s="418"/>
      <c r="AW878" s="418"/>
      <c r="AX878" s="418"/>
      <c r="AY878" s="418"/>
      <c r="AZ878" s="418"/>
      <c r="BA878" s="418"/>
      <c r="BB878" s="418"/>
      <c r="BC878" s="418"/>
      <c r="BD878" s="418"/>
      <c r="BE878" s="419"/>
      <c r="BF878" s="419"/>
      <c r="BG878" s="419"/>
      <c r="BH878" s="419"/>
      <c r="BI878" s="418"/>
      <c r="BJ878" s="418"/>
      <c r="BK878" s="19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row>
    <row r="879" spans="6:198" s="1" customFormat="1" ht="18" customHeight="1">
      <c r="F879" s="576" t="str">
        <f>[2]Setup!$B$5</f>
        <v>Precise Mortgage Funding 2018-2B plc</v>
      </c>
      <c r="G879" s="576"/>
      <c r="H879" s="576"/>
      <c r="I879" s="576"/>
      <c r="J879" s="576"/>
      <c r="K879" s="576"/>
      <c r="L879" s="576"/>
      <c r="M879" s="576"/>
      <c r="N879" s="576"/>
      <c r="O879" s="576"/>
      <c r="P879" s="576"/>
      <c r="Q879" s="576"/>
      <c r="R879" s="576"/>
      <c r="S879" s="576"/>
      <c r="T879" s="576"/>
      <c r="U879" s="576"/>
      <c r="V879" s="576"/>
      <c r="W879" s="576"/>
      <c r="X879" s="576"/>
      <c r="Y879" s="576"/>
      <c r="Z879" s="576"/>
      <c r="AA879" s="576"/>
      <c r="AB879" s="576"/>
      <c r="AC879" s="576"/>
      <c r="AD879" s="576"/>
      <c r="AE879" s="576"/>
      <c r="AF879" s="576"/>
      <c r="AG879" s="576"/>
      <c r="AH879" s="576"/>
      <c r="AI879" s="576"/>
      <c r="AJ879" s="576"/>
      <c r="AK879" s="576"/>
      <c r="AL879" s="576"/>
      <c r="AM879" s="576"/>
      <c r="AN879" s="576"/>
      <c r="AO879" s="576"/>
      <c r="AP879" s="576"/>
      <c r="AQ879" s="576"/>
      <c r="AR879" s="576"/>
      <c r="AS879" s="576"/>
      <c r="AT879" s="576"/>
      <c r="AU879" s="576"/>
      <c r="AV879" s="576"/>
      <c r="AW879" s="576"/>
      <c r="AX879" s="576"/>
      <c r="AY879" s="576"/>
      <c r="AZ879" s="576"/>
      <c r="BA879" s="576"/>
      <c r="BB879" s="576"/>
      <c r="BC879" s="576"/>
      <c r="BD879" s="576"/>
      <c r="BE879" s="576"/>
      <c r="BF879" s="576"/>
      <c r="BG879" s="576"/>
      <c r="BH879" s="576"/>
      <c r="BI879" s="576"/>
      <c r="BJ879" s="576"/>
      <c r="BK879" s="576"/>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row>
    <row r="880" spans="6:198" s="1" customFormat="1" ht="15" customHeight="1">
      <c r="F880" s="569" t="s">
        <v>1</v>
      </c>
      <c r="G880" s="569"/>
      <c r="H880" s="569"/>
      <c r="I880" s="569"/>
      <c r="J880" s="569"/>
      <c r="K880" s="569"/>
      <c r="L880" s="569"/>
      <c r="M880" s="569"/>
      <c r="N880" s="569"/>
      <c r="O880" s="569"/>
      <c r="P880" s="569"/>
      <c r="Q880" s="569"/>
      <c r="R880" s="569"/>
      <c r="S880" s="569"/>
      <c r="T880" s="569"/>
      <c r="U880" s="569"/>
      <c r="V880" s="569"/>
      <c r="W880" s="569"/>
      <c r="X880" s="569"/>
      <c r="Y880" s="569"/>
      <c r="Z880" s="569"/>
      <c r="AA880" s="569"/>
      <c r="AB880" s="569"/>
      <c r="AC880" s="569"/>
      <c r="AD880" s="569"/>
      <c r="AE880" s="569"/>
      <c r="AF880" s="569"/>
      <c r="AG880" s="569"/>
      <c r="AH880" s="569"/>
      <c r="AI880" s="569"/>
      <c r="AJ880" s="569"/>
      <c r="AK880" s="569"/>
      <c r="AL880" s="569"/>
      <c r="AM880" s="569"/>
      <c r="AN880" s="569"/>
      <c r="AO880" s="569"/>
      <c r="AP880" s="569"/>
      <c r="AQ880" s="569"/>
      <c r="AR880" s="569"/>
      <c r="AS880" s="569"/>
      <c r="AT880" s="569"/>
      <c r="AU880" s="569"/>
      <c r="AV880" s="569"/>
      <c r="AW880" s="569"/>
      <c r="AX880" s="569"/>
      <c r="AY880" s="569"/>
      <c r="AZ880" s="569"/>
      <c r="BA880" s="569"/>
      <c r="BB880" s="569"/>
      <c r="BC880" s="569"/>
      <c r="BD880" s="569"/>
      <c r="BE880" s="569"/>
      <c r="BF880" s="569"/>
      <c r="BG880" s="569"/>
      <c r="BH880" s="569"/>
      <c r="BI880" s="569"/>
      <c r="BJ880" s="569"/>
      <c r="BK880" s="569"/>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row>
    <row r="881" spans="6:198" s="1" customFormat="1" ht="15" customHeight="1">
      <c r="F881" s="569" t="s">
        <v>2</v>
      </c>
      <c r="G881" s="569"/>
      <c r="H881" s="569"/>
      <c r="I881" s="569"/>
      <c r="J881" s="569"/>
      <c r="K881" s="569"/>
      <c r="L881" s="569"/>
      <c r="M881" s="569"/>
      <c r="N881" s="569"/>
      <c r="O881" s="569"/>
      <c r="P881" s="569"/>
      <c r="Q881" s="569"/>
      <c r="R881" s="569"/>
      <c r="S881" s="569"/>
      <c r="T881" s="569"/>
      <c r="U881" s="569"/>
      <c r="V881" s="569"/>
      <c r="W881" s="569"/>
      <c r="X881" s="569"/>
      <c r="Y881" s="569"/>
      <c r="Z881" s="569"/>
      <c r="AA881" s="569"/>
      <c r="AB881" s="569"/>
      <c r="AC881" s="569"/>
      <c r="AD881" s="569"/>
      <c r="AE881" s="569"/>
      <c r="AF881" s="569"/>
      <c r="AG881" s="569"/>
      <c r="AH881" s="569"/>
      <c r="AI881" s="569"/>
      <c r="AJ881" s="569"/>
      <c r="AK881" s="569"/>
      <c r="AL881" s="569"/>
      <c r="AM881" s="569"/>
      <c r="AN881" s="569"/>
      <c r="AO881" s="569"/>
      <c r="AP881" s="569"/>
      <c r="AQ881" s="569"/>
      <c r="AR881" s="569"/>
      <c r="AS881" s="569"/>
      <c r="AT881" s="569"/>
      <c r="AU881" s="569"/>
      <c r="AV881" s="569"/>
      <c r="AW881" s="569"/>
      <c r="AX881" s="569"/>
      <c r="AY881" s="569"/>
      <c r="AZ881" s="569"/>
      <c r="BA881" s="569"/>
      <c r="BB881" s="569"/>
      <c r="BC881" s="569"/>
      <c r="BD881" s="569"/>
      <c r="BE881" s="569"/>
      <c r="BF881" s="569"/>
      <c r="BG881" s="569"/>
      <c r="BH881" s="569"/>
      <c r="BI881" s="569"/>
      <c r="BJ881" s="569"/>
      <c r="BK881" s="569"/>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row>
    <row r="882" spans="6:198" s="1" customFormat="1" ht="13.5" customHeight="1" thickBot="1">
      <c r="F882" s="570">
        <f>[1]Input!$C$112</f>
        <v>43633</v>
      </c>
      <c r="G882" s="570"/>
      <c r="H882" s="570"/>
      <c r="I882" s="570"/>
      <c r="J882" s="570"/>
      <c r="K882" s="570"/>
      <c r="L882" s="570"/>
      <c r="M882" s="570"/>
      <c r="N882" s="570"/>
      <c r="O882" s="570"/>
      <c r="P882" s="570"/>
      <c r="Q882" s="570"/>
      <c r="R882" s="570"/>
      <c r="S882" s="570"/>
      <c r="T882" s="570"/>
      <c r="U882" s="570"/>
      <c r="V882" s="570"/>
      <c r="W882" s="570"/>
      <c r="X882" s="570"/>
      <c r="Y882" s="570"/>
      <c r="Z882" s="570"/>
      <c r="AA882" s="570"/>
      <c r="AB882" s="570"/>
      <c r="AC882" s="570"/>
      <c r="AD882" s="570"/>
      <c r="AE882" s="570"/>
      <c r="AF882" s="570"/>
      <c r="AG882" s="570"/>
      <c r="AH882" s="570"/>
      <c r="AI882" s="570"/>
      <c r="AJ882" s="570"/>
      <c r="AK882" s="570"/>
      <c r="AL882" s="570"/>
      <c r="AM882" s="570"/>
      <c r="AN882" s="570"/>
      <c r="AO882" s="570"/>
      <c r="AP882" s="570"/>
      <c r="AQ882" s="570"/>
      <c r="AR882" s="570"/>
      <c r="AS882" s="570"/>
      <c r="AT882" s="570"/>
      <c r="AU882" s="570"/>
      <c r="AV882" s="570"/>
      <c r="AW882" s="570"/>
      <c r="AX882" s="570"/>
      <c r="AY882" s="570"/>
      <c r="AZ882" s="570"/>
      <c r="BA882" s="570"/>
      <c r="BB882" s="570"/>
      <c r="BC882" s="570"/>
      <c r="BD882" s="570"/>
      <c r="BE882" s="570"/>
      <c r="BF882" s="570"/>
      <c r="BG882" s="570"/>
      <c r="BH882" s="570"/>
      <c r="BI882" s="570"/>
      <c r="BJ882" s="570"/>
      <c r="BK882" s="570"/>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row>
    <row r="883" spans="6:198" s="1" customFormat="1" ht="12.75" customHeight="1">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c r="BC883" s="4"/>
      <c r="BD883" s="4"/>
      <c r="BE883" s="4"/>
      <c r="BF883" s="4"/>
      <c r="BG883" s="4"/>
      <c r="BH883" s="4"/>
      <c r="BI883" s="4"/>
      <c r="BJ883" s="4"/>
      <c r="BK883" s="4"/>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row>
    <row r="884" spans="6:198" s="1" customFormat="1" ht="12.75" customHeight="1">
      <c r="F884" s="571" t="s">
        <v>369</v>
      </c>
      <c r="G884" s="571"/>
      <c r="H884" s="571"/>
      <c r="I884" s="571"/>
      <c r="J884" s="571"/>
      <c r="K884" s="571"/>
      <c r="L884" s="571"/>
      <c r="M884" s="571"/>
      <c r="N884" s="571"/>
      <c r="O884" s="571"/>
      <c r="P884" s="571"/>
      <c r="Q884" s="571"/>
      <c r="R884" s="571"/>
      <c r="S884" s="571"/>
      <c r="T884" s="571"/>
      <c r="U884" s="571"/>
      <c r="V884" s="571"/>
      <c r="W884" s="571"/>
      <c r="X884" s="571"/>
      <c r="Y884" s="571"/>
      <c r="Z884" s="571"/>
      <c r="AA884" s="571"/>
      <c r="AB884" s="571"/>
      <c r="AC884" s="571"/>
      <c r="AD884" s="571"/>
      <c r="AE884" s="571"/>
      <c r="AF884" s="571"/>
      <c r="AG884" s="571"/>
      <c r="AH884" s="571"/>
      <c r="AI884" s="571"/>
      <c r="AJ884" s="571"/>
      <c r="AK884" s="571"/>
      <c r="AL884" s="571"/>
      <c r="AM884" s="571"/>
      <c r="AN884" s="571"/>
      <c r="AO884" s="571"/>
      <c r="AP884" s="571"/>
      <c r="AQ884" s="571"/>
      <c r="AR884" s="571"/>
      <c r="AS884" s="571"/>
      <c r="AT884" s="571"/>
      <c r="AU884" s="571"/>
      <c r="AV884" s="571"/>
      <c r="AW884" s="571"/>
      <c r="AX884" s="571"/>
      <c r="AY884" s="571"/>
      <c r="AZ884" s="571"/>
      <c r="BA884" s="571"/>
      <c r="BB884" s="571"/>
      <c r="BC884" s="571"/>
      <c r="BD884" s="571"/>
      <c r="BE884" s="571"/>
      <c r="BF884" s="571"/>
      <c r="BG884" s="571"/>
      <c r="BH884" s="571"/>
      <c r="BI884" s="571"/>
      <c r="BJ884" s="571"/>
      <c r="BK884" s="571"/>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row>
    <row r="885" spans="6:198" s="1" customFormat="1" ht="12.75" customHeight="1">
      <c r="F885" s="400" t="s">
        <v>351</v>
      </c>
      <c r="G885" s="400"/>
      <c r="H885" s="580" t="str">
        <f>H844</f>
        <v>31-05-2019</v>
      </c>
      <c r="I885" s="580"/>
      <c r="J885" s="580"/>
      <c r="K885" s="573"/>
      <c r="L885" s="573"/>
      <c r="M885" s="401"/>
      <c r="N885" s="97"/>
      <c r="O885" s="97"/>
      <c r="P885" s="97"/>
      <c r="Q885" s="97"/>
      <c r="R885" s="97"/>
      <c r="S885" s="97"/>
      <c r="T885" s="97"/>
      <c r="U885" s="97"/>
      <c r="V885" s="97"/>
      <c r="W885" s="97"/>
      <c r="X885" s="97"/>
      <c r="Y885" s="97"/>
      <c r="Z885" s="97"/>
      <c r="AA885" s="97"/>
      <c r="AB885" s="97"/>
      <c r="AC885" s="97"/>
      <c r="AD885" s="97"/>
      <c r="AE885" s="97"/>
      <c r="AF885" s="97"/>
      <c r="AG885" s="97"/>
      <c r="AH885" s="97"/>
      <c r="AI885" s="97"/>
      <c r="AJ885" s="97"/>
      <c r="AK885" s="97"/>
      <c r="AL885" s="97"/>
      <c r="AM885" s="97"/>
      <c r="AN885" s="97"/>
      <c r="AO885" s="97"/>
      <c r="AP885" s="97"/>
      <c r="AQ885" s="97"/>
      <c r="AR885" s="97"/>
      <c r="AS885" s="97"/>
      <c r="AT885" s="97"/>
      <c r="AU885" s="97"/>
      <c r="AV885" s="97"/>
      <c r="AW885" s="97"/>
      <c r="AX885" s="97"/>
      <c r="AY885" s="97"/>
      <c r="AZ885" s="97"/>
      <c r="BA885" s="97"/>
      <c r="BB885" s="97"/>
      <c r="BC885" s="97"/>
      <c r="BD885" s="97"/>
      <c r="BE885" s="97"/>
      <c r="BF885" s="97"/>
      <c r="BG885" s="97"/>
      <c r="BH885" s="97"/>
      <c r="BI885" s="97"/>
      <c r="BJ885" s="97"/>
      <c r="BK885" s="97"/>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row>
    <row r="886" spans="6:198" s="1" customFormat="1" ht="12.75" customHeight="1">
      <c r="F886" s="403"/>
      <c r="G886" s="403"/>
      <c r="H886" s="403"/>
      <c r="I886" s="403"/>
      <c r="J886" s="403"/>
      <c r="K886" s="403"/>
      <c r="L886" s="403"/>
      <c r="M886" s="403"/>
      <c r="N886" s="403"/>
      <c r="O886" s="403"/>
      <c r="P886" s="403"/>
      <c r="Q886" s="403"/>
      <c r="R886" s="403"/>
      <c r="S886" s="416"/>
      <c r="T886" s="416"/>
      <c r="U886" s="416"/>
      <c r="V886" s="416"/>
      <c r="W886" s="416"/>
      <c r="X886" s="416"/>
      <c r="Y886" s="416"/>
      <c r="Z886" s="416"/>
      <c r="AA886" s="422"/>
      <c r="AB886" s="416"/>
      <c r="AC886" s="416"/>
      <c r="AD886" s="416"/>
      <c r="AE886" s="416"/>
      <c r="AF886" s="416"/>
      <c r="AG886" s="422"/>
      <c r="AH886" s="663">
        <f>W845</f>
        <v>43603</v>
      </c>
      <c r="AI886" s="664"/>
      <c r="AJ886" s="664"/>
      <c r="AK886" s="664"/>
      <c r="AL886" s="664"/>
      <c r="AM886" s="664"/>
      <c r="AN886" s="416"/>
      <c r="AO886" s="416"/>
      <c r="AP886" s="416"/>
      <c r="AQ886" s="658">
        <f>AS845</f>
        <v>43573</v>
      </c>
      <c r="AR886" s="658"/>
      <c r="AS886" s="658"/>
      <c r="AT886" s="658"/>
      <c r="AU886" s="658"/>
      <c r="AV886" s="658"/>
      <c r="AW886" s="422"/>
      <c r="AX886" s="416"/>
      <c r="AY886" s="416"/>
      <c r="AZ886" s="416"/>
      <c r="BA886" s="416"/>
      <c r="BB886" s="416"/>
      <c r="BC886" s="416"/>
      <c r="BD886" s="9"/>
      <c r="BE886" s="9"/>
      <c r="BF886" s="9"/>
      <c r="BG886" s="9"/>
      <c r="BH886" s="9"/>
      <c r="BI886" s="9"/>
      <c r="BJ886" s="403"/>
      <c r="BK886" s="81"/>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row>
    <row r="887" spans="6:198" s="1" customFormat="1" ht="12.75" customHeight="1">
      <c r="F887" s="81" t="s">
        <v>370</v>
      </c>
      <c r="G887" s="81"/>
      <c r="H887" s="81"/>
      <c r="I887" s="81"/>
      <c r="J887" s="81"/>
      <c r="K887" s="81"/>
      <c r="L887" s="81"/>
      <c r="M887" s="81"/>
      <c r="N887" s="81"/>
      <c r="O887" s="81"/>
      <c r="P887" s="81"/>
      <c r="Q887" s="81"/>
      <c r="R887" s="81"/>
      <c r="S887" s="81"/>
      <c r="T887" s="81"/>
      <c r="U887" s="81"/>
      <c r="V887" s="81"/>
      <c r="W887" s="81"/>
      <c r="X887" s="81"/>
      <c r="Y887" s="81"/>
      <c r="Z887" s="81"/>
      <c r="AA887" s="81"/>
      <c r="AB887" s="81"/>
      <c r="AC887" s="81"/>
      <c r="AD887" s="81"/>
      <c r="AE887" s="81"/>
      <c r="AF887" s="81"/>
      <c r="AG887" s="81"/>
      <c r="AH887" s="665">
        <f>AD822+AD833+AD852+AD863</f>
        <v>1702.3</v>
      </c>
      <c r="AI887" s="665"/>
      <c r="AJ887" s="665"/>
      <c r="AK887" s="665"/>
      <c r="AL887" s="665"/>
      <c r="AM887" s="665"/>
      <c r="AN887" s="258"/>
      <c r="AO887" s="258"/>
      <c r="AP887" s="258"/>
      <c r="AQ887" s="665">
        <f>IF([1]Input!$C$123=1,"n.a.",AZ822+AZ833+AZ852+AZ863)</f>
        <v>3137.8199999999997</v>
      </c>
      <c r="AR887" s="665"/>
      <c r="AS887" s="665"/>
      <c r="AT887" s="665"/>
      <c r="AU887" s="665"/>
      <c r="AV887" s="665"/>
      <c r="AW887" s="81"/>
      <c r="AX887" s="81"/>
      <c r="AY887" s="81"/>
      <c r="AZ887" s="81"/>
      <c r="BA887" s="81"/>
      <c r="BB887" s="81"/>
      <c r="BC887" s="81"/>
      <c r="BD887" s="9"/>
      <c r="BE887" s="9"/>
      <c r="BF887" s="9"/>
      <c r="BG887" s="9"/>
      <c r="BH887" s="9"/>
      <c r="BI887" s="9"/>
      <c r="BJ887" s="81"/>
      <c r="BK887" s="81"/>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row>
    <row r="888" spans="6:198" s="1" customFormat="1" ht="12.75" customHeight="1">
      <c r="F888" s="81" t="s">
        <v>371</v>
      </c>
      <c r="G888" s="81"/>
      <c r="H888" s="81"/>
      <c r="I888" s="81"/>
      <c r="J888" s="81"/>
      <c r="K888" s="81"/>
      <c r="L888" s="81"/>
      <c r="M888" s="81"/>
      <c r="N888" s="81"/>
      <c r="O888" s="81"/>
      <c r="P888" s="81"/>
      <c r="Q888" s="81"/>
      <c r="R888" s="81"/>
      <c r="S888" s="81"/>
      <c r="T888" s="81"/>
      <c r="U888" s="81"/>
      <c r="V888" s="81"/>
      <c r="W888" s="81"/>
      <c r="X888" s="81"/>
      <c r="Y888" s="81"/>
      <c r="Z888" s="81"/>
      <c r="AA888" s="81"/>
      <c r="AB888" s="81"/>
      <c r="AC888" s="81"/>
      <c r="AD888" s="81"/>
      <c r="AE888" s="81"/>
      <c r="AF888" s="81"/>
      <c r="AG888" s="81"/>
      <c r="AH888" s="609">
        <f>AD811</f>
        <v>1703.12</v>
      </c>
      <c r="AI888" s="609"/>
      <c r="AJ888" s="609"/>
      <c r="AK888" s="609"/>
      <c r="AL888" s="609"/>
      <c r="AM888" s="609"/>
      <c r="AN888" s="258"/>
      <c r="AO888" s="258"/>
      <c r="AP888" s="258"/>
      <c r="AQ888" s="609">
        <f>IF([1]Input!$C$123=1,"n.a.",AZ811)</f>
        <v>3138.6400000000003</v>
      </c>
      <c r="AR888" s="609"/>
      <c r="AS888" s="609"/>
      <c r="AT888" s="609"/>
      <c r="AU888" s="609"/>
      <c r="AV888" s="609"/>
      <c r="AW888" s="81"/>
      <c r="AX888" s="81"/>
      <c r="AY888" s="81"/>
      <c r="AZ888" s="81"/>
      <c r="BA888" s="81"/>
      <c r="BB888" s="81"/>
      <c r="BC888" s="81"/>
      <c r="BD888" s="9"/>
      <c r="BE888" s="9"/>
      <c r="BF888" s="9"/>
      <c r="BG888" s="9"/>
      <c r="BH888" s="9"/>
      <c r="BI888" s="9"/>
      <c r="BJ888" s="81"/>
      <c r="BK888" s="81"/>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row>
    <row r="889" spans="6:198" s="1" customFormat="1" ht="12.75" customHeight="1">
      <c r="F889" s="81"/>
      <c r="G889" s="81"/>
      <c r="H889" s="81"/>
      <c r="I889" s="81"/>
      <c r="J889" s="81"/>
      <c r="K889" s="81"/>
      <c r="L889" s="81"/>
      <c r="M889" s="81"/>
      <c r="N889" s="81"/>
      <c r="O889" s="81"/>
      <c r="P889" s="81"/>
      <c r="Q889" s="81"/>
      <c r="R889" s="81"/>
      <c r="S889" s="81"/>
      <c r="T889" s="81"/>
      <c r="U889" s="81"/>
      <c r="V889" s="81"/>
      <c r="W889" s="81"/>
      <c r="X889" s="81"/>
      <c r="Y889" s="81"/>
      <c r="Z889" s="81"/>
      <c r="AA889" s="81"/>
      <c r="AB889" s="81"/>
      <c r="AC889" s="81"/>
      <c r="AD889" s="81"/>
      <c r="AE889" s="81"/>
      <c r="AF889" s="81"/>
      <c r="AG889" s="81"/>
      <c r="AH889" s="661"/>
      <c r="AI889" s="661"/>
      <c r="AJ889" s="661"/>
      <c r="AK889" s="661"/>
      <c r="AL889" s="661"/>
      <c r="AM889" s="661"/>
      <c r="AN889" s="25"/>
      <c r="AO889" s="25"/>
      <c r="AP889" s="25"/>
      <c r="AQ889" s="661"/>
      <c r="AR889" s="661"/>
      <c r="AS889" s="661"/>
      <c r="AT889" s="661"/>
      <c r="AU889" s="661"/>
      <c r="AV889" s="661"/>
      <c r="AW889" s="81"/>
      <c r="AX889" s="81"/>
      <c r="AY889" s="81"/>
      <c r="AZ889" s="81"/>
      <c r="BA889" s="81"/>
      <c r="BB889" s="81"/>
      <c r="BC889" s="81"/>
      <c r="BD889" s="9"/>
      <c r="BE889" s="9"/>
      <c r="BF889" s="9"/>
      <c r="BG889" s="9"/>
      <c r="BH889" s="9"/>
      <c r="BI889" s="9"/>
      <c r="BJ889" s="81"/>
      <c r="BK889" s="81"/>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row>
    <row r="890" spans="6:198" s="1" customFormat="1" ht="12.75" customHeight="1">
      <c r="F890" s="81"/>
      <c r="G890" s="81"/>
      <c r="H890" s="81"/>
      <c r="I890" s="81"/>
      <c r="J890" s="81"/>
      <c r="K890" s="81"/>
      <c r="L890" s="81"/>
      <c r="M890" s="81"/>
      <c r="N890" s="81"/>
      <c r="O890" s="81"/>
      <c r="P890" s="81"/>
      <c r="Q890" s="81"/>
      <c r="R890" s="81"/>
      <c r="S890" s="81"/>
      <c r="T890" s="81"/>
      <c r="U890" s="81"/>
      <c r="V890" s="81"/>
      <c r="W890" s="81"/>
      <c r="X890" s="81"/>
      <c r="Y890" s="81"/>
      <c r="Z890" s="81"/>
      <c r="AA890" s="81"/>
      <c r="AB890" s="81"/>
      <c r="AC890" s="81"/>
      <c r="AD890" s="81"/>
      <c r="AE890" s="81"/>
      <c r="AF890" s="81"/>
      <c r="AG890" s="81"/>
      <c r="AH890" s="81"/>
      <c r="AI890" s="81"/>
      <c r="AJ890" s="81"/>
      <c r="AK890" s="81"/>
      <c r="AL890" s="81"/>
      <c r="AM890" s="81"/>
      <c r="AN890" s="81"/>
      <c r="AO890" s="81"/>
      <c r="AP890" s="81"/>
      <c r="AQ890" s="81"/>
      <c r="AR890" s="81"/>
      <c r="AS890" s="81"/>
      <c r="AT890" s="81"/>
      <c r="AU890" s="81"/>
      <c r="AV890" s="81"/>
      <c r="AW890" s="81"/>
      <c r="AX890" s="81"/>
      <c r="AY890" s="81"/>
      <c r="AZ890" s="81"/>
      <c r="BA890" s="81"/>
      <c r="BB890" s="81"/>
      <c r="BC890" s="81"/>
      <c r="BD890" s="81"/>
      <c r="BE890" s="81"/>
      <c r="BF890" s="81"/>
      <c r="BG890" s="81"/>
      <c r="BH890" s="81"/>
      <c r="BI890" s="81"/>
      <c r="BJ890" s="81"/>
      <c r="BK890" s="81"/>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row>
    <row r="891" spans="6:198" s="1" customFormat="1" ht="12.75" customHeight="1">
      <c r="F891" s="81"/>
      <c r="G891" s="81"/>
      <c r="H891" s="81"/>
      <c r="I891" s="81"/>
      <c r="J891" s="81"/>
      <c r="K891" s="81"/>
      <c r="L891" s="81"/>
      <c r="M891" s="81"/>
      <c r="N891" s="81"/>
      <c r="O891" s="81"/>
      <c r="P891" s="81"/>
      <c r="Q891" s="81"/>
      <c r="R891" s="81"/>
      <c r="S891" s="81"/>
      <c r="T891" s="81"/>
      <c r="U891" s="81"/>
      <c r="V891" s="81"/>
      <c r="W891" s="81"/>
      <c r="X891" s="81"/>
      <c r="Y891" s="81"/>
      <c r="Z891" s="81"/>
      <c r="AA891" s="81"/>
      <c r="AB891" s="81"/>
      <c r="AC891" s="81"/>
      <c r="AD891" s="81"/>
      <c r="AE891" s="81"/>
      <c r="AF891" s="81"/>
      <c r="AG891" s="81"/>
      <c r="AH891" s="662"/>
      <c r="AI891" s="662"/>
      <c r="AJ891" s="662"/>
      <c r="AK891" s="662"/>
      <c r="AL891" s="662"/>
      <c r="AM891" s="662"/>
      <c r="AN891" s="81"/>
      <c r="AO891" s="81"/>
      <c r="AP891" s="81"/>
      <c r="AQ891" s="662"/>
      <c r="AR891" s="662"/>
      <c r="AS891" s="662"/>
      <c r="AT891" s="662"/>
      <c r="AU891" s="662"/>
      <c r="AV891" s="662"/>
      <c r="AW891" s="81"/>
      <c r="AX891" s="81"/>
      <c r="AY891" s="81"/>
      <c r="AZ891" s="81"/>
      <c r="BA891" s="81"/>
      <c r="BB891" s="81"/>
      <c r="BC891" s="81"/>
      <c r="BD891" s="81"/>
      <c r="BE891" s="81"/>
      <c r="BF891" s="81"/>
      <c r="BG891" s="81"/>
      <c r="BH891" s="81"/>
      <c r="BI891" s="81"/>
      <c r="BJ891" s="81"/>
      <c r="BK891" s="81"/>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row>
    <row r="892" spans="6:198" s="1" customFormat="1" ht="12.75" customHeight="1">
      <c r="F892" s="81"/>
      <c r="G892" s="81"/>
      <c r="H892" s="81"/>
      <c r="I892" s="81"/>
      <c r="J892" s="81"/>
      <c r="K892" s="81"/>
      <c r="L892" s="81"/>
      <c r="M892" s="81"/>
      <c r="N892" s="81"/>
      <c r="O892" s="81"/>
      <c r="P892" s="81"/>
      <c r="Q892" s="81"/>
      <c r="R892" s="81"/>
      <c r="S892" s="81"/>
      <c r="T892" s="81"/>
      <c r="U892" s="81"/>
      <c r="V892" s="81"/>
      <c r="W892" s="81"/>
      <c r="X892" s="81"/>
      <c r="Y892" s="81"/>
      <c r="Z892" s="81"/>
      <c r="AA892" s="81"/>
      <c r="AB892" s="81"/>
      <c r="AC892" s="81"/>
      <c r="AD892" s="81"/>
      <c r="AE892" s="81"/>
      <c r="AF892" s="81"/>
      <c r="AG892" s="81"/>
      <c r="AH892" s="662"/>
      <c r="AI892" s="662"/>
      <c r="AJ892" s="662"/>
      <c r="AK892" s="662"/>
      <c r="AL892" s="662"/>
      <c r="AM892" s="662"/>
      <c r="AN892" s="81"/>
      <c r="AO892" s="81"/>
      <c r="AP892" s="81"/>
      <c r="AQ892" s="662"/>
      <c r="AR892" s="662"/>
      <c r="AS892" s="662"/>
      <c r="AT892" s="662"/>
      <c r="AU892" s="662"/>
      <c r="AV892" s="662"/>
      <c r="AW892" s="81"/>
      <c r="AX892" s="81"/>
      <c r="AY892" s="81"/>
      <c r="AZ892" s="81"/>
      <c r="BA892" s="81"/>
      <c r="BB892" s="81"/>
      <c r="BC892" s="81"/>
      <c r="BD892" s="81"/>
      <c r="BE892" s="81"/>
      <c r="BF892" s="81"/>
      <c r="BG892" s="81"/>
      <c r="BH892" s="81"/>
      <c r="BI892" s="81"/>
      <c r="BJ892" s="81"/>
      <c r="BK892" s="81"/>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row>
    <row r="893" spans="6:198" s="1" customFormat="1" ht="12.75" customHeight="1">
      <c r="F893" s="81"/>
      <c r="G893" s="81"/>
      <c r="H893" s="81"/>
      <c r="I893" s="9"/>
      <c r="J893" s="9"/>
      <c r="K893" s="9"/>
      <c r="L893" s="9"/>
      <c r="M893" s="9"/>
      <c r="N893" s="9"/>
      <c r="O893" s="9"/>
      <c r="P893" s="9"/>
      <c r="Q893" s="9"/>
      <c r="R893" s="9"/>
      <c r="S893" s="9"/>
      <c r="T893" s="9"/>
      <c r="U893" s="9"/>
      <c r="V893" s="9"/>
      <c r="W893" s="9"/>
      <c r="X893" s="9"/>
      <c r="Y893" s="9"/>
      <c r="Z893" s="9"/>
      <c r="AA893" s="9"/>
      <c r="AB893" s="9"/>
      <c r="AC893" s="9"/>
      <c r="AD893" s="9"/>
      <c r="AE893" s="9"/>
      <c r="AF893" s="9"/>
      <c r="AG893" s="9"/>
      <c r="AH893" s="9"/>
      <c r="AI893" s="9"/>
      <c r="AJ893" s="9"/>
      <c r="AK893" s="9"/>
      <c r="AL893" s="9"/>
      <c r="AM893" s="9"/>
      <c r="AN893" s="9"/>
      <c r="AO893" s="9"/>
      <c r="AP893" s="9"/>
      <c r="AQ893" s="9"/>
      <c r="AR893" s="9"/>
      <c r="AS893" s="9"/>
      <c r="AT893" s="9"/>
      <c r="AU893" s="9"/>
      <c r="AV893" s="9"/>
      <c r="AW893" s="9"/>
      <c r="AX893" s="9"/>
      <c r="AY893" s="9"/>
      <c r="AZ893" s="9"/>
      <c r="BA893" s="9"/>
      <c r="BB893" s="9"/>
      <c r="BC893" s="9"/>
      <c r="BD893" s="9"/>
      <c r="BE893" s="9"/>
      <c r="BF893" s="9"/>
      <c r="BG893" s="9"/>
      <c r="BH893" s="81"/>
      <c r="BI893" s="81"/>
      <c r="BJ893" s="81"/>
      <c r="BK893" s="81"/>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row>
    <row r="894" spans="6:198" s="1" customFormat="1" ht="12.75" customHeight="1">
      <c r="F894" s="81"/>
      <c r="G894" s="81"/>
      <c r="H894" s="81"/>
      <c r="I894" s="9"/>
      <c r="J894" s="9"/>
      <c r="K894" s="9"/>
      <c r="L894" s="9"/>
      <c r="M894" s="9"/>
      <c r="N894" s="9"/>
      <c r="O894" s="9"/>
      <c r="P894" s="9"/>
      <c r="Q894" s="9"/>
      <c r="R894" s="9"/>
      <c r="S894" s="9"/>
      <c r="T894" s="9"/>
      <c r="U894" s="9"/>
      <c r="V894" s="9"/>
      <c r="W894" s="9"/>
      <c r="X894" s="9"/>
      <c r="Y894" s="9"/>
      <c r="Z894" s="9"/>
      <c r="AA894" s="9"/>
      <c r="AB894" s="9"/>
      <c r="AC894" s="9"/>
      <c r="AD894" s="9"/>
      <c r="AE894" s="9"/>
      <c r="AF894" s="9"/>
      <c r="AG894" s="9"/>
      <c r="AH894" s="9"/>
      <c r="AI894" s="9"/>
      <c r="AJ894" s="9"/>
      <c r="AK894" s="9"/>
      <c r="AL894" s="9"/>
      <c r="AM894" s="9"/>
      <c r="AN894" s="9"/>
      <c r="AO894" s="9"/>
      <c r="AP894" s="9"/>
      <c r="AQ894" s="9"/>
      <c r="AR894" s="9"/>
      <c r="AS894" s="9"/>
      <c r="AT894" s="9"/>
      <c r="AU894" s="9"/>
      <c r="AV894" s="9"/>
      <c r="AW894" s="9"/>
      <c r="AX894" s="9"/>
      <c r="AY894" s="9"/>
      <c r="AZ894" s="9"/>
      <c r="BA894" s="9"/>
      <c r="BB894" s="9"/>
      <c r="BC894" s="9"/>
      <c r="BD894" s="9"/>
      <c r="BE894" s="9"/>
      <c r="BF894" s="9"/>
      <c r="BG894" s="9"/>
      <c r="BH894" s="81"/>
      <c r="BI894" s="81"/>
      <c r="BJ894" s="81"/>
      <c r="BK894" s="81"/>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row>
    <row r="895" spans="6:198" s="1" customFormat="1" ht="12.75" customHeight="1">
      <c r="F895" s="81"/>
      <c r="G895" s="81"/>
      <c r="H895" s="81"/>
      <c r="I895" s="81"/>
      <c r="J895" s="81"/>
      <c r="K895" s="81"/>
      <c r="L895" s="81"/>
      <c r="M895" s="81"/>
      <c r="N895" s="81"/>
      <c r="O895" s="81"/>
      <c r="P895" s="81"/>
      <c r="Q895" s="81"/>
      <c r="R895" s="81"/>
      <c r="S895" s="81"/>
      <c r="T895" s="81"/>
      <c r="U895" s="81"/>
      <c r="V895" s="81"/>
      <c r="W895" s="81"/>
      <c r="X895" s="81"/>
      <c r="Y895" s="81"/>
      <c r="Z895" s="81"/>
      <c r="AA895" s="81"/>
      <c r="AB895" s="81"/>
      <c r="AC895" s="81"/>
      <c r="AD895" s="81"/>
      <c r="AE895" s="81"/>
      <c r="AF895" s="81"/>
      <c r="AG895" s="81"/>
      <c r="AH895" s="81"/>
      <c r="AI895" s="81"/>
      <c r="AJ895" s="81"/>
      <c r="AK895" s="81"/>
      <c r="AL895" s="81"/>
      <c r="AM895" s="81"/>
      <c r="AN895" s="71"/>
      <c r="AO895" s="71"/>
      <c r="AP895" s="426" t="s">
        <v>372</v>
      </c>
      <c r="AQ895" s="71"/>
      <c r="AR895" s="71"/>
      <c r="AS895" s="71"/>
      <c r="AT895" s="81"/>
      <c r="AU895" s="657">
        <f>AH886</f>
        <v>43603</v>
      </c>
      <c r="AV895" s="650"/>
      <c r="AW895" s="650"/>
      <c r="AX895" s="650"/>
      <c r="AY895" s="650"/>
      <c r="AZ895" s="650"/>
      <c r="BA895" s="81"/>
      <c r="BB895" s="658">
        <f>AQ886</f>
        <v>43573</v>
      </c>
      <c r="BC895" s="658"/>
      <c r="BD895" s="658"/>
      <c r="BE895" s="658"/>
      <c r="BF895" s="658"/>
      <c r="BG895" s="658"/>
      <c r="BH895" s="81"/>
      <c r="BI895" s="81"/>
      <c r="BJ895" s="81"/>
      <c r="BK895" s="81"/>
      <c r="BL895" s="427"/>
      <c r="BM895" s="427"/>
      <c r="BN895" s="427"/>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row>
    <row r="896" spans="6:198" s="1" customFormat="1" ht="12.75" customHeight="1">
      <c r="F896" s="81"/>
      <c r="G896" s="81"/>
      <c r="H896" s="81"/>
      <c r="I896" s="81"/>
      <c r="J896" s="81"/>
      <c r="K896" s="81"/>
      <c r="L896" s="81"/>
      <c r="M896" s="81"/>
      <c r="N896" s="81"/>
      <c r="O896" s="81"/>
      <c r="P896" s="81"/>
      <c r="Q896" s="81"/>
      <c r="R896" s="81"/>
      <c r="S896" s="81"/>
      <c r="T896" s="81"/>
      <c r="U896" s="81"/>
      <c r="V896" s="81"/>
      <c r="W896" s="81"/>
      <c r="X896" s="81"/>
      <c r="Y896" s="81"/>
      <c r="Z896" s="81"/>
      <c r="AA896" s="81"/>
      <c r="AB896" s="81"/>
      <c r="AC896" s="81"/>
      <c r="AD896" s="81"/>
      <c r="AE896" s="81"/>
      <c r="AF896" s="81"/>
      <c r="AG896" s="81"/>
      <c r="AH896" s="81"/>
      <c r="AI896" s="81"/>
      <c r="AJ896" s="81"/>
      <c r="AK896" s="81"/>
      <c r="AL896" s="81"/>
      <c r="AM896" s="81"/>
      <c r="AN896" s="81"/>
      <c r="AO896" s="81"/>
      <c r="AP896" s="81"/>
      <c r="AQ896" s="81"/>
      <c r="AR896" s="81"/>
      <c r="AS896" s="81"/>
      <c r="AT896" s="81"/>
      <c r="AU896" s="81"/>
      <c r="AV896" s="81"/>
      <c r="AW896" s="81"/>
      <c r="AX896" s="81"/>
      <c r="AY896" s="81"/>
      <c r="AZ896" s="81"/>
      <c r="BA896" s="81"/>
      <c r="BB896" s="81"/>
      <c r="BC896" s="81"/>
      <c r="BD896" s="81"/>
      <c r="BE896" s="81"/>
      <c r="BF896" s="81"/>
      <c r="BG896" s="81"/>
      <c r="BH896" s="81"/>
      <c r="BI896" s="81"/>
      <c r="BJ896" s="81"/>
      <c r="BK896" s="81"/>
      <c r="BL896" s="427"/>
      <c r="BM896" s="427"/>
      <c r="BN896" s="427"/>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row>
    <row r="897" spans="6:198" s="1" customFormat="1" ht="12.75" customHeight="1">
      <c r="F897" s="81"/>
      <c r="G897" s="81"/>
      <c r="H897" s="81"/>
      <c r="I897" s="81" t="s">
        <v>373</v>
      </c>
      <c r="J897" s="81"/>
      <c r="K897" s="81"/>
      <c r="L897" s="81"/>
      <c r="M897" s="81"/>
      <c r="N897" s="81"/>
      <c r="O897" s="81"/>
      <c r="P897" s="81"/>
      <c r="Q897" s="81"/>
      <c r="R897" s="81"/>
      <c r="S897" s="81"/>
      <c r="T897" s="81"/>
      <c r="U897" s="81"/>
      <c r="V897" s="81"/>
      <c r="W897" s="81"/>
      <c r="X897" s="81"/>
      <c r="Y897" s="81"/>
      <c r="Z897" s="81"/>
      <c r="AA897" s="81"/>
      <c r="AB897" s="81"/>
      <c r="AC897" s="81"/>
      <c r="AD897" s="81"/>
      <c r="AE897" s="81"/>
      <c r="AF897" s="81"/>
      <c r="AG897" s="81"/>
      <c r="AH897" s="81"/>
      <c r="AI897" s="81"/>
      <c r="AJ897" s="81"/>
      <c r="AK897" s="81"/>
      <c r="AL897" s="81"/>
      <c r="AM897" s="81"/>
      <c r="AN897" s="659">
        <v>374470477.55000001</v>
      </c>
      <c r="AO897" s="659"/>
      <c r="AP897" s="659"/>
      <c r="AQ897" s="659"/>
      <c r="AR897" s="659"/>
      <c r="AS897" s="659"/>
      <c r="AT897" s="81"/>
      <c r="AU897" s="98"/>
      <c r="AV897" s="98"/>
      <c r="AW897" s="98"/>
      <c r="AX897" s="98"/>
      <c r="AY897" s="98"/>
      <c r="AZ897" s="98"/>
      <c r="BA897" s="81"/>
      <c r="BB897" s="98"/>
      <c r="BC897" s="98"/>
      <c r="BD897" s="98"/>
      <c r="BE897" s="98"/>
      <c r="BF897" s="98"/>
      <c r="BG897" s="98"/>
      <c r="BH897" s="81"/>
      <c r="BI897" s="81"/>
      <c r="BJ897" s="81"/>
      <c r="BK897" s="81"/>
      <c r="BL897" s="427"/>
      <c r="BM897" s="427"/>
      <c r="BN897" s="427"/>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row>
    <row r="898" spans="6:198" s="1" customFormat="1" ht="12.75" customHeight="1">
      <c r="F898" s="81"/>
      <c r="G898" s="81"/>
      <c r="H898" s="81"/>
      <c r="I898" s="81" t="s">
        <v>374</v>
      </c>
      <c r="J898" s="81"/>
      <c r="K898" s="81"/>
      <c r="L898" s="81"/>
      <c r="M898" s="81"/>
      <c r="N898" s="81"/>
      <c r="O898" s="81"/>
      <c r="P898" s="81"/>
      <c r="Q898" s="81"/>
      <c r="R898" s="81"/>
      <c r="S898" s="81"/>
      <c r="T898" s="81"/>
      <c r="U898" s="81"/>
      <c r="V898" s="81"/>
      <c r="W898" s="81"/>
      <c r="X898" s="81"/>
      <c r="Y898" s="81"/>
      <c r="Z898" s="81"/>
      <c r="AA898" s="81"/>
      <c r="AB898" s="81"/>
      <c r="AC898" s="81"/>
      <c r="AD898" s="81"/>
      <c r="AE898" s="81"/>
      <c r="AF898" s="81"/>
      <c r="AG898" s="81"/>
      <c r="AH898" s="81"/>
      <c r="AI898" s="81"/>
      <c r="AJ898" s="81"/>
      <c r="AK898" s="81"/>
      <c r="AL898" s="81"/>
      <c r="AM898" s="81"/>
      <c r="AN898" s="660">
        <v>2612</v>
      </c>
      <c r="AO898" s="660"/>
      <c r="AP898" s="660"/>
      <c r="AQ898" s="660"/>
      <c r="AR898" s="660"/>
      <c r="AS898" s="660"/>
      <c r="AT898" s="81"/>
      <c r="AU898" s="428"/>
      <c r="AV898" s="98"/>
      <c r="AW898" s="98"/>
      <c r="AX898" s="98"/>
      <c r="AY898" s="98"/>
      <c r="AZ898" s="98"/>
      <c r="BA898" s="81"/>
      <c r="BB898" s="428"/>
      <c r="BC898" s="98"/>
      <c r="BD898" s="98"/>
      <c r="BE898" s="98"/>
      <c r="BF898" s="98"/>
      <c r="BG898" s="98"/>
      <c r="BH898" s="81"/>
      <c r="BI898" s="81"/>
      <c r="BJ898" s="81"/>
      <c r="BK898" s="81"/>
      <c r="BL898" s="427"/>
      <c r="BM898" s="427"/>
      <c r="BN898" s="427"/>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row>
    <row r="899" spans="6:198" s="1" customFormat="1" ht="12.75" customHeight="1">
      <c r="F899" s="81"/>
      <c r="G899" s="81"/>
      <c r="H899" s="81"/>
      <c r="I899" s="12"/>
      <c r="J899" s="81"/>
      <c r="K899" s="81"/>
      <c r="L899" s="81"/>
      <c r="M899" s="81"/>
      <c r="N899" s="81"/>
      <c r="O899" s="81"/>
      <c r="P899" s="81"/>
      <c r="Q899" s="81"/>
      <c r="R899" s="81"/>
      <c r="S899" s="81"/>
      <c r="T899" s="81"/>
      <c r="U899" s="81"/>
      <c r="V899" s="81"/>
      <c r="W899" s="81"/>
      <c r="X899" s="81"/>
      <c r="Y899" s="81"/>
      <c r="Z899" s="81"/>
      <c r="AA899" s="81"/>
      <c r="AB899" s="81"/>
      <c r="AC899" s="81"/>
      <c r="AD899" s="81"/>
      <c r="AE899" s="81"/>
      <c r="AF899" s="81"/>
      <c r="AG899" s="81"/>
      <c r="AH899" s="81"/>
      <c r="AI899" s="81"/>
      <c r="AJ899" s="81"/>
      <c r="AK899" s="81"/>
      <c r="AL899" s="81"/>
      <c r="AM899" s="81"/>
      <c r="AN899" s="81"/>
      <c r="AO899" s="81"/>
      <c r="AP899" s="81"/>
      <c r="AQ899" s="81"/>
      <c r="AR899" s="81"/>
      <c r="AS899" s="81"/>
      <c r="AT899" s="81"/>
      <c r="AU899" s="81"/>
      <c r="AV899" s="81"/>
      <c r="AW899" s="81"/>
      <c r="AX899" s="81"/>
      <c r="AY899" s="81"/>
      <c r="AZ899" s="81"/>
      <c r="BA899" s="81"/>
      <c r="BB899" s="81"/>
      <c r="BC899" s="81"/>
      <c r="BD899" s="81"/>
      <c r="BE899" s="81"/>
      <c r="BF899" s="81"/>
      <c r="BG899" s="81"/>
      <c r="BH899" s="81"/>
      <c r="BI899" s="81"/>
      <c r="BJ899" s="81"/>
      <c r="BK899" s="81"/>
      <c r="BL899" s="427"/>
      <c r="BM899" s="427"/>
      <c r="BN899" s="427"/>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row>
    <row r="900" spans="6:198" s="1" customFormat="1" ht="12.75" customHeight="1">
      <c r="F900" s="81"/>
      <c r="G900" s="81"/>
      <c r="H900" s="81"/>
      <c r="I900" s="81" t="s">
        <v>375</v>
      </c>
      <c r="J900" s="81"/>
      <c r="K900" s="81"/>
      <c r="L900" s="81"/>
      <c r="M900" s="81"/>
      <c r="N900" s="81"/>
      <c r="O900" s="81"/>
      <c r="P900" s="81"/>
      <c r="Q900" s="81"/>
      <c r="R900" s="81"/>
      <c r="S900" s="81"/>
      <c r="T900" s="81"/>
      <c r="U900" s="81"/>
      <c r="V900" s="81"/>
      <c r="W900" s="81"/>
      <c r="X900" s="81"/>
      <c r="Y900" s="81"/>
      <c r="Z900" s="81"/>
      <c r="AA900" s="81"/>
      <c r="AB900" s="81"/>
      <c r="AC900" s="81"/>
      <c r="AD900" s="81"/>
      <c r="AE900" s="81"/>
      <c r="AF900" s="81"/>
      <c r="AG900" s="81"/>
      <c r="AH900" s="81"/>
      <c r="AI900" s="81"/>
      <c r="AJ900" s="81"/>
      <c r="AK900" s="81"/>
      <c r="AL900" s="81"/>
      <c r="AM900" s="81"/>
      <c r="AN900" s="429"/>
      <c r="AO900" s="429"/>
      <c r="AP900" s="429"/>
      <c r="AQ900" s="429"/>
      <c r="AR900" s="429"/>
      <c r="AS900" s="429"/>
      <c r="AT900" s="81"/>
      <c r="AU900" s="654">
        <f>'[1]Monthly Report'!$C$10</f>
        <v>306040316.87</v>
      </c>
      <c r="AV900" s="654"/>
      <c r="AW900" s="654"/>
      <c r="AX900" s="654"/>
      <c r="AY900" s="654"/>
      <c r="AZ900" s="654"/>
      <c r="BA900" s="289"/>
      <c r="BB900" s="654">
        <f>[1]Input!$C$322</f>
        <v>314811011.44999999</v>
      </c>
      <c r="BC900" s="654"/>
      <c r="BD900" s="654"/>
      <c r="BE900" s="654"/>
      <c r="BF900" s="654"/>
      <c r="BG900" s="654"/>
      <c r="BH900" s="81"/>
      <c r="BI900" s="81"/>
      <c r="BJ900" s="81"/>
      <c r="BK900" s="81"/>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row>
    <row r="901" spans="6:198" s="1" customFormat="1" ht="12.75" customHeight="1">
      <c r="F901" s="81"/>
      <c r="G901" s="81"/>
      <c r="H901" s="81"/>
      <c r="I901" s="81" t="s">
        <v>376</v>
      </c>
      <c r="J901" s="81"/>
      <c r="K901" s="81"/>
      <c r="L901" s="81"/>
      <c r="M901" s="81"/>
      <c r="N901" s="81"/>
      <c r="O901" s="81"/>
      <c r="P901" s="81"/>
      <c r="Q901" s="81"/>
      <c r="R901" s="81"/>
      <c r="S901" s="81"/>
      <c r="T901" s="81"/>
      <c r="U901" s="81"/>
      <c r="V901" s="81"/>
      <c r="W901" s="81"/>
      <c r="X901" s="81"/>
      <c r="Y901" s="81"/>
      <c r="Z901" s="81"/>
      <c r="AA901" s="81"/>
      <c r="AB901" s="81"/>
      <c r="AC901" s="81"/>
      <c r="AD901" s="81"/>
      <c r="AE901" s="81"/>
      <c r="AF901" s="81"/>
      <c r="AG901" s="81"/>
      <c r="AH901" s="81"/>
      <c r="AI901" s="81"/>
      <c r="AJ901" s="81"/>
      <c r="AK901" s="81"/>
      <c r="AL901" s="81"/>
      <c r="AM901" s="81"/>
      <c r="AN901" s="81"/>
      <c r="AO901" s="81"/>
      <c r="AP901" s="81"/>
      <c r="AQ901" s="81"/>
      <c r="AR901" s="81"/>
      <c r="AS901" s="81"/>
      <c r="AT901" s="81"/>
      <c r="AU901" s="655">
        <f>'[1]Monthly Report'!$C$18</f>
        <v>2159</v>
      </c>
      <c r="AV901" s="655"/>
      <c r="AW901" s="655"/>
      <c r="AX901" s="655"/>
      <c r="AY901" s="655"/>
      <c r="AZ901" s="655"/>
      <c r="BA901" s="430"/>
      <c r="BB901" s="655">
        <f>[1]Input!$C$323</f>
        <v>2208</v>
      </c>
      <c r="BC901" s="655"/>
      <c r="BD901" s="655"/>
      <c r="BE901" s="655"/>
      <c r="BF901" s="655"/>
      <c r="BG901" s="655"/>
      <c r="BH901" s="81"/>
      <c r="BI901" s="81"/>
      <c r="BJ901" s="81"/>
      <c r="BK901" s="81"/>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row>
    <row r="902" spans="6:198" s="1" customFormat="1" ht="12.75" customHeight="1">
      <c r="F902" s="81"/>
      <c r="G902" s="81"/>
      <c r="H902" s="81"/>
      <c r="I902" s="12"/>
      <c r="J902" s="81"/>
      <c r="K902" s="81"/>
      <c r="L902" s="81"/>
      <c r="M902" s="81"/>
      <c r="N902" s="81"/>
      <c r="O902" s="81"/>
      <c r="P902" s="81"/>
      <c r="Q902" s="81"/>
      <c r="R902" s="81"/>
      <c r="S902" s="81"/>
      <c r="T902" s="81"/>
      <c r="U902" s="81"/>
      <c r="V902" s="81"/>
      <c r="W902" s="81"/>
      <c r="X902" s="81"/>
      <c r="Y902" s="81"/>
      <c r="Z902" s="81"/>
      <c r="AA902" s="81"/>
      <c r="AB902" s="81"/>
      <c r="AC902" s="81"/>
      <c r="AD902" s="81"/>
      <c r="AE902" s="81"/>
      <c r="AF902" s="81"/>
      <c r="AG902" s="81"/>
      <c r="AH902" s="81"/>
      <c r="AI902" s="81"/>
      <c r="AJ902" s="81"/>
      <c r="AK902" s="81"/>
      <c r="AL902" s="81"/>
      <c r="AM902" s="81"/>
      <c r="AN902" s="98"/>
      <c r="AO902" s="98"/>
      <c r="AP902" s="98"/>
      <c r="AQ902" s="98"/>
      <c r="AR902" s="98"/>
      <c r="AS902" s="98"/>
      <c r="AT902" s="81"/>
      <c r="AU902" s="654"/>
      <c r="AV902" s="654"/>
      <c r="AW902" s="654"/>
      <c r="AX902" s="654"/>
      <c r="AY902" s="654"/>
      <c r="AZ902" s="654"/>
      <c r="BA902" s="289"/>
      <c r="BB902" s="654"/>
      <c r="BC902" s="654"/>
      <c r="BD902" s="654"/>
      <c r="BE902" s="654"/>
      <c r="BF902" s="654"/>
      <c r="BG902" s="654"/>
      <c r="BH902" s="81"/>
      <c r="BI902" s="81"/>
      <c r="BJ902" s="81"/>
      <c r="BK902" s="81"/>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row>
    <row r="903" spans="6:198" s="1" customFormat="1" ht="12.75" customHeight="1">
      <c r="F903" s="81"/>
      <c r="G903" s="81"/>
      <c r="H903" s="81"/>
      <c r="I903" s="81" t="s">
        <v>377</v>
      </c>
      <c r="J903" s="9"/>
      <c r="K903" s="9"/>
      <c r="L903" s="9"/>
      <c r="M903" s="9"/>
      <c r="N903" s="9"/>
      <c r="O903" s="9"/>
      <c r="P903" s="9"/>
      <c r="Q903" s="9"/>
      <c r="R903" s="9"/>
      <c r="S903" s="9"/>
      <c r="T903" s="9"/>
      <c r="U903" s="9"/>
      <c r="V903" s="9"/>
      <c r="W903" s="9"/>
      <c r="X903" s="9"/>
      <c r="Y903" s="9"/>
      <c r="Z903" s="9"/>
      <c r="AA903" s="9"/>
      <c r="AB903" s="9"/>
      <c r="AC903" s="9"/>
      <c r="AD903" s="9"/>
      <c r="AE903" s="9"/>
      <c r="AF903" s="9"/>
      <c r="AG903" s="9"/>
      <c r="AH903" s="9"/>
      <c r="AI903" s="9"/>
      <c r="AJ903" s="9"/>
      <c r="AK903" s="9"/>
      <c r="AL903" s="9"/>
      <c r="AM903" s="9"/>
      <c r="AN903" s="9"/>
      <c r="AO903" s="9"/>
      <c r="AP903" s="9"/>
      <c r="AQ903" s="9"/>
      <c r="AR903" s="9"/>
      <c r="AS903" s="9"/>
      <c r="AT903" s="9"/>
      <c r="AU903" s="655">
        <f>S811-S822-S833-S852-S863</f>
        <v>2157</v>
      </c>
      <c r="AV903" s="655"/>
      <c r="AW903" s="655"/>
      <c r="AX903" s="655"/>
      <c r="AY903" s="655"/>
      <c r="AZ903" s="655"/>
      <c r="BA903" s="288"/>
      <c r="BB903" s="656">
        <f>[1]Input!$C324</f>
        <v>2205</v>
      </c>
      <c r="BC903" s="656"/>
      <c r="BD903" s="656"/>
      <c r="BE903" s="656"/>
      <c r="BF903" s="656"/>
      <c r="BG903" s="656"/>
      <c r="BH903" s="81"/>
      <c r="BI903" s="81"/>
      <c r="BJ903" s="81"/>
      <c r="BK903" s="81"/>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row>
    <row r="904" spans="6:198" s="1" customFormat="1" ht="12.75" customHeight="1">
      <c r="F904" s="81"/>
      <c r="G904" s="81"/>
      <c r="H904" s="81"/>
      <c r="I904" s="81" t="s">
        <v>378</v>
      </c>
      <c r="J904" s="9"/>
      <c r="K904" s="9"/>
      <c r="L904" s="9"/>
      <c r="M904" s="9"/>
      <c r="N904" s="9"/>
      <c r="O904" s="9"/>
      <c r="P904" s="9"/>
      <c r="Q904" s="9"/>
      <c r="R904" s="9"/>
      <c r="S904" s="9"/>
      <c r="T904" s="9"/>
      <c r="U904" s="9"/>
      <c r="V904" s="9"/>
      <c r="W904" s="9"/>
      <c r="X904" s="9"/>
      <c r="Y904" s="9"/>
      <c r="Z904" s="9"/>
      <c r="AA904" s="9"/>
      <c r="AB904" s="9"/>
      <c r="AC904" s="9"/>
      <c r="AD904" s="9"/>
      <c r="AE904" s="9"/>
      <c r="AF904" s="9"/>
      <c r="AG904" s="9"/>
      <c r="AH904" s="9"/>
      <c r="AI904" s="9"/>
      <c r="AJ904" s="9"/>
      <c r="AK904" s="9"/>
      <c r="AL904" s="9"/>
      <c r="AM904" s="9"/>
      <c r="AN904" s="9"/>
      <c r="AO904" s="9"/>
      <c r="AP904" s="9"/>
      <c r="AQ904" s="9"/>
      <c r="AR904" s="9"/>
      <c r="AS904" s="9"/>
      <c r="AT904" s="9"/>
      <c r="AU904" s="654">
        <f>AU900-W822-W833-W852-W863</f>
        <v>305625915.45999998</v>
      </c>
      <c r="AV904" s="654"/>
      <c r="AW904" s="654"/>
      <c r="AX904" s="654"/>
      <c r="AY904" s="654"/>
      <c r="AZ904" s="654"/>
      <c r="BA904" s="288"/>
      <c r="BB904" s="654">
        <f>[1]Input!$C325</f>
        <v>314043755.17000002</v>
      </c>
      <c r="BC904" s="654"/>
      <c r="BD904" s="654"/>
      <c r="BE904" s="654"/>
      <c r="BF904" s="654"/>
      <c r="BG904" s="654"/>
      <c r="BH904" s="81"/>
      <c r="BI904" s="81"/>
      <c r="BJ904" s="81"/>
      <c r="BK904" s="81"/>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row>
    <row r="905" spans="6:198" s="1" customFormat="1" ht="12.75" customHeight="1">
      <c r="F905" s="81"/>
      <c r="G905" s="81"/>
      <c r="H905" s="81"/>
      <c r="I905" s="81" t="s">
        <v>379</v>
      </c>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c r="AJ905" s="81"/>
      <c r="AK905" s="81"/>
      <c r="AL905" s="81"/>
      <c r="AM905" s="81"/>
      <c r="AN905" s="98"/>
      <c r="AO905" s="98"/>
      <c r="AP905" s="98"/>
      <c r="AQ905" s="98"/>
      <c r="AR905" s="98"/>
      <c r="AS905" s="98"/>
      <c r="AT905" s="81"/>
      <c r="AU905" s="636">
        <f>S852+S863</f>
        <v>0</v>
      </c>
      <c r="AV905" s="636"/>
      <c r="AW905" s="636"/>
      <c r="AX905" s="636"/>
      <c r="AY905" s="636"/>
      <c r="AZ905" s="636"/>
      <c r="BA905" s="431"/>
      <c r="BB905" s="639">
        <f>[1]Input!$C326</f>
        <v>0</v>
      </c>
      <c r="BC905" s="639"/>
      <c r="BD905" s="639"/>
      <c r="BE905" s="639"/>
      <c r="BF905" s="639"/>
      <c r="BG905" s="639"/>
      <c r="BH905" s="81"/>
      <c r="BI905" s="81"/>
      <c r="BJ905" s="81"/>
      <c r="BK905" s="81"/>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row>
    <row r="906" spans="6:198" s="1" customFormat="1" ht="12.75" customHeight="1">
      <c r="F906" s="81"/>
      <c r="G906" s="81"/>
      <c r="H906" s="81"/>
      <c r="I906" s="81" t="s">
        <v>380</v>
      </c>
      <c r="J906" s="81"/>
      <c r="K906" s="81"/>
      <c r="L906" s="81"/>
      <c r="M906" s="81"/>
      <c r="N906" s="81"/>
      <c r="O906" s="81"/>
      <c r="P906" s="81"/>
      <c r="Q906" s="81"/>
      <c r="R906" s="81"/>
      <c r="S906" s="81"/>
      <c r="T906" s="81"/>
      <c r="U906" s="81"/>
      <c r="V906" s="81"/>
      <c r="W906" s="81"/>
      <c r="X906" s="81"/>
      <c r="Y906" s="81"/>
      <c r="Z906" s="81"/>
      <c r="AA906" s="81"/>
      <c r="AB906" s="81"/>
      <c r="AC906" s="81"/>
      <c r="AD906" s="81"/>
      <c r="AE906" s="81"/>
      <c r="AF906" s="81"/>
      <c r="AG906" s="81"/>
      <c r="AH906" s="81"/>
      <c r="AI906" s="81"/>
      <c r="AJ906" s="81"/>
      <c r="AK906" s="81"/>
      <c r="AL906" s="81"/>
      <c r="AM906" s="81"/>
      <c r="AN906" s="98"/>
      <c r="AO906" s="98"/>
      <c r="AP906" s="98"/>
      <c r="AQ906" s="98"/>
      <c r="AR906" s="98"/>
      <c r="AS906" s="98"/>
      <c r="AT906" s="81"/>
      <c r="AU906" s="635">
        <f>W863+W852</f>
        <v>0</v>
      </c>
      <c r="AV906" s="635"/>
      <c r="AW906" s="635"/>
      <c r="AX906" s="635"/>
      <c r="AY906" s="635"/>
      <c r="AZ906" s="635"/>
      <c r="BA906" s="282"/>
      <c r="BB906" s="635">
        <f>[1]Input!$C327</f>
        <v>0</v>
      </c>
      <c r="BC906" s="635"/>
      <c r="BD906" s="635"/>
      <c r="BE906" s="635"/>
      <c r="BF906" s="635"/>
      <c r="BG906" s="635"/>
      <c r="BH906" s="81"/>
      <c r="BI906" s="81"/>
      <c r="BJ906" s="81"/>
      <c r="BK906" s="81"/>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row>
    <row r="907" spans="6:198" s="1" customFormat="1" ht="12.75" customHeight="1">
      <c r="F907" s="81"/>
      <c r="G907" s="81"/>
      <c r="H907" s="81"/>
      <c r="I907" s="81" t="s">
        <v>381</v>
      </c>
      <c r="J907" s="81"/>
      <c r="K907" s="81"/>
      <c r="L907" s="81"/>
      <c r="M907" s="81"/>
      <c r="N907" s="81"/>
      <c r="O907" s="81"/>
      <c r="P907" s="81"/>
      <c r="Q907" s="81"/>
      <c r="R907" s="81"/>
      <c r="S907" s="81"/>
      <c r="T907" s="81"/>
      <c r="U907" s="81"/>
      <c r="V907" s="81"/>
      <c r="W907" s="81"/>
      <c r="X907" s="81"/>
      <c r="Y907" s="81"/>
      <c r="Z907" s="81"/>
      <c r="AA907" s="81"/>
      <c r="AB907" s="81"/>
      <c r="AC907" s="81"/>
      <c r="AD907" s="81"/>
      <c r="AE907" s="81"/>
      <c r="AF907" s="81"/>
      <c r="AG907" s="81"/>
      <c r="AH907" s="81"/>
      <c r="AI907" s="81"/>
      <c r="AJ907" s="81"/>
      <c r="AK907" s="81"/>
      <c r="AL907" s="81"/>
      <c r="AM907" s="81"/>
      <c r="AN907" s="98"/>
      <c r="AO907" s="98"/>
      <c r="AP907" s="98"/>
      <c r="AQ907" s="98"/>
      <c r="AR907" s="98"/>
      <c r="AS907" s="98"/>
      <c r="AT907" s="81"/>
      <c r="AU907" s="606">
        <f>AU906/AN897</f>
        <v>0</v>
      </c>
      <c r="AV907" s="606"/>
      <c r="AW907" s="606"/>
      <c r="AX907" s="606"/>
      <c r="AY907" s="606"/>
      <c r="AZ907" s="606"/>
      <c r="BA907" s="282"/>
      <c r="BB907" s="606">
        <f>[1]Input!$C328</f>
        <v>0</v>
      </c>
      <c r="BC907" s="606"/>
      <c r="BD907" s="606"/>
      <c r="BE907" s="606"/>
      <c r="BF907" s="606"/>
      <c r="BG907" s="606"/>
      <c r="BH907" s="81"/>
      <c r="BI907" s="81"/>
      <c r="BJ907" s="81"/>
      <c r="BK907" s="81"/>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row>
    <row r="908" spans="6:198" s="1" customFormat="1" ht="12.75" customHeight="1">
      <c r="F908" s="81"/>
      <c r="G908" s="81"/>
      <c r="H908" s="81"/>
      <c r="I908" s="81" t="s">
        <v>382</v>
      </c>
      <c r="J908" s="81"/>
      <c r="K908" s="81"/>
      <c r="L908" s="81"/>
      <c r="M908" s="81"/>
      <c r="N908" s="81"/>
      <c r="O908" s="81"/>
      <c r="P908" s="81"/>
      <c r="Q908" s="81"/>
      <c r="R908" s="81"/>
      <c r="S908" s="81"/>
      <c r="T908" s="81"/>
      <c r="U908" s="81"/>
      <c r="V908" s="81"/>
      <c r="W908" s="81"/>
      <c r="X908" s="81"/>
      <c r="Y908" s="81"/>
      <c r="Z908" s="81"/>
      <c r="AA908" s="81"/>
      <c r="AB908" s="81"/>
      <c r="AC908" s="81"/>
      <c r="AD908" s="81"/>
      <c r="AE908" s="81"/>
      <c r="AF908" s="81"/>
      <c r="AG908" s="81"/>
      <c r="AH908" s="81"/>
      <c r="AI908" s="81"/>
      <c r="AJ908" s="81"/>
      <c r="AK908" s="81"/>
      <c r="AL908" s="81"/>
      <c r="AM908" s="81"/>
      <c r="AN908" s="98"/>
      <c r="AO908" s="98"/>
      <c r="AP908" s="98"/>
      <c r="AQ908" s="98"/>
      <c r="AR908" s="98"/>
      <c r="AS908" s="98"/>
      <c r="AT908" s="81"/>
      <c r="AU908" s="653">
        <f>AU906/AU900</f>
        <v>0</v>
      </c>
      <c r="AV908" s="653"/>
      <c r="AW908" s="653"/>
      <c r="AX908" s="653"/>
      <c r="AY908" s="653"/>
      <c r="AZ908" s="653"/>
      <c r="BA908" s="282"/>
      <c r="BB908" s="606">
        <f>[1]Input!$C329</f>
        <v>0</v>
      </c>
      <c r="BC908" s="606"/>
      <c r="BD908" s="606"/>
      <c r="BE908" s="606"/>
      <c r="BF908" s="606"/>
      <c r="BG908" s="606"/>
      <c r="BH908" s="81"/>
      <c r="BI908" s="81"/>
      <c r="BJ908" s="81"/>
      <c r="BK908" s="81"/>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row>
    <row r="909" spans="6:198" s="1" customFormat="1" ht="12.75" customHeight="1">
      <c r="F909" s="81"/>
      <c r="G909" s="81"/>
      <c r="H909" s="81"/>
      <c r="I909" s="81" t="s">
        <v>383</v>
      </c>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c r="AJ909" s="81"/>
      <c r="AK909" s="81"/>
      <c r="AL909" s="81"/>
      <c r="AM909" s="81"/>
      <c r="AN909" s="98"/>
      <c r="AO909" s="98"/>
      <c r="AP909" s="98"/>
      <c r="AQ909" s="98"/>
      <c r="AR909" s="98"/>
      <c r="AS909" s="98"/>
      <c r="AT909" s="81"/>
      <c r="AU909" s="635">
        <f>W822+W833+W852+W863</f>
        <v>414401.41</v>
      </c>
      <c r="AV909" s="635"/>
      <c r="AW909" s="635"/>
      <c r="AX909" s="635"/>
      <c r="AY909" s="635"/>
      <c r="AZ909" s="635"/>
      <c r="BA909" s="282"/>
      <c r="BB909" s="635">
        <f>[1]Input!$C330</f>
        <v>767256.28</v>
      </c>
      <c r="BC909" s="635"/>
      <c r="BD909" s="635"/>
      <c r="BE909" s="635"/>
      <c r="BF909" s="635"/>
      <c r="BG909" s="635"/>
      <c r="BH909" s="81"/>
      <c r="BI909" s="81"/>
      <c r="BJ909" s="81"/>
      <c r="BK909" s="81"/>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row>
    <row r="910" spans="6:198" s="1" customFormat="1" ht="12.75" customHeight="1">
      <c r="F910" s="81"/>
      <c r="G910" s="81"/>
      <c r="H910" s="81"/>
      <c r="I910" s="81" t="s">
        <v>384</v>
      </c>
      <c r="J910" s="81"/>
      <c r="K910" s="81"/>
      <c r="L910" s="81"/>
      <c r="M910" s="81"/>
      <c r="N910" s="81"/>
      <c r="O910" s="81"/>
      <c r="P910" s="81"/>
      <c r="Q910" s="81"/>
      <c r="R910" s="81"/>
      <c r="S910" s="81"/>
      <c r="T910" s="81"/>
      <c r="U910" s="81"/>
      <c r="V910" s="81"/>
      <c r="W910" s="81"/>
      <c r="X910" s="81"/>
      <c r="Y910" s="81"/>
      <c r="Z910" s="81"/>
      <c r="AA910" s="81"/>
      <c r="AB910" s="81"/>
      <c r="AC910" s="81"/>
      <c r="AD910" s="81"/>
      <c r="AE910" s="81"/>
      <c r="AF910" s="81"/>
      <c r="AG910" s="81"/>
      <c r="AH910" s="81"/>
      <c r="AI910" s="81"/>
      <c r="AJ910" s="81"/>
      <c r="AK910" s="81"/>
      <c r="AL910" s="81"/>
      <c r="AM910" s="81"/>
      <c r="AN910" s="98"/>
      <c r="AO910" s="98"/>
      <c r="AP910" s="98"/>
      <c r="AQ910" s="98"/>
      <c r="AR910" s="98"/>
      <c r="AS910" s="98"/>
      <c r="AT910" s="81"/>
      <c r="AU910" s="639">
        <f>S822+S833+S852+S863</f>
        <v>2</v>
      </c>
      <c r="AV910" s="639"/>
      <c r="AW910" s="639"/>
      <c r="AX910" s="639"/>
      <c r="AY910" s="639"/>
      <c r="AZ910" s="639"/>
      <c r="BA910" s="282"/>
      <c r="BB910" s="639">
        <f>[1]Input!$C331</f>
        <v>3</v>
      </c>
      <c r="BC910" s="639"/>
      <c r="BD910" s="639"/>
      <c r="BE910" s="639"/>
      <c r="BF910" s="639"/>
      <c r="BG910" s="639"/>
      <c r="BH910" s="81"/>
      <c r="BI910" s="81"/>
      <c r="BJ910" s="81"/>
      <c r="BK910" s="81"/>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row>
    <row r="911" spans="6:198" s="1" customFormat="1" ht="12.75" customHeight="1">
      <c r="F911" s="81"/>
      <c r="G911" s="81"/>
      <c r="H911" s="81"/>
      <c r="I911" s="81" t="s">
        <v>385</v>
      </c>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c r="AI911" s="81"/>
      <c r="AJ911" s="81"/>
      <c r="AK911" s="81"/>
      <c r="AL911" s="81"/>
      <c r="AM911" s="81"/>
      <c r="AN911" s="98"/>
      <c r="AO911" s="98"/>
      <c r="AP911" s="98"/>
      <c r="AQ911" s="98"/>
      <c r="AR911" s="98"/>
      <c r="AS911" s="98"/>
      <c r="AT911" s="81"/>
      <c r="AU911" s="606">
        <f>AU909/AN897</f>
        <v>1.1066330587961191E-3</v>
      </c>
      <c r="AV911" s="606"/>
      <c r="AW911" s="606"/>
      <c r="AX911" s="606"/>
      <c r="AY911" s="606"/>
      <c r="AZ911" s="606"/>
      <c r="BA911" s="282"/>
      <c r="BB911" s="606">
        <f>[1]Input!$C332</f>
        <v>2.0489099301494455E-3</v>
      </c>
      <c r="BC911" s="606"/>
      <c r="BD911" s="606"/>
      <c r="BE911" s="606"/>
      <c r="BF911" s="606"/>
      <c r="BG911" s="606"/>
      <c r="BH911" s="81"/>
      <c r="BI911" s="81"/>
      <c r="BJ911" s="81"/>
      <c r="BK911" s="81"/>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row>
    <row r="912" spans="6:198" s="1" customFormat="1" ht="12.75" customHeight="1">
      <c r="F912" s="81"/>
      <c r="G912" s="81"/>
      <c r="H912" s="81"/>
      <c r="I912" s="81" t="s">
        <v>386</v>
      </c>
      <c r="J912" s="81"/>
      <c r="K912" s="81"/>
      <c r="L912" s="81"/>
      <c r="M912" s="81"/>
      <c r="N912" s="81"/>
      <c r="O912" s="81"/>
      <c r="P912" s="81"/>
      <c r="Q912" s="81"/>
      <c r="R912" s="81"/>
      <c r="S912" s="81"/>
      <c r="T912" s="81"/>
      <c r="U912" s="81"/>
      <c r="V912" s="81"/>
      <c r="W912" s="81"/>
      <c r="X912" s="81"/>
      <c r="Y912" s="81"/>
      <c r="Z912" s="81"/>
      <c r="AA912" s="81"/>
      <c r="AB912" s="81"/>
      <c r="AC912" s="81"/>
      <c r="AD912" s="81"/>
      <c r="AE912" s="81"/>
      <c r="AF912" s="81"/>
      <c r="AG912" s="81"/>
      <c r="AH912" s="81"/>
      <c r="AI912" s="81"/>
      <c r="AJ912" s="81"/>
      <c r="AK912" s="81"/>
      <c r="AL912" s="81"/>
      <c r="AM912" s="81"/>
      <c r="AN912" s="81"/>
      <c r="AO912" s="81"/>
      <c r="AP912" s="81"/>
      <c r="AQ912" s="81"/>
      <c r="AR912" s="81"/>
      <c r="AS912" s="81"/>
      <c r="AT912" s="81"/>
      <c r="AU912" s="606">
        <f>AU909/AU900</f>
        <v>1.3540745684694532E-3</v>
      </c>
      <c r="AV912" s="606"/>
      <c r="AW912" s="606"/>
      <c r="AX912" s="606"/>
      <c r="AY912" s="606"/>
      <c r="AZ912" s="606"/>
      <c r="BA912" s="282"/>
      <c r="BB912" s="606">
        <f>[1]Input!$C333</f>
        <v>2.4371964515029674E-3</v>
      </c>
      <c r="BC912" s="606"/>
      <c r="BD912" s="606"/>
      <c r="BE912" s="606"/>
      <c r="BF912" s="606"/>
      <c r="BG912" s="606"/>
      <c r="BH912" s="81"/>
      <c r="BI912" s="81"/>
      <c r="BJ912" s="81"/>
      <c r="BK912" s="81"/>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row>
    <row r="913" spans="6:198" s="1" customFormat="1" ht="12.75" customHeight="1">
      <c r="F913" s="81"/>
      <c r="G913" s="81"/>
      <c r="H913" s="81"/>
      <c r="I913" s="9"/>
      <c r="J913" s="9"/>
      <c r="K913" s="9"/>
      <c r="L913" s="9"/>
      <c r="M913" s="9"/>
      <c r="N913" s="9"/>
      <c r="O913" s="9"/>
      <c r="P913" s="9"/>
      <c r="Q913" s="9"/>
      <c r="R913" s="9"/>
      <c r="S913" s="9"/>
      <c r="T913" s="9"/>
      <c r="U913" s="9"/>
      <c r="V913" s="9"/>
      <c r="W913" s="9"/>
      <c r="X913" s="9"/>
      <c r="Y913" s="9"/>
      <c r="Z913" s="9"/>
      <c r="AA913" s="9"/>
      <c r="AB913" s="9"/>
      <c r="AC913" s="9"/>
      <c r="AD913" s="9"/>
      <c r="AE913" s="9"/>
      <c r="AF913" s="9"/>
      <c r="AG913" s="9"/>
      <c r="AH913" s="9"/>
      <c r="AI913" s="9"/>
      <c r="AJ913" s="9"/>
      <c r="AK913" s="9"/>
      <c r="AL913" s="9"/>
      <c r="AM913" s="9"/>
      <c r="AN913" s="9"/>
      <c r="AO913" s="9"/>
      <c r="AP913" s="9"/>
      <c r="AQ913" s="9"/>
      <c r="AR913" s="9"/>
      <c r="AS913" s="9"/>
      <c r="AT913" s="9"/>
      <c r="AU913" s="9"/>
      <c r="AV913" s="9"/>
      <c r="AW913" s="9"/>
      <c r="AX913" s="9"/>
      <c r="AY913" s="9"/>
      <c r="AZ913" s="9"/>
      <c r="BA913" s="9"/>
      <c r="BB913" s="9"/>
      <c r="BC913" s="9"/>
      <c r="BD913" s="9"/>
      <c r="BE913" s="9"/>
      <c r="BF913" s="9"/>
      <c r="BG913" s="9"/>
      <c r="BH913" s="81"/>
      <c r="BI913" s="81"/>
      <c r="BJ913" s="81"/>
      <c r="BK913" s="81"/>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row>
    <row r="914" spans="6:198" s="1" customFormat="1" ht="12.75" customHeight="1">
      <c r="F914" s="81"/>
      <c r="G914" s="81"/>
      <c r="H914" s="81"/>
      <c r="I914" s="9"/>
      <c r="J914" s="9"/>
      <c r="K914" s="9"/>
      <c r="L914" s="9"/>
      <c r="M914" s="9"/>
      <c r="N914" s="9"/>
      <c r="O914" s="9"/>
      <c r="P914" s="9"/>
      <c r="Q914" s="9"/>
      <c r="R914" s="9"/>
      <c r="S914" s="9"/>
      <c r="T914" s="9"/>
      <c r="U914" s="9"/>
      <c r="V914" s="9"/>
      <c r="W914" s="9"/>
      <c r="X914" s="9"/>
      <c r="Y914" s="9"/>
      <c r="Z914" s="9"/>
      <c r="AA914" s="9"/>
      <c r="AB914" s="9"/>
      <c r="AC914" s="9"/>
      <c r="AD914" s="9"/>
      <c r="AE914" s="9"/>
      <c r="AF914" s="9"/>
      <c r="AG914" s="9"/>
      <c r="AH914" s="9"/>
      <c r="AI914" s="9"/>
      <c r="AJ914" s="9"/>
      <c r="AK914" s="9"/>
      <c r="AL914" s="9"/>
      <c r="AM914" s="9"/>
      <c r="AN914" s="9"/>
      <c r="AO914" s="9"/>
      <c r="AP914" s="9"/>
      <c r="AQ914" s="9"/>
      <c r="AR914" s="9"/>
      <c r="AS914" s="9"/>
      <c r="AT914" s="9"/>
      <c r="AU914" s="9"/>
      <c r="AV914" s="9"/>
      <c r="AW914" s="9"/>
      <c r="AX914" s="9"/>
      <c r="AY914" s="9"/>
      <c r="AZ914" s="9"/>
      <c r="BA914" s="9"/>
      <c r="BB914" s="9"/>
      <c r="BC914" s="9"/>
      <c r="BD914" s="9"/>
      <c r="BE914" s="9"/>
      <c r="BF914" s="9"/>
      <c r="BG914" s="9"/>
      <c r="BH914" s="81"/>
      <c r="BI914" s="81"/>
      <c r="BJ914" s="81"/>
      <c r="BK914" s="81"/>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row>
    <row r="915" spans="6:198" s="1" customFormat="1" ht="12.75" customHeight="1">
      <c r="F915" s="81"/>
      <c r="G915" s="81"/>
      <c r="H915" s="81"/>
      <c r="I915" s="9"/>
      <c r="J915" s="9"/>
      <c r="K915" s="9"/>
      <c r="L915" s="9"/>
      <c r="M915" s="9"/>
      <c r="N915" s="9"/>
      <c r="O915" s="9"/>
      <c r="P915" s="9"/>
      <c r="Q915" s="9"/>
      <c r="R915" s="9"/>
      <c r="S915" s="9"/>
      <c r="T915" s="9"/>
      <c r="U915" s="9"/>
      <c r="V915" s="9"/>
      <c r="W915" s="9"/>
      <c r="X915" s="9"/>
      <c r="Y915" s="9"/>
      <c r="Z915" s="9"/>
      <c r="AA915" s="9"/>
      <c r="AB915" s="9"/>
      <c r="AC915" s="9"/>
      <c r="AD915" s="9"/>
      <c r="AE915" s="9"/>
      <c r="AF915" s="9"/>
      <c r="AG915" s="9"/>
      <c r="AH915" s="9"/>
      <c r="AI915" s="9"/>
      <c r="AJ915" s="9"/>
      <c r="AK915" s="9"/>
      <c r="AL915" s="9"/>
      <c r="AM915" s="9"/>
      <c r="AN915" s="9"/>
      <c r="AO915" s="9"/>
      <c r="AP915" s="9"/>
      <c r="AQ915" s="9"/>
      <c r="AR915" s="9"/>
      <c r="AS915" s="9"/>
      <c r="AT915" s="9"/>
      <c r="AU915" s="9"/>
      <c r="AV915" s="9"/>
      <c r="AW915" s="9"/>
      <c r="AX915" s="9"/>
      <c r="AY915" s="9"/>
      <c r="AZ915" s="9"/>
      <c r="BA915" s="9"/>
      <c r="BB915" s="9"/>
      <c r="BC915" s="9"/>
      <c r="BD915" s="9"/>
      <c r="BE915" s="9"/>
      <c r="BF915" s="9"/>
      <c r="BG915" s="9"/>
      <c r="BH915" s="81"/>
      <c r="BI915" s="81"/>
      <c r="BJ915" s="81"/>
      <c r="BK915" s="81"/>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row>
    <row r="916" spans="6:198" s="1" customFormat="1" ht="12.75" customHeight="1">
      <c r="F916" s="81"/>
      <c r="G916" s="81"/>
      <c r="H916" s="81"/>
      <c r="I916" s="81"/>
      <c r="J916" s="81"/>
      <c r="K916" s="81"/>
      <c r="L916" s="81"/>
      <c r="M916" s="81"/>
      <c r="N916" s="81"/>
      <c r="O916" s="81"/>
      <c r="P916" s="81"/>
      <c r="Q916" s="81"/>
      <c r="R916" s="81"/>
      <c r="S916" s="81"/>
      <c r="T916" s="81"/>
      <c r="U916" s="81"/>
      <c r="V916" s="81"/>
      <c r="W916" s="81"/>
      <c r="X916" s="81"/>
      <c r="Y916" s="81"/>
      <c r="Z916" s="81"/>
      <c r="AA916" s="81"/>
      <c r="AB916" s="81"/>
      <c r="AC916" s="81"/>
      <c r="AD916" s="81"/>
      <c r="AE916" s="81"/>
      <c r="AF916" s="81"/>
      <c r="AG916" s="81"/>
      <c r="AH916" s="81"/>
      <c r="AI916" s="81"/>
      <c r="AJ916" s="81"/>
      <c r="AK916" s="81"/>
      <c r="AL916" s="81"/>
      <c r="AM916" s="81"/>
      <c r="AN916" s="81"/>
      <c r="AO916" s="81"/>
      <c r="AP916" s="81"/>
      <c r="AQ916" s="81"/>
      <c r="AR916" s="81"/>
      <c r="AS916" s="81"/>
      <c r="AT916" s="81"/>
      <c r="AU916" s="81"/>
      <c r="AV916" s="81"/>
      <c r="AW916" s="81"/>
      <c r="AX916" s="81"/>
      <c r="AY916" s="81"/>
      <c r="AZ916" s="81"/>
      <c r="BA916" s="81"/>
      <c r="BB916" s="81"/>
      <c r="BC916" s="81"/>
      <c r="BD916" s="81"/>
      <c r="BE916" s="81"/>
      <c r="BF916" s="81"/>
      <c r="BG916" s="81"/>
      <c r="BH916" s="81"/>
      <c r="BI916" s="81"/>
      <c r="BJ916" s="81"/>
      <c r="BK916" s="81"/>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row>
    <row r="917" spans="6:198" s="1" customFormat="1" ht="12.75" customHeight="1">
      <c r="F917" s="81"/>
      <c r="G917" s="81"/>
      <c r="H917" s="81"/>
      <c r="I917" s="12"/>
      <c r="J917" s="81"/>
      <c r="K917" s="81"/>
      <c r="L917" s="81"/>
      <c r="M917" s="81"/>
      <c r="N917" s="81"/>
      <c r="O917" s="81"/>
      <c r="P917" s="81"/>
      <c r="Q917" s="81"/>
      <c r="R917" s="81"/>
      <c r="S917" s="81"/>
      <c r="T917" s="81"/>
      <c r="U917" s="81"/>
      <c r="V917" s="81"/>
      <c r="W917" s="81"/>
      <c r="X917" s="81"/>
      <c r="Y917" s="81"/>
      <c r="Z917" s="81"/>
      <c r="AA917" s="81"/>
      <c r="AB917" s="81"/>
      <c r="AC917" s="81"/>
      <c r="AD917" s="81"/>
      <c r="AE917" s="81"/>
      <c r="AF917" s="81"/>
      <c r="AG917" s="81"/>
      <c r="AH917" s="81"/>
      <c r="AI917" s="81"/>
      <c r="AJ917" s="81"/>
      <c r="AK917" s="81"/>
      <c r="AL917" s="81"/>
      <c r="AM917" s="81"/>
      <c r="AN917" s="81"/>
      <c r="AO917" s="81"/>
      <c r="AP917" s="81"/>
      <c r="AQ917" s="81"/>
      <c r="AR917" s="81"/>
      <c r="AS917" s="81"/>
      <c r="AT917" s="81"/>
      <c r="AU917" s="81"/>
      <c r="AV917" s="81"/>
      <c r="AW917" s="81"/>
      <c r="AX917" s="81"/>
      <c r="AY917" s="81"/>
      <c r="AZ917" s="81"/>
      <c r="BA917" s="81"/>
      <c r="BB917" s="81"/>
      <c r="BC917" s="81"/>
      <c r="BD917" s="81"/>
      <c r="BE917" s="81"/>
      <c r="BF917" s="81"/>
      <c r="BG917" s="81"/>
      <c r="BH917" s="81"/>
      <c r="BI917" s="81"/>
      <c r="BJ917" s="81"/>
      <c r="BK917" s="81"/>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row>
    <row r="918" spans="6:198" s="1" customFormat="1" ht="12.75" customHeight="1">
      <c r="F918" s="157"/>
      <c r="G918" s="81"/>
      <c r="H918" s="81"/>
      <c r="I918" s="12"/>
      <c r="J918" s="81"/>
      <c r="K918" s="81"/>
      <c r="L918" s="81"/>
      <c r="M918" s="81"/>
      <c r="N918" s="81"/>
      <c r="O918" s="81"/>
      <c r="P918" s="81"/>
      <c r="Q918" s="81"/>
      <c r="R918" s="81"/>
      <c r="S918" s="81"/>
      <c r="T918" s="81"/>
      <c r="U918" s="81"/>
      <c r="V918" s="81"/>
      <c r="W918" s="81"/>
      <c r="X918" s="81"/>
      <c r="Y918" s="81"/>
      <c r="Z918" s="81"/>
      <c r="AA918" s="81"/>
      <c r="AB918" s="81"/>
      <c r="AC918" s="81"/>
      <c r="AD918" s="81"/>
      <c r="AE918" s="81"/>
      <c r="AF918" s="81"/>
      <c r="AG918" s="81"/>
      <c r="AH918" s="81"/>
      <c r="AI918" s="81"/>
      <c r="AJ918" s="81"/>
      <c r="AK918" s="81"/>
      <c r="AL918" s="81"/>
      <c r="AM918" s="81"/>
      <c r="AN918" s="81"/>
      <c r="AO918" s="81"/>
      <c r="AP918" s="81"/>
      <c r="AQ918" s="81"/>
      <c r="AR918" s="81"/>
      <c r="AS918" s="81"/>
      <c r="AT918" s="81"/>
      <c r="AU918" s="81"/>
      <c r="AV918" s="81"/>
      <c r="AW918" s="81"/>
      <c r="AX918" s="81"/>
      <c r="AY918" s="81"/>
      <c r="AZ918" s="81"/>
      <c r="BA918" s="81"/>
      <c r="BB918" s="81"/>
      <c r="BC918" s="81"/>
      <c r="BD918" s="81"/>
      <c r="BE918" s="81"/>
      <c r="BF918" s="81"/>
      <c r="BG918" s="81"/>
      <c r="BH918" s="81"/>
      <c r="BI918" s="81"/>
      <c r="BJ918" s="81"/>
      <c r="BK918" s="81"/>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row>
    <row r="919" spans="6:198" s="1" customFormat="1" ht="13.5" customHeight="1" thickBot="1">
      <c r="F919" s="432"/>
      <c r="G919" s="193"/>
      <c r="H919" s="193"/>
      <c r="I919" s="78"/>
      <c r="J919" s="193"/>
      <c r="K919" s="193"/>
      <c r="L919" s="193"/>
      <c r="M919" s="193"/>
      <c r="N919" s="193"/>
      <c r="O919" s="193"/>
      <c r="P919" s="193"/>
      <c r="Q919" s="193"/>
      <c r="R919" s="193"/>
      <c r="S919" s="193"/>
      <c r="T919" s="193"/>
      <c r="U919" s="193"/>
      <c r="V919" s="193"/>
      <c r="W919" s="193"/>
      <c r="X919" s="193"/>
      <c r="Y919" s="193"/>
      <c r="Z919" s="193"/>
      <c r="AA919" s="193"/>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c r="BD919" s="193"/>
      <c r="BE919" s="193"/>
      <c r="BF919" s="193"/>
      <c r="BG919" s="193"/>
      <c r="BH919" s="193"/>
      <c r="BI919" s="193"/>
      <c r="BJ919" s="193"/>
      <c r="BK919" s="19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row>
    <row r="920" spans="6:198" s="1" customFormat="1" ht="18" customHeight="1">
      <c r="F920" s="576" t="str">
        <f>[2]Setup!$B$5</f>
        <v>Precise Mortgage Funding 2018-2B plc</v>
      </c>
      <c r="G920" s="576"/>
      <c r="H920" s="576"/>
      <c r="I920" s="576"/>
      <c r="J920" s="576"/>
      <c r="K920" s="576"/>
      <c r="L920" s="576"/>
      <c r="M920" s="576"/>
      <c r="N920" s="576"/>
      <c r="O920" s="576"/>
      <c r="P920" s="576"/>
      <c r="Q920" s="576"/>
      <c r="R920" s="576"/>
      <c r="S920" s="576"/>
      <c r="T920" s="576"/>
      <c r="U920" s="576"/>
      <c r="V920" s="576"/>
      <c r="W920" s="576"/>
      <c r="X920" s="576"/>
      <c r="Y920" s="576"/>
      <c r="Z920" s="576"/>
      <c r="AA920" s="576"/>
      <c r="AB920" s="576"/>
      <c r="AC920" s="576"/>
      <c r="AD920" s="576"/>
      <c r="AE920" s="576"/>
      <c r="AF920" s="576"/>
      <c r="AG920" s="576"/>
      <c r="AH920" s="576"/>
      <c r="AI920" s="576"/>
      <c r="AJ920" s="576"/>
      <c r="AK920" s="576"/>
      <c r="AL920" s="576"/>
      <c r="AM920" s="576"/>
      <c r="AN920" s="576"/>
      <c r="AO920" s="576"/>
      <c r="AP920" s="576"/>
      <c r="AQ920" s="576"/>
      <c r="AR920" s="576"/>
      <c r="AS920" s="576"/>
      <c r="AT920" s="576"/>
      <c r="AU920" s="576"/>
      <c r="AV920" s="576"/>
      <c r="AW920" s="576"/>
      <c r="AX920" s="576"/>
      <c r="AY920" s="576"/>
      <c r="AZ920" s="576"/>
      <c r="BA920" s="576"/>
      <c r="BB920" s="576"/>
      <c r="BC920" s="576"/>
      <c r="BD920" s="576"/>
      <c r="BE920" s="576"/>
      <c r="BF920" s="576"/>
      <c r="BG920" s="576"/>
      <c r="BH920" s="576"/>
      <c r="BI920" s="576"/>
      <c r="BJ920" s="576"/>
      <c r="BK920" s="576"/>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row>
    <row r="921" spans="6:198" s="1" customFormat="1" ht="15" customHeight="1">
      <c r="F921" s="569" t="s">
        <v>1</v>
      </c>
      <c r="G921" s="569"/>
      <c r="H921" s="569"/>
      <c r="I921" s="569"/>
      <c r="J921" s="569"/>
      <c r="K921" s="569"/>
      <c r="L921" s="569"/>
      <c r="M921" s="569"/>
      <c r="N921" s="569"/>
      <c r="O921" s="569"/>
      <c r="P921" s="569"/>
      <c r="Q921" s="569"/>
      <c r="R921" s="569"/>
      <c r="S921" s="569"/>
      <c r="T921" s="569"/>
      <c r="U921" s="569"/>
      <c r="V921" s="569"/>
      <c r="W921" s="569"/>
      <c r="X921" s="569"/>
      <c r="Y921" s="569"/>
      <c r="Z921" s="569"/>
      <c r="AA921" s="569"/>
      <c r="AB921" s="569"/>
      <c r="AC921" s="569"/>
      <c r="AD921" s="569"/>
      <c r="AE921" s="569"/>
      <c r="AF921" s="569"/>
      <c r="AG921" s="569"/>
      <c r="AH921" s="569"/>
      <c r="AI921" s="569"/>
      <c r="AJ921" s="569"/>
      <c r="AK921" s="569"/>
      <c r="AL921" s="569"/>
      <c r="AM921" s="569"/>
      <c r="AN921" s="569"/>
      <c r="AO921" s="569"/>
      <c r="AP921" s="569"/>
      <c r="AQ921" s="569"/>
      <c r="AR921" s="569"/>
      <c r="AS921" s="569"/>
      <c r="AT921" s="569"/>
      <c r="AU921" s="569"/>
      <c r="AV921" s="569"/>
      <c r="AW921" s="569"/>
      <c r="AX921" s="569"/>
      <c r="AY921" s="569"/>
      <c r="AZ921" s="569"/>
      <c r="BA921" s="569"/>
      <c r="BB921" s="569"/>
      <c r="BC921" s="569"/>
      <c r="BD921" s="569"/>
      <c r="BE921" s="569"/>
      <c r="BF921" s="569"/>
      <c r="BG921" s="569"/>
      <c r="BH921" s="569"/>
      <c r="BI921" s="569"/>
      <c r="BJ921" s="569"/>
      <c r="BK921" s="569"/>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row>
    <row r="922" spans="6:198" s="1" customFormat="1" ht="15" customHeight="1">
      <c r="F922" s="569" t="s">
        <v>2</v>
      </c>
      <c r="G922" s="569"/>
      <c r="H922" s="569"/>
      <c r="I922" s="569"/>
      <c r="J922" s="569"/>
      <c r="K922" s="569"/>
      <c r="L922" s="569"/>
      <c r="M922" s="569"/>
      <c r="N922" s="569"/>
      <c r="O922" s="569"/>
      <c r="P922" s="569"/>
      <c r="Q922" s="569"/>
      <c r="R922" s="569"/>
      <c r="S922" s="569"/>
      <c r="T922" s="569"/>
      <c r="U922" s="569"/>
      <c r="V922" s="569"/>
      <c r="W922" s="569"/>
      <c r="X922" s="569"/>
      <c r="Y922" s="569"/>
      <c r="Z922" s="569"/>
      <c r="AA922" s="569"/>
      <c r="AB922" s="569"/>
      <c r="AC922" s="569"/>
      <c r="AD922" s="569"/>
      <c r="AE922" s="569"/>
      <c r="AF922" s="569"/>
      <c r="AG922" s="569"/>
      <c r="AH922" s="569"/>
      <c r="AI922" s="569"/>
      <c r="AJ922" s="569"/>
      <c r="AK922" s="569"/>
      <c r="AL922" s="569"/>
      <c r="AM922" s="569"/>
      <c r="AN922" s="569"/>
      <c r="AO922" s="569"/>
      <c r="AP922" s="569"/>
      <c r="AQ922" s="569"/>
      <c r="AR922" s="569"/>
      <c r="AS922" s="569"/>
      <c r="AT922" s="569"/>
      <c r="AU922" s="569"/>
      <c r="AV922" s="569"/>
      <c r="AW922" s="569"/>
      <c r="AX922" s="569"/>
      <c r="AY922" s="569"/>
      <c r="AZ922" s="569"/>
      <c r="BA922" s="569"/>
      <c r="BB922" s="569"/>
      <c r="BC922" s="569"/>
      <c r="BD922" s="569"/>
      <c r="BE922" s="569"/>
      <c r="BF922" s="569"/>
      <c r="BG922" s="569"/>
      <c r="BH922" s="569"/>
      <c r="BI922" s="569"/>
      <c r="BJ922" s="569"/>
      <c r="BK922" s="569"/>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row>
    <row r="923" spans="6:198" s="1" customFormat="1" ht="13.5" customHeight="1" thickBot="1">
      <c r="F923" s="570">
        <f>[1]Input!$C$112</f>
        <v>43633</v>
      </c>
      <c r="G923" s="570"/>
      <c r="H923" s="570"/>
      <c r="I923" s="570"/>
      <c r="J923" s="570"/>
      <c r="K923" s="570"/>
      <c r="L923" s="570"/>
      <c r="M923" s="570"/>
      <c r="N923" s="570"/>
      <c r="O923" s="570"/>
      <c r="P923" s="570"/>
      <c r="Q923" s="570"/>
      <c r="R923" s="570"/>
      <c r="S923" s="570"/>
      <c r="T923" s="570"/>
      <c r="U923" s="570"/>
      <c r="V923" s="570"/>
      <c r="W923" s="570"/>
      <c r="X923" s="570"/>
      <c r="Y923" s="570"/>
      <c r="Z923" s="570"/>
      <c r="AA923" s="570"/>
      <c r="AB923" s="570"/>
      <c r="AC923" s="570"/>
      <c r="AD923" s="570"/>
      <c r="AE923" s="570"/>
      <c r="AF923" s="570"/>
      <c r="AG923" s="570"/>
      <c r="AH923" s="570"/>
      <c r="AI923" s="570"/>
      <c r="AJ923" s="570"/>
      <c r="AK923" s="570"/>
      <c r="AL923" s="570"/>
      <c r="AM923" s="570"/>
      <c r="AN923" s="570"/>
      <c r="AO923" s="570"/>
      <c r="AP923" s="570"/>
      <c r="AQ923" s="570"/>
      <c r="AR923" s="570"/>
      <c r="AS923" s="570"/>
      <c r="AT923" s="570"/>
      <c r="AU923" s="570"/>
      <c r="AV923" s="570"/>
      <c r="AW923" s="570"/>
      <c r="AX923" s="570"/>
      <c r="AY923" s="570"/>
      <c r="AZ923" s="570"/>
      <c r="BA923" s="570"/>
      <c r="BB923" s="570"/>
      <c r="BC923" s="570"/>
      <c r="BD923" s="570"/>
      <c r="BE923" s="570"/>
      <c r="BF923" s="570"/>
      <c r="BG923" s="570"/>
      <c r="BH923" s="570"/>
      <c r="BI923" s="570"/>
      <c r="BJ923" s="570"/>
      <c r="BK923" s="570"/>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row>
    <row r="924" spans="6:198" s="1" customFormat="1" ht="12.75" customHeight="1">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c r="BC924" s="4"/>
      <c r="BD924" s="4"/>
      <c r="BE924" s="4"/>
      <c r="BF924" s="4"/>
      <c r="BG924" s="4"/>
      <c r="BH924" s="4"/>
      <c r="BI924" s="4"/>
      <c r="BJ924" s="4"/>
      <c r="BK924" s="4"/>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row>
    <row r="925" spans="6:198" s="1" customFormat="1" ht="12.75" customHeight="1">
      <c r="F925" s="571" t="s">
        <v>387</v>
      </c>
      <c r="G925" s="571"/>
      <c r="H925" s="571"/>
      <c r="I925" s="571"/>
      <c r="J925" s="571"/>
      <c r="K925" s="571"/>
      <c r="L925" s="571"/>
      <c r="M925" s="571"/>
      <c r="N925" s="571"/>
      <c r="O925" s="571"/>
      <c r="P925" s="571"/>
      <c r="Q925" s="571"/>
      <c r="R925" s="571"/>
      <c r="S925" s="571"/>
      <c r="T925" s="571"/>
      <c r="U925" s="571"/>
      <c r="V925" s="571"/>
      <c r="W925" s="571"/>
      <c r="X925" s="571"/>
      <c r="Y925" s="571"/>
      <c r="Z925" s="571"/>
      <c r="AA925" s="571"/>
      <c r="AB925" s="571"/>
      <c r="AC925" s="571"/>
      <c r="AD925" s="571"/>
      <c r="AE925" s="571"/>
      <c r="AF925" s="571"/>
      <c r="AG925" s="571"/>
      <c r="AH925" s="571"/>
      <c r="AI925" s="571"/>
      <c r="AJ925" s="571"/>
      <c r="AK925" s="571"/>
      <c r="AL925" s="571"/>
      <c r="AM925" s="571"/>
      <c r="AN925" s="571"/>
      <c r="AO925" s="571"/>
      <c r="AP925" s="571"/>
      <c r="AQ925" s="571"/>
      <c r="AR925" s="571"/>
      <c r="AS925" s="571"/>
      <c r="AT925" s="571"/>
      <c r="AU925" s="571"/>
      <c r="AV925" s="571"/>
      <c r="AW925" s="571"/>
      <c r="AX925" s="571"/>
      <c r="AY925" s="571"/>
      <c r="AZ925" s="571"/>
      <c r="BA925" s="571"/>
      <c r="BB925" s="571"/>
      <c r="BC925" s="571"/>
      <c r="BD925" s="571"/>
      <c r="BE925" s="571"/>
      <c r="BF925" s="571"/>
      <c r="BG925" s="571"/>
      <c r="BH925" s="571"/>
      <c r="BI925" s="571"/>
      <c r="BJ925" s="571"/>
      <c r="BK925" s="571"/>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row>
    <row r="926" spans="6:198" s="1" customFormat="1" ht="12.75" customHeight="1">
      <c r="F926" s="400" t="str">
        <f>F885</f>
        <v xml:space="preserve">As at: </v>
      </c>
      <c r="G926" s="400"/>
      <c r="H926" s="580">
        <f>AA19</f>
        <v>43628</v>
      </c>
      <c r="I926" s="580"/>
      <c r="J926" s="580"/>
      <c r="K926" s="573"/>
      <c r="L926" s="573"/>
      <c r="M926" s="401"/>
      <c r="N926" s="97"/>
      <c r="O926" s="97"/>
      <c r="P926" s="97"/>
      <c r="Q926" s="97"/>
      <c r="R926" s="97"/>
      <c r="S926" s="97"/>
      <c r="T926" s="97"/>
      <c r="U926" s="97"/>
      <c r="V926" s="97"/>
      <c r="W926" s="97"/>
      <c r="X926" s="97"/>
      <c r="Y926" s="97"/>
      <c r="Z926" s="97"/>
      <c r="AA926" s="97"/>
      <c r="AB926" s="97"/>
      <c r="AC926" s="97"/>
      <c r="AD926" s="97"/>
      <c r="AE926" s="97"/>
      <c r="AF926" s="97"/>
      <c r="AG926" s="97"/>
      <c r="AH926" s="97"/>
      <c r="AI926" s="97"/>
      <c r="AJ926" s="97"/>
      <c r="AK926" s="97"/>
      <c r="AL926" s="97"/>
      <c r="AM926" s="97"/>
      <c r="AN926" s="97"/>
      <c r="AO926" s="97"/>
      <c r="AP926" s="97"/>
      <c r="AQ926" s="97"/>
      <c r="AR926" s="97"/>
      <c r="AS926" s="97"/>
      <c r="AT926" s="97"/>
      <c r="AU926" s="97"/>
      <c r="AV926" s="97"/>
      <c r="AW926" s="97"/>
      <c r="AX926" s="97"/>
      <c r="AY926" s="97"/>
      <c r="AZ926" s="97"/>
      <c r="BA926" s="97"/>
      <c r="BB926" s="97"/>
      <c r="BC926" s="97"/>
      <c r="BD926" s="97"/>
      <c r="BE926" s="97"/>
      <c r="BF926" s="97"/>
      <c r="BG926" s="97"/>
      <c r="BH926" s="97"/>
      <c r="BI926" s="97"/>
      <c r="BJ926" s="97"/>
      <c r="BK926" s="97"/>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row>
    <row r="927" spans="6:198" s="1" customFormat="1" ht="12.75" customHeight="1">
      <c r="F927" s="81"/>
      <c r="G927" s="81"/>
      <c r="H927" s="81"/>
      <c r="I927" s="81"/>
      <c r="J927" s="81"/>
      <c r="K927" s="81"/>
      <c r="L927" s="81"/>
      <c r="M927" s="81"/>
      <c r="N927" s="81"/>
      <c r="O927" s="81"/>
      <c r="P927" s="81"/>
      <c r="Q927" s="81"/>
      <c r="R927" s="81"/>
      <c r="S927" s="81"/>
      <c r="T927" s="81"/>
      <c r="U927" s="81"/>
      <c r="V927" s="81"/>
      <c r="W927" s="81"/>
      <c r="X927" s="81"/>
      <c r="Y927" s="81"/>
      <c r="Z927" s="81"/>
      <c r="AA927" s="81"/>
      <c r="AB927" s="81"/>
      <c r="AC927" s="81"/>
      <c r="AD927" s="81"/>
      <c r="AE927" s="81"/>
      <c r="AF927" s="81"/>
      <c r="AG927" s="650" t="s">
        <v>388</v>
      </c>
      <c r="AH927" s="650"/>
      <c r="AI927" s="650"/>
      <c r="AJ927" s="650"/>
      <c r="AK927" s="650"/>
      <c r="AL927" s="650"/>
      <c r="AM927" s="91"/>
      <c r="AN927" s="650" t="s">
        <v>389</v>
      </c>
      <c r="AO927" s="650"/>
      <c r="AP927" s="650"/>
      <c r="AQ927" s="650"/>
      <c r="AR927" s="650"/>
      <c r="AS927" s="650"/>
      <c r="AT927" s="81"/>
      <c r="AU927" s="651"/>
      <c r="AV927" s="651"/>
      <c r="AW927" s="651"/>
      <c r="AX927" s="651"/>
      <c r="AY927" s="651"/>
      <c r="AZ927" s="651"/>
      <c r="BA927" s="91"/>
      <c r="BB927" s="91"/>
      <c r="BC927" s="91"/>
      <c r="BD927" s="91"/>
      <c r="BE927" s="91"/>
      <c r="BF927" s="91"/>
      <c r="BG927" s="91"/>
      <c r="BH927" s="81"/>
      <c r="BI927" s="81"/>
      <c r="BJ927" s="81"/>
      <c r="BK927" s="81"/>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row>
    <row r="928" spans="6:198" s="1" customFormat="1" ht="12.75" customHeight="1">
      <c r="F928" s="81"/>
      <c r="G928" s="81"/>
      <c r="H928" s="81"/>
      <c r="I928" s="433" t="s">
        <v>390</v>
      </c>
      <c r="J928" s="81"/>
      <c r="K928" s="81"/>
      <c r="L928" s="81"/>
      <c r="M928" s="81"/>
      <c r="N928" s="81"/>
      <c r="O928" s="81"/>
      <c r="P928" s="81"/>
      <c r="Q928" s="81"/>
      <c r="R928" s="81"/>
      <c r="S928" s="81"/>
      <c r="T928" s="81"/>
      <c r="U928" s="81"/>
      <c r="V928" s="81"/>
      <c r="W928" s="81"/>
      <c r="X928" s="81"/>
      <c r="Y928" s="81"/>
      <c r="Z928" s="81"/>
      <c r="AA928" s="81"/>
      <c r="AB928" s="81"/>
      <c r="AC928" s="81"/>
      <c r="AD928" s="81"/>
      <c r="AE928" s="81"/>
      <c r="AF928" s="81"/>
      <c r="AG928" s="81"/>
      <c r="AH928" s="81"/>
      <c r="AI928" s="81"/>
      <c r="AJ928" s="81"/>
      <c r="AK928" s="81"/>
      <c r="AL928" s="81"/>
      <c r="AM928" s="81"/>
      <c r="AN928" s="81"/>
      <c r="AO928" s="81"/>
      <c r="AP928" s="81"/>
      <c r="AQ928" s="81"/>
      <c r="AR928" s="81"/>
      <c r="AS928" s="81"/>
      <c r="AT928" s="81"/>
      <c r="AU928" s="81"/>
      <c r="AV928" s="81"/>
      <c r="AW928" s="81"/>
      <c r="AX928" s="81"/>
      <c r="AY928" s="81"/>
      <c r="AZ928" s="81"/>
      <c r="BA928" s="25"/>
      <c r="BB928" s="25"/>
      <c r="BC928" s="25"/>
      <c r="BD928" s="25"/>
      <c r="BE928" s="25"/>
      <c r="BF928" s="25"/>
      <c r="BG928" s="25"/>
      <c r="BH928" s="81"/>
      <c r="BI928" s="81"/>
      <c r="BJ928" s="81"/>
      <c r="BK928" s="81"/>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row>
    <row r="929" spans="6:198" s="1" customFormat="1" ht="12.75" customHeight="1">
      <c r="F929" s="81"/>
      <c r="G929" s="81"/>
      <c r="H929" s="81"/>
      <c r="I929" s="81" t="s">
        <v>391</v>
      </c>
      <c r="J929" s="81"/>
      <c r="K929" s="81"/>
      <c r="L929" s="81"/>
      <c r="M929" s="81"/>
      <c r="N929" s="81"/>
      <c r="O929" s="81"/>
      <c r="P929" s="81"/>
      <c r="Q929" s="81"/>
      <c r="R929" s="81"/>
      <c r="S929" s="81"/>
      <c r="T929" s="81"/>
      <c r="U929" s="81"/>
      <c r="V929" s="81"/>
      <c r="W929" s="81"/>
      <c r="X929" s="81"/>
      <c r="Y929" s="81"/>
      <c r="Z929" s="81"/>
      <c r="AA929" s="81"/>
      <c r="AB929" s="81"/>
      <c r="AC929" s="81"/>
      <c r="AD929" s="434"/>
      <c r="AE929" s="81"/>
      <c r="AF929" s="81"/>
      <c r="AG929" s="648">
        <f>'[1]Summary &amp; Aggregate Data'!$C38</f>
        <v>0</v>
      </c>
      <c r="AH929" s="648"/>
      <c r="AI929" s="648"/>
      <c r="AJ929" s="648"/>
      <c r="AK929" s="648"/>
      <c r="AL929" s="648"/>
      <c r="AM929" s="435"/>
      <c r="AN929" s="648">
        <f>[1]Input!$C336</f>
        <v>0</v>
      </c>
      <c r="AO929" s="648"/>
      <c r="AP929" s="648"/>
      <c r="AQ929" s="648"/>
      <c r="AR929" s="648"/>
      <c r="AS929" s="648"/>
      <c r="AT929" s="81"/>
      <c r="AU929" s="12"/>
      <c r="AV929" s="12"/>
      <c r="AW929" s="12"/>
      <c r="AX929" s="12"/>
      <c r="AY929" s="12"/>
      <c r="AZ929" s="12"/>
      <c r="BA929" s="25"/>
      <c r="BB929" s="652"/>
      <c r="BC929" s="652"/>
      <c r="BD929" s="652"/>
      <c r="BE929" s="652"/>
      <c r="BF929" s="652"/>
      <c r="BG929" s="652"/>
      <c r="BH929" s="81"/>
      <c r="BI929" s="81"/>
      <c r="BJ929" s="81"/>
      <c r="BK929" s="81"/>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row>
    <row r="930" spans="6:198" s="1" customFormat="1" ht="12.75" customHeight="1">
      <c r="F930" s="81"/>
      <c r="G930" s="81"/>
      <c r="H930" s="81"/>
      <c r="I930" s="81" t="s">
        <v>392</v>
      </c>
      <c r="J930" s="81"/>
      <c r="K930" s="81"/>
      <c r="L930" s="81"/>
      <c r="M930" s="81"/>
      <c r="N930" s="81"/>
      <c r="O930" s="81"/>
      <c r="P930" s="81"/>
      <c r="Q930" s="81"/>
      <c r="R930" s="81"/>
      <c r="S930" s="81"/>
      <c r="T930" s="81"/>
      <c r="U930" s="81"/>
      <c r="V930" s="81"/>
      <c r="W930" s="81"/>
      <c r="X930" s="81"/>
      <c r="Y930" s="81"/>
      <c r="Z930" s="81"/>
      <c r="AA930" s="81"/>
      <c r="AB930" s="81"/>
      <c r="AC930" s="81"/>
      <c r="AD930" s="434"/>
      <c r="AE930" s="81"/>
      <c r="AF930" s="81"/>
      <c r="AG930" s="641">
        <f>'[1]Summary &amp; Aggregate Data'!$C39</f>
        <v>0</v>
      </c>
      <c r="AH930" s="641"/>
      <c r="AI930" s="641"/>
      <c r="AJ930" s="641"/>
      <c r="AK930" s="641"/>
      <c r="AL930" s="641"/>
      <c r="AM930" s="435"/>
      <c r="AN930" s="641">
        <f>[1]Input!$C337</f>
        <v>0</v>
      </c>
      <c r="AO930" s="641"/>
      <c r="AP930" s="641"/>
      <c r="AQ930" s="641"/>
      <c r="AR930" s="641"/>
      <c r="AS930" s="641"/>
      <c r="AT930" s="81"/>
      <c r="AU930" s="12"/>
      <c r="AV930" s="12"/>
      <c r="AW930" s="12"/>
      <c r="AX930" s="12"/>
      <c r="AY930" s="12"/>
      <c r="AZ930" s="12"/>
      <c r="BA930" s="25"/>
      <c r="BB930" s="82"/>
      <c r="BC930" s="82"/>
      <c r="BD930" s="82"/>
      <c r="BE930" s="82"/>
      <c r="BF930" s="82"/>
      <c r="BG930" s="82"/>
      <c r="BH930" s="81"/>
      <c r="BI930" s="81"/>
      <c r="BJ930" s="81"/>
      <c r="BK930" s="81"/>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row>
    <row r="931" spans="6:198" s="1" customFormat="1" ht="12.75" customHeight="1">
      <c r="F931" s="81"/>
      <c r="G931" s="81"/>
      <c r="H931" s="81"/>
      <c r="I931" s="81" t="s">
        <v>393</v>
      </c>
      <c r="J931" s="81"/>
      <c r="K931" s="81"/>
      <c r="L931" s="81"/>
      <c r="M931" s="81"/>
      <c r="N931" s="81"/>
      <c r="O931" s="81"/>
      <c r="P931" s="81"/>
      <c r="Q931" s="81"/>
      <c r="R931" s="81"/>
      <c r="S931" s="81"/>
      <c r="T931" s="81"/>
      <c r="U931" s="81"/>
      <c r="V931" s="81"/>
      <c r="W931" s="81"/>
      <c r="X931" s="81"/>
      <c r="Y931" s="81"/>
      <c r="Z931" s="81"/>
      <c r="AA931" s="81"/>
      <c r="AB931" s="81"/>
      <c r="AC931" s="81"/>
      <c r="AD931" s="434"/>
      <c r="AE931" s="81"/>
      <c r="AF931" s="59"/>
      <c r="AG931" s="648">
        <f>'[1]Summary &amp; Aggregate Data'!$C40</f>
        <v>0</v>
      </c>
      <c r="AH931" s="648"/>
      <c r="AI931" s="648"/>
      <c r="AJ931" s="648"/>
      <c r="AK931" s="648"/>
      <c r="AL931" s="648"/>
      <c r="AM931" s="436"/>
      <c r="AN931" s="648">
        <f>[1]Input!$C338</f>
        <v>0</v>
      </c>
      <c r="AO931" s="648"/>
      <c r="AP931" s="648"/>
      <c r="AQ931" s="648"/>
      <c r="AR931" s="648"/>
      <c r="AS931" s="648"/>
      <c r="AT931" s="59"/>
      <c r="AU931" s="12"/>
      <c r="AV931" s="12"/>
      <c r="AW931" s="12"/>
      <c r="AX931" s="12"/>
      <c r="AY931" s="12"/>
      <c r="AZ931" s="12"/>
      <c r="BA931" s="25"/>
      <c r="BB931" s="649"/>
      <c r="BC931" s="649"/>
      <c r="BD931" s="649"/>
      <c r="BE931" s="649"/>
      <c r="BF931" s="649"/>
      <c r="BG931" s="649"/>
      <c r="BH931" s="81"/>
      <c r="BI931" s="81"/>
      <c r="BJ931" s="81"/>
      <c r="BK931" s="81"/>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row>
    <row r="932" spans="6:198" s="1" customFormat="1" ht="12.75" customHeight="1">
      <c r="F932" s="81"/>
      <c r="G932" s="81"/>
      <c r="H932" s="81"/>
      <c r="I932" s="81" t="s">
        <v>394</v>
      </c>
      <c r="J932" s="81"/>
      <c r="K932" s="81"/>
      <c r="L932" s="81"/>
      <c r="M932" s="81"/>
      <c r="N932" s="81"/>
      <c r="O932" s="81"/>
      <c r="P932" s="81"/>
      <c r="Q932" s="81"/>
      <c r="R932" s="81"/>
      <c r="S932" s="81"/>
      <c r="T932" s="81"/>
      <c r="U932" s="81"/>
      <c r="V932" s="81"/>
      <c r="W932" s="81"/>
      <c r="X932" s="81"/>
      <c r="Y932" s="81"/>
      <c r="Z932" s="81"/>
      <c r="AA932" s="81"/>
      <c r="AB932" s="81"/>
      <c r="AC932" s="81"/>
      <c r="AD932" s="434"/>
      <c r="AE932" s="81"/>
      <c r="AF932" s="59"/>
      <c r="AG932" s="641">
        <f>'[1]Summary &amp; Aggregate Data'!$C41</f>
        <v>0</v>
      </c>
      <c r="AH932" s="641"/>
      <c r="AI932" s="641"/>
      <c r="AJ932" s="641"/>
      <c r="AK932" s="641"/>
      <c r="AL932" s="641"/>
      <c r="AM932" s="436"/>
      <c r="AN932" s="641">
        <f>[1]Input!$C339</f>
        <v>0</v>
      </c>
      <c r="AO932" s="641"/>
      <c r="AP932" s="641"/>
      <c r="AQ932" s="641"/>
      <c r="AR932" s="641"/>
      <c r="AS932" s="641"/>
      <c r="AT932" s="59"/>
      <c r="AU932" s="12"/>
      <c r="AV932" s="12"/>
      <c r="AW932" s="12"/>
      <c r="AX932" s="12"/>
      <c r="AY932" s="12"/>
      <c r="AZ932" s="12"/>
      <c r="BA932" s="25"/>
      <c r="BB932" s="437"/>
      <c r="BC932" s="437"/>
      <c r="BD932" s="437"/>
      <c r="BE932" s="437"/>
      <c r="BF932" s="437"/>
      <c r="BG932" s="437"/>
      <c r="BH932" s="81"/>
      <c r="BI932" s="81"/>
      <c r="BJ932" s="81"/>
      <c r="BK932" s="81"/>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row>
    <row r="933" spans="6:198" s="1" customFormat="1" ht="12.75" customHeight="1">
      <c r="F933" s="81"/>
      <c r="G933" s="81"/>
      <c r="H933" s="81"/>
      <c r="I933" s="81" t="s">
        <v>395</v>
      </c>
      <c r="J933" s="81"/>
      <c r="K933" s="81"/>
      <c r="L933" s="81"/>
      <c r="M933" s="81"/>
      <c r="N933" s="81"/>
      <c r="O933" s="81"/>
      <c r="P933" s="81"/>
      <c r="Q933" s="81"/>
      <c r="R933" s="81"/>
      <c r="S933" s="81"/>
      <c r="T933" s="81"/>
      <c r="U933" s="81"/>
      <c r="V933" s="81"/>
      <c r="W933" s="81"/>
      <c r="X933" s="81"/>
      <c r="Y933" s="81"/>
      <c r="Z933" s="81"/>
      <c r="AA933" s="81"/>
      <c r="AB933" s="81"/>
      <c r="AC933" s="81"/>
      <c r="AD933" s="434"/>
      <c r="AE933" s="81"/>
      <c r="AF933" s="59"/>
      <c r="AG933" s="648">
        <f>'[1]Summary &amp; Aggregate Data'!$C42</f>
        <v>0</v>
      </c>
      <c r="AH933" s="648"/>
      <c r="AI933" s="648"/>
      <c r="AJ933" s="648"/>
      <c r="AK933" s="648"/>
      <c r="AL933" s="648"/>
      <c r="AM933" s="436"/>
      <c r="AN933" s="648">
        <f>[1]Input!$C340</f>
        <v>0</v>
      </c>
      <c r="AO933" s="648"/>
      <c r="AP933" s="648"/>
      <c r="AQ933" s="648"/>
      <c r="AR933" s="648"/>
      <c r="AS933" s="648"/>
      <c r="AT933" s="59"/>
      <c r="AU933" s="12"/>
      <c r="AV933" s="12"/>
      <c r="AW933" s="12"/>
      <c r="AX933" s="12"/>
      <c r="AY933" s="12"/>
      <c r="AZ933" s="12"/>
      <c r="BA933" s="25"/>
      <c r="BB933" s="437"/>
      <c r="BC933" s="437"/>
      <c r="BD933" s="437"/>
      <c r="BE933" s="437"/>
      <c r="BF933" s="437"/>
      <c r="BG933" s="437"/>
      <c r="BH933" s="81"/>
      <c r="BI933" s="81"/>
      <c r="BJ933" s="81"/>
      <c r="BK933" s="81"/>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row>
    <row r="934" spans="6:198" s="1" customFormat="1" ht="12.75" customHeight="1">
      <c r="F934" s="81"/>
      <c r="G934" s="81"/>
      <c r="H934" s="81"/>
      <c r="I934" s="81" t="s">
        <v>396</v>
      </c>
      <c r="J934" s="81"/>
      <c r="K934" s="81"/>
      <c r="L934" s="81"/>
      <c r="M934" s="81"/>
      <c r="N934" s="81"/>
      <c r="O934" s="81"/>
      <c r="P934" s="81"/>
      <c r="Q934" s="81"/>
      <c r="R934" s="81"/>
      <c r="S934" s="81"/>
      <c r="T934" s="81"/>
      <c r="U934" s="81"/>
      <c r="V934" s="81"/>
      <c r="W934" s="81"/>
      <c r="X934" s="81"/>
      <c r="Y934" s="81"/>
      <c r="Z934" s="81"/>
      <c r="AA934" s="81"/>
      <c r="AB934" s="81"/>
      <c r="AC934" s="81"/>
      <c r="AD934" s="395"/>
      <c r="AE934" s="81"/>
      <c r="AF934" s="59"/>
      <c r="AG934" s="641">
        <f>'[1]Summary &amp; Aggregate Data'!$C43</f>
        <v>0</v>
      </c>
      <c r="AH934" s="641"/>
      <c r="AI934" s="641"/>
      <c r="AJ934" s="641"/>
      <c r="AK934" s="641"/>
      <c r="AL934" s="641"/>
      <c r="AM934" s="350"/>
      <c r="AN934" s="641">
        <f>[1]Input!$C341</f>
        <v>0</v>
      </c>
      <c r="AO934" s="641"/>
      <c r="AP934" s="641"/>
      <c r="AQ934" s="641"/>
      <c r="AR934" s="641"/>
      <c r="AS934" s="641"/>
      <c r="AT934" s="59"/>
      <c r="AU934" s="9"/>
      <c r="AV934" s="9"/>
      <c r="AW934" s="9"/>
      <c r="AX934" s="12"/>
      <c r="AY934" s="12"/>
      <c r="AZ934" s="12"/>
      <c r="BA934" s="25"/>
      <c r="BB934" s="25"/>
      <c r="BC934" s="25"/>
      <c r="BD934" s="25"/>
      <c r="BE934" s="25"/>
      <c r="BF934" s="25"/>
      <c r="BG934" s="25"/>
      <c r="BH934" s="81"/>
      <c r="BI934" s="81"/>
      <c r="BJ934" s="81"/>
      <c r="BK934" s="81"/>
      <c r="BL934" s="427"/>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row>
    <row r="935" spans="6:198" s="1" customFormat="1" ht="12.75" customHeight="1">
      <c r="F935" s="81"/>
      <c r="G935" s="81"/>
      <c r="H935" s="81"/>
      <c r="I935" s="81" t="s">
        <v>397</v>
      </c>
      <c r="J935" s="81"/>
      <c r="K935" s="81"/>
      <c r="L935" s="81"/>
      <c r="M935" s="81"/>
      <c r="N935" s="81"/>
      <c r="O935" s="81"/>
      <c r="P935" s="81"/>
      <c r="Q935" s="81"/>
      <c r="R935" s="81"/>
      <c r="S935" s="81"/>
      <c r="T935" s="81"/>
      <c r="U935" s="81"/>
      <c r="V935" s="81"/>
      <c r="W935" s="81"/>
      <c r="X935" s="81"/>
      <c r="Y935" s="81"/>
      <c r="Z935" s="81"/>
      <c r="AA935" s="81"/>
      <c r="AB935" s="81"/>
      <c r="AC935" s="81"/>
      <c r="AD935" s="438"/>
      <c r="AE935" s="81"/>
      <c r="AF935" s="59"/>
      <c r="AG935" s="648">
        <f>'[1]Summary &amp; Aggregate Data'!$C44</f>
        <v>0</v>
      </c>
      <c r="AH935" s="648"/>
      <c r="AI935" s="648"/>
      <c r="AJ935" s="648"/>
      <c r="AK935" s="648"/>
      <c r="AL935" s="648"/>
      <c r="AM935" s="289"/>
      <c r="AN935" s="648">
        <f>[1]Input!$C342</f>
        <v>0</v>
      </c>
      <c r="AO935" s="648"/>
      <c r="AP935" s="648"/>
      <c r="AQ935" s="648"/>
      <c r="AR935" s="648"/>
      <c r="AS935" s="648"/>
      <c r="AT935" s="59"/>
      <c r="AU935" s="12"/>
      <c r="AV935" s="12"/>
      <c r="AW935" s="12"/>
      <c r="AX935" s="12"/>
      <c r="AY935" s="12"/>
      <c r="AZ935" s="12"/>
      <c r="BA935" s="25"/>
      <c r="BB935" s="646"/>
      <c r="BC935" s="646"/>
      <c r="BD935" s="646"/>
      <c r="BE935" s="646"/>
      <c r="BF935" s="646"/>
      <c r="BG935" s="646"/>
      <c r="BH935" s="81"/>
      <c r="BI935" s="81"/>
      <c r="BJ935" s="81"/>
      <c r="BK935" s="81"/>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row>
    <row r="936" spans="6:198" s="1" customFormat="1" ht="12.75" customHeight="1">
      <c r="F936" s="81"/>
      <c r="G936" s="81"/>
      <c r="H936" s="81"/>
      <c r="I936" s="81" t="s">
        <v>398</v>
      </c>
      <c r="J936" s="81"/>
      <c r="K936" s="81"/>
      <c r="L936" s="81"/>
      <c r="M936" s="81"/>
      <c r="N936" s="81"/>
      <c r="O936" s="81"/>
      <c r="P936" s="81"/>
      <c r="Q936" s="81"/>
      <c r="R936" s="81"/>
      <c r="S936" s="81"/>
      <c r="T936" s="81"/>
      <c r="U936" s="81"/>
      <c r="V936" s="81"/>
      <c r="W936" s="81"/>
      <c r="X936" s="81"/>
      <c r="Y936" s="81"/>
      <c r="Z936" s="81"/>
      <c r="AA936" s="81"/>
      <c r="AB936" s="81"/>
      <c r="AC936" s="81"/>
      <c r="AD936" s="438"/>
      <c r="AE936" s="81"/>
      <c r="AF936" s="59"/>
      <c r="AG936" s="641">
        <f>'[1]Summary &amp; Aggregate Data'!$C45</f>
        <v>0</v>
      </c>
      <c r="AH936" s="641"/>
      <c r="AI936" s="641"/>
      <c r="AJ936" s="641"/>
      <c r="AK936" s="641"/>
      <c r="AL936" s="641"/>
      <c r="AM936" s="439"/>
      <c r="AN936" s="641">
        <f>[1]Input!$C343</f>
        <v>0</v>
      </c>
      <c r="AO936" s="641"/>
      <c r="AP936" s="641"/>
      <c r="AQ936" s="641"/>
      <c r="AR936" s="641"/>
      <c r="AS936" s="641"/>
      <c r="AT936" s="59"/>
      <c r="AU936" s="12"/>
      <c r="AV936" s="12"/>
      <c r="AW936" s="12"/>
      <c r="AX936" s="12"/>
      <c r="AY936" s="12"/>
      <c r="AZ936" s="12"/>
      <c r="BA936" s="81"/>
      <c r="BB936" s="647"/>
      <c r="BC936" s="647"/>
      <c r="BD936" s="647"/>
      <c r="BE936" s="647"/>
      <c r="BF936" s="647"/>
      <c r="BG936" s="647"/>
      <c r="BH936" s="81"/>
      <c r="BI936" s="81"/>
      <c r="BJ936" s="81"/>
      <c r="BK936" s="81"/>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row>
    <row r="937" spans="6:198" s="1" customFormat="1" ht="12.75" customHeight="1">
      <c r="F937" s="81"/>
      <c r="G937" s="81"/>
      <c r="H937" s="81"/>
      <c r="I937" s="81" t="s">
        <v>399</v>
      </c>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9"/>
      <c r="AG937" s="644">
        <f>'[1]Summary &amp; Aggregate Data'!$C46</f>
        <v>0</v>
      </c>
      <c r="AH937" s="644"/>
      <c r="AI937" s="644"/>
      <c r="AJ937" s="644"/>
      <c r="AK937" s="644"/>
      <c r="AL937" s="644"/>
      <c r="AM937" s="440"/>
      <c r="AN937" s="644">
        <f>[1]Input!$C344</f>
        <v>0</v>
      </c>
      <c r="AO937" s="644"/>
      <c r="AP937" s="644"/>
      <c r="AQ937" s="644"/>
      <c r="AR937" s="644"/>
      <c r="AS937" s="644"/>
      <c r="AT937" s="59"/>
      <c r="AU937" s="647"/>
      <c r="AV937" s="647"/>
      <c r="AW937" s="647"/>
      <c r="AX937" s="647"/>
      <c r="AY937" s="647"/>
      <c r="AZ937" s="647"/>
      <c r="BA937" s="81"/>
      <c r="BB937" s="647"/>
      <c r="BC937" s="647"/>
      <c r="BD937" s="647"/>
      <c r="BE937" s="647"/>
      <c r="BF937" s="647"/>
      <c r="BG937" s="647"/>
      <c r="BH937" s="81"/>
      <c r="BI937" s="81"/>
      <c r="BJ937" s="81"/>
      <c r="BK937" s="81"/>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row>
    <row r="938" spans="6:198" s="1" customFormat="1" ht="12.75" customHeight="1">
      <c r="F938" s="81"/>
      <c r="G938" s="81"/>
      <c r="H938" s="81"/>
      <c r="I938" s="81" t="s">
        <v>400</v>
      </c>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644">
        <f>'[1]Summary &amp; Aggregate Data'!$C47</f>
        <v>0</v>
      </c>
      <c r="AH938" s="644"/>
      <c r="AI938" s="644"/>
      <c r="AJ938" s="644"/>
      <c r="AK938" s="644"/>
      <c r="AL938" s="644"/>
      <c r="AM938" s="441"/>
      <c r="AN938" s="644">
        <f>[1]Input!$C345</f>
        <v>0</v>
      </c>
      <c r="AO938" s="644"/>
      <c r="AP938" s="644"/>
      <c r="AQ938" s="644"/>
      <c r="AR938" s="644"/>
      <c r="AS938" s="644"/>
      <c r="AT938" s="59"/>
      <c r="AU938" s="645"/>
      <c r="AV938" s="645"/>
      <c r="AW938" s="645"/>
      <c r="AX938" s="645"/>
      <c r="AY938" s="645"/>
      <c r="AZ938" s="645"/>
      <c r="BA938" s="81"/>
      <c r="BB938" s="645"/>
      <c r="BC938" s="645"/>
      <c r="BD938" s="645"/>
      <c r="BE938" s="645"/>
      <c r="BF938" s="645"/>
      <c r="BG938" s="645"/>
      <c r="BH938" s="81"/>
      <c r="BI938" s="81"/>
      <c r="BJ938" s="81"/>
      <c r="BK938" s="81"/>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row>
    <row r="939" spans="6:198" s="1" customFormat="1" ht="12.75" customHeight="1">
      <c r="F939" s="81"/>
      <c r="G939" s="81"/>
      <c r="H939" s="81"/>
      <c r="I939" s="59" t="s">
        <v>401</v>
      </c>
      <c r="J939" s="9"/>
      <c r="K939" s="9"/>
      <c r="L939" s="9"/>
      <c r="M939" s="9"/>
      <c r="N939" s="9"/>
      <c r="O939" s="9"/>
      <c r="P939" s="9"/>
      <c r="Q939" s="9"/>
      <c r="R939" s="9"/>
      <c r="S939" s="9"/>
      <c r="T939" s="9"/>
      <c r="U939" s="9"/>
      <c r="V939" s="9"/>
      <c r="W939" s="9"/>
      <c r="X939" s="9"/>
      <c r="Y939" s="9"/>
      <c r="Z939" s="9"/>
      <c r="AA939" s="9"/>
      <c r="AB939" s="9"/>
      <c r="AC939" s="9"/>
      <c r="AD939" s="9"/>
      <c r="AE939" s="9"/>
      <c r="AF939" s="9"/>
      <c r="AG939" s="641">
        <f>'[1]Summary &amp; Aggregate Data'!$C48</f>
        <v>0</v>
      </c>
      <c r="AH939" s="641"/>
      <c r="AI939" s="641"/>
      <c r="AJ939" s="641"/>
      <c r="AK939" s="641"/>
      <c r="AL939" s="641"/>
      <c r="AM939" s="439"/>
      <c r="AN939" s="641">
        <f>[1]Input!$C346</f>
        <v>0</v>
      </c>
      <c r="AO939" s="641"/>
      <c r="AP939" s="641"/>
      <c r="AQ939" s="641"/>
      <c r="AR939" s="641"/>
      <c r="AS939" s="641"/>
      <c r="AT939" s="59"/>
      <c r="AU939" s="645"/>
      <c r="AV939" s="645"/>
      <c r="AW939" s="645"/>
      <c r="AX939" s="645"/>
      <c r="AY939" s="645"/>
      <c r="AZ939" s="645"/>
      <c r="BA939" s="81"/>
      <c r="BB939" s="645"/>
      <c r="BC939" s="645"/>
      <c r="BD939" s="645"/>
      <c r="BE939" s="645"/>
      <c r="BF939" s="645"/>
      <c r="BG939" s="645"/>
      <c r="BH939" s="81"/>
      <c r="BI939" s="81"/>
      <c r="BJ939" s="81"/>
      <c r="BK939" s="81"/>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row>
    <row r="940" spans="6:198" s="1" customFormat="1" ht="12.75" customHeight="1">
      <c r="F940" s="81"/>
      <c r="G940" s="81"/>
      <c r="H940" s="81"/>
      <c r="I940" s="81" t="s">
        <v>402</v>
      </c>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641">
        <f>'[1]Summary &amp; Aggregate Data'!$C49</f>
        <v>0</v>
      </c>
      <c r="AH940" s="641"/>
      <c r="AI940" s="641"/>
      <c r="AJ940" s="641"/>
      <c r="AK940" s="641"/>
      <c r="AL940" s="641"/>
      <c r="AM940" s="442"/>
      <c r="AN940" s="641">
        <f>[1]Input!$C347</f>
        <v>0</v>
      </c>
      <c r="AO940" s="641"/>
      <c r="AP940" s="641"/>
      <c r="AQ940" s="641"/>
      <c r="AR940" s="641"/>
      <c r="AS940" s="641"/>
      <c r="AT940" s="81"/>
      <c r="AU940" s="438"/>
      <c r="AV940" s="438"/>
      <c r="AW940" s="438"/>
      <c r="AX940" s="438"/>
      <c r="AY940" s="386"/>
      <c r="AZ940" s="386"/>
      <c r="BA940" s="386"/>
      <c r="BB940" s="386"/>
      <c r="BC940" s="386"/>
      <c r="BD940" s="386"/>
      <c r="BE940" s="438"/>
      <c r="BF940" s="438"/>
      <c r="BG940" s="438"/>
      <c r="BH940" s="81"/>
      <c r="BI940" s="81"/>
      <c r="BJ940" s="81"/>
      <c r="BK940" s="81"/>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row>
    <row r="941" spans="6:198" s="1" customFormat="1" ht="12.75" customHeight="1">
      <c r="F941" s="81"/>
      <c r="G941" s="81"/>
      <c r="H941" s="81"/>
      <c r="I941" s="81"/>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61"/>
      <c r="AK941" s="443"/>
      <c r="AL941" s="443"/>
      <c r="AM941" s="443"/>
      <c r="AN941" s="443"/>
      <c r="AO941" s="443"/>
      <c r="AP941" s="443"/>
      <c r="AQ941" s="12"/>
      <c r="AR941" s="12"/>
      <c r="AS941" s="12"/>
      <c r="AT941" s="81"/>
      <c r="AU941" s="438"/>
      <c r="AV941" s="438"/>
      <c r="AW941" s="438"/>
      <c r="AX941" s="438"/>
      <c r="AY941" s="443"/>
      <c r="AZ941" s="443"/>
      <c r="BA941" s="443"/>
      <c r="BB941" s="443"/>
      <c r="BC941" s="443"/>
      <c r="BD941" s="443"/>
      <c r="BE941" s="438"/>
      <c r="BF941" s="438"/>
      <c r="BG941" s="438"/>
      <c r="BH941" s="81"/>
      <c r="BI941" s="81"/>
      <c r="BJ941" s="81"/>
      <c r="BK941" s="81"/>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row>
    <row r="942" spans="6:198" s="1" customFormat="1" ht="12.75" customHeight="1">
      <c r="F942" s="81"/>
      <c r="G942" s="81"/>
      <c r="H942" s="81"/>
      <c r="I942" s="433" t="s">
        <v>403</v>
      </c>
      <c r="J942" s="81"/>
      <c r="K942" s="81"/>
      <c r="L942" s="81"/>
      <c r="M942" s="81"/>
      <c r="N942" s="81"/>
      <c r="O942" s="81"/>
      <c r="P942" s="81"/>
      <c r="Q942" s="81"/>
      <c r="R942" s="81"/>
      <c r="S942" s="81"/>
      <c r="T942" s="81"/>
      <c r="U942" s="81"/>
      <c r="V942" s="81"/>
      <c r="W942" s="81"/>
      <c r="X942" s="81"/>
      <c r="Y942" s="81"/>
      <c r="Z942" s="81"/>
      <c r="AA942" s="81"/>
      <c r="AB942" s="81"/>
      <c r="AC942" s="81"/>
      <c r="AD942" s="81"/>
      <c r="AE942" s="81"/>
      <c r="AF942" s="81"/>
      <c r="AG942" s="429"/>
      <c r="AH942" s="429"/>
      <c r="AI942" s="429"/>
      <c r="AJ942" s="429"/>
      <c r="AK942" s="642" t="s">
        <v>388</v>
      </c>
      <c r="AL942" s="642"/>
      <c r="AM942" s="642"/>
      <c r="AN942" s="642"/>
      <c r="AO942" s="642"/>
      <c r="AP942" s="642"/>
      <c r="AQ942" s="429"/>
      <c r="AR942" s="429"/>
      <c r="AS942" s="429"/>
      <c r="AT942" s="81"/>
      <c r="AU942" s="81"/>
      <c r="AV942" s="81"/>
      <c r="AW942" s="81"/>
      <c r="AX942" s="81"/>
      <c r="AY942" s="642" t="s">
        <v>389</v>
      </c>
      <c r="AZ942" s="642"/>
      <c r="BA942" s="642"/>
      <c r="BB942" s="642"/>
      <c r="BC942" s="642"/>
      <c r="BD942" s="642"/>
      <c r="BE942" s="81"/>
      <c r="BF942" s="81"/>
      <c r="BG942" s="81"/>
      <c r="BH942" s="81"/>
      <c r="BI942" s="81"/>
      <c r="BJ942" s="81"/>
      <c r="BK942" s="81"/>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row>
    <row r="943" spans="6:198" s="1" customFormat="1" ht="12.75" customHeight="1">
      <c r="F943" s="81"/>
      <c r="G943" s="81"/>
      <c r="H943" s="81"/>
      <c r="I943" s="81"/>
      <c r="J943" s="81"/>
      <c r="K943" s="81"/>
      <c r="L943" s="81"/>
      <c r="M943" s="81"/>
      <c r="N943" s="81"/>
      <c r="O943" s="81"/>
      <c r="P943" s="81"/>
      <c r="Q943" s="81"/>
      <c r="R943" s="81"/>
      <c r="S943" s="81"/>
      <c r="T943" s="81"/>
      <c r="U943" s="81"/>
      <c r="V943" s="81"/>
      <c r="W943" s="81"/>
      <c r="X943" s="81"/>
      <c r="Y943" s="81"/>
      <c r="Z943" s="81"/>
      <c r="AA943" s="81"/>
      <c r="AB943" s="81"/>
      <c r="AC943" s="81"/>
      <c r="AD943" s="81"/>
      <c r="AE943" s="81"/>
      <c r="AF943" s="81"/>
      <c r="AG943" s="643" t="s">
        <v>56</v>
      </c>
      <c r="AH943" s="643"/>
      <c r="AI943" s="643"/>
      <c r="AJ943" s="643"/>
      <c r="AK943" s="643"/>
      <c r="AL943" s="643"/>
      <c r="AM943" s="81"/>
      <c r="AN943" s="643" t="s">
        <v>404</v>
      </c>
      <c r="AO943" s="643"/>
      <c r="AP943" s="643"/>
      <c r="AQ943" s="643"/>
      <c r="AR943" s="643"/>
      <c r="AS943" s="643"/>
      <c r="AT943" s="81"/>
      <c r="AU943" s="429"/>
      <c r="AV943" s="643" t="s">
        <v>56</v>
      </c>
      <c r="AW943" s="643"/>
      <c r="AX943" s="643"/>
      <c r="AY943" s="643"/>
      <c r="AZ943" s="643"/>
      <c r="BA943" s="643"/>
      <c r="BB943" s="81"/>
      <c r="BC943" s="643" t="s">
        <v>404</v>
      </c>
      <c r="BD943" s="643"/>
      <c r="BE943" s="643"/>
      <c r="BF943" s="643"/>
      <c r="BG943" s="643"/>
      <c r="BH943" s="643"/>
      <c r="BI943" s="81"/>
      <c r="BJ943" s="81"/>
      <c r="BK943" s="81"/>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row>
    <row r="944" spans="6:198" s="1" customFormat="1" ht="12.75" customHeight="1">
      <c r="F944" s="81"/>
      <c r="G944" s="81"/>
      <c r="H944" s="81"/>
      <c r="I944" s="81" t="s">
        <v>405</v>
      </c>
      <c r="J944" s="81"/>
      <c r="K944" s="81"/>
      <c r="L944" s="81"/>
      <c r="M944" s="81"/>
      <c r="N944" s="81"/>
      <c r="O944" s="81"/>
      <c r="P944" s="81"/>
      <c r="Q944" s="81"/>
      <c r="R944" s="81"/>
      <c r="S944" s="81"/>
      <c r="T944" s="81"/>
      <c r="U944" s="81"/>
      <c r="V944" s="81"/>
      <c r="W944" s="81"/>
      <c r="X944" s="81"/>
      <c r="Y944" s="81"/>
      <c r="Z944" s="81"/>
      <c r="AA944" s="81"/>
      <c r="AB944" s="81"/>
      <c r="AC944" s="81"/>
      <c r="AD944" s="81"/>
      <c r="AE944" s="81"/>
      <c r="AF944" s="81"/>
      <c r="AG944" s="640">
        <f>'[1]Summary &amp; Aggregate Data'!$C$54</f>
        <v>0</v>
      </c>
      <c r="AH944" s="640"/>
      <c r="AI944" s="640"/>
      <c r="AJ944" s="640"/>
      <c r="AK944" s="640"/>
      <c r="AL944" s="640"/>
      <c r="AM944" s="431"/>
      <c r="AN944" s="640">
        <f>'[1]Summary &amp; Aggregate Data'!$D$54</f>
        <v>0</v>
      </c>
      <c r="AO944" s="640"/>
      <c r="AP944" s="640"/>
      <c r="AQ944" s="640"/>
      <c r="AR944" s="640"/>
      <c r="AS944" s="640"/>
      <c r="AT944" s="431"/>
      <c r="AU944" s="639">
        <f>[1]Input!$C$348</f>
        <v>0</v>
      </c>
      <c r="AV944" s="639"/>
      <c r="AW944" s="639"/>
      <c r="AX944" s="639"/>
      <c r="AY944" s="639"/>
      <c r="AZ944" s="639"/>
      <c r="BA944" s="639"/>
      <c r="BB944" s="639">
        <f>[1]Input!$C$349</f>
        <v>0</v>
      </c>
      <c r="BC944" s="639"/>
      <c r="BD944" s="639"/>
      <c r="BE944" s="639"/>
      <c r="BF944" s="639"/>
      <c r="BG944" s="639"/>
      <c r="BH944" s="639"/>
      <c r="BI944" s="81"/>
      <c r="BJ944" s="81"/>
      <c r="BK944" s="81"/>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row>
    <row r="945" spans="6:198" s="1" customFormat="1" ht="12.75" customHeight="1">
      <c r="F945" s="81"/>
      <c r="G945" s="81"/>
      <c r="H945" s="81"/>
      <c r="I945" s="81" t="s">
        <v>406</v>
      </c>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609">
        <f>'[1]Summary &amp; Aggregate Data'!$C$55</f>
        <v>0</v>
      </c>
      <c r="AH945" s="609"/>
      <c r="AI945" s="609"/>
      <c r="AJ945" s="609"/>
      <c r="AK945" s="609"/>
      <c r="AL945" s="609"/>
      <c r="AM945" s="444"/>
      <c r="AN945" s="609">
        <f>'[1]Summary &amp; Aggregate Data'!$D$55</f>
        <v>0</v>
      </c>
      <c r="AO945" s="609"/>
      <c r="AP945" s="609"/>
      <c r="AQ945" s="609"/>
      <c r="AR945" s="609"/>
      <c r="AS945" s="609"/>
      <c r="AT945" s="444"/>
      <c r="AU945" s="609">
        <f>[1]Input!$C$350</f>
        <v>0</v>
      </c>
      <c r="AV945" s="609"/>
      <c r="AW945" s="609"/>
      <c r="AX945" s="609"/>
      <c r="AY945" s="609"/>
      <c r="AZ945" s="609"/>
      <c r="BA945" s="609"/>
      <c r="BB945" s="609">
        <f>[1]Input!$C$351</f>
        <v>0</v>
      </c>
      <c r="BC945" s="609"/>
      <c r="BD945" s="609"/>
      <c r="BE945" s="609"/>
      <c r="BF945" s="609"/>
      <c r="BG945" s="609"/>
      <c r="BH945" s="609"/>
      <c r="BI945" s="81"/>
      <c r="BJ945" s="81"/>
      <c r="BK945" s="81"/>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row>
    <row r="946" spans="6:198" s="1" customFormat="1" ht="12.75" customHeight="1">
      <c r="F946" s="81"/>
      <c r="G946" s="81"/>
      <c r="H946" s="81"/>
      <c r="I946" s="81" t="s">
        <v>407</v>
      </c>
      <c r="J946" s="81"/>
      <c r="K946" s="81"/>
      <c r="L946" s="81"/>
      <c r="M946" s="81"/>
      <c r="N946" s="81"/>
      <c r="O946" s="81"/>
      <c r="P946" s="81"/>
      <c r="Q946" s="81"/>
      <c r="R946" s="81"/>
      <c r="S946" s="81"/>
      <c r="T946" s="81"/>
      <c r="U946" s="81"/>
      <c r="V946" s="81"/>
      <c r="W946" s="81"/>
      <c r="X946" s="81"/>
      <c r="Y946" s="81"/>
      <c r="Z946" s="81"/>
      <c r="AA946" s="81"/>
      <c r="AB946" s="81"/>
      <c r="AC946" s="81"/>
      <c r="AD946" s="81"/>
      <c r="AE946" s="81"/>
      <c r="AF946" s="81"/>
      <c r="AG946" s="609">
        <f>'[1]Summary &amp; Aggregate Data'!$C$56</f>
        <v>0</v>
      </c>
      <c r="AH946" s="609"/>
      <c r="AI946" s="609"/>
      <c r="AJ946" s="609"/>
      <c r="AK946" s="609"/>
      <c r="AL946" s="609"/>
      <c r="AM946" s="444"/>
      <c r="AN946" s="609">
        <f>'[1]Summary &amp; Aggregate Data'!$D$56</f>
        <v>0</v>
      </c>
      <c r="AO946" s="609"/>
      <c r="AP946" s="609"/>
      <c r="AQ946" s="609"/>
      <c r="AR946" s="609"/>
      <c r="AS946" s="609"/>
      <c r="AT946" s="444"/>
      <c r="AU946" s="609">
        <f>[1]Input!$C$352</f>
        <v>0</v>
      </c>
      <c r="AV946" s="609"/>
      <c r="AW946" s="609"/>
      <c r="AX946" s="609"/>
      <c r="AY946" s="609"/>
      <c r="AZ946" s="609"/>
      <c r="BA946" s="609"/>
      <c r="BB946" s="609">
        <f>[1]Input!$C$353</f>
        <v>0</v>
      </c>
      <c r="BC946" s="609"/>
      <c r="BD946" s="609"/>
      <c r="BE946" s="609"/>
      <c r="BF946" s="609"/>
      <c r="BG946" s="609"/>
      <c r="BH946" s="609"/>
      <c r="BI946" s="81"/>
      <c r="BJ946" s="81"/>
      <c r="BK946" s="81"/>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row>
    <row r="947" spans="6:198" s="1" customFormat="1" ht="12.75" customHeight="1">
      <c r="F947" s="81"/>
      <c r="G947" s="81"/>
      <c r="H947" s="81"/>
      <c r="I947" s="81" t="s">
        <v>408</v>
      </c>
      <c r="J947" s="9"/>
      <c r="K947" s="9"/>
      <c r="L947" s="9"/>
      <c r="M947" s="9"/>
      <c r="N947" s="9"/>
      <c r="O947" s="9"/>
      <c r="P947" s="9"/>
      <c r="Q947" s="9"/>
      <c r="R947" s="9"/>
      <c r="S947" s="9"/>
      <c r="T947" s="9"/>
      <c r="U947" s="9"/>
      <c r="V947" s="9"/>
      <c r="W947" s="9"/>
      <c r="X947" s="9"/>
      <c r="Y947" s="9"/>
      <c r="Z947" s="9"/>
      <c r="AA947" s="9"/>
      <c r="AB947" s="9"/>
      <c r="AC947" s="9"/>
      <c r="AD947" s="9"/>
      <c r="AE947" s="9"/>
      <c r="AF947" s="9"/>
      <c r="AG947" s="639">
        <f>'[1]Summary &amp; Aggregate Data'!$C$57</f>
        <v>0</v>
      </c>
      <c r="AH947" s="639"/>
      <c r="AI947" s="639"/>
      <c r="AJ947" s="639"/>
      <c r="AK947" s="639"/>
      <c r="AL947" s="639"/>
      <c r="AM947" s="445"/>
      <c r="AN947" s="639">
        <f>'[1]Summary &amp; Aggregate Data'!$D$57</f>
        <v>0</v>
      </c>
      <c r="AO947" s="639"/>
      <c r="AP947" s="639"/>
      <c r="AQ947" s="639"/>
      <c r="AR947" s="639"/>
      <c r="AS947" s="639"/>
      <c r="AT947" s="445"/>
      <c r="AU947" s="639">
        <f>[1]Input!$C$354</f>
        <v>0</v>
      </c>
      <c r="AV947" s="639"/>
      <c r="AW947" s="639"/>
      <c r="AX947" s="639"/>
      <c r="AY947" s="639"/>
      <c r="AZ947" s="639"/>
      <c r="BA947" s="639"/>
      <c r="BB947" s="639">
        <f>[1]Input!$C$355</f>
        <v>0</v>
      </c>
      <c r="BC947" s="639"/>
      <c r="BD947" s="639"/>
      <c r="BE947" s="639"/>
      <c r="BF947" s="639"/>
      <c r="BG947" s="639"/>
      <c r="BH947" s="639"/>
      <c r="BI947" s="81"/>
      <c r="BJ947" s="81"/>
      <c r="BK947" s="81"/>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row>
    <row r="948" spans="6:198" s="1" customFormat="1" ht="12.75" customHeight="1">
      <c r="F948" s="81"/>
      <c r="G948" s="81"/>
      <c r="H948" s="81"/>
      <c r="I948" s="81" t="s">
        <v>409</v>
      </c>
      <c r="J948" s="9"/>
      <c r="K948" s="9"/>
      <c r="L948" s="9"/>
      <c r="M948" s="9"/>
      <c r="N948" s="9"/>
      <c r="O948" s="9"/>
      <c r="P948" s="9"/>
      <c r="Q948" s="9"/>
      <c r="R948" s="9"/>
      <c r="S948" s="9"/>
      <c r="T948" s="9"/>
      <c r="U948" s="9"/>
      <c r="V948" s="9"/>
      <c r="W948" s="9"/>
      <c r="X948" s="9"/>
      <c r="Y948" s="9"/>
      <c r="Z948" s="9"/>
      <c r="AA948" s="9"/>
      <c r="AB948" s="9"/>
      <c r="AC948" s="9"/>
      <c r="AD948" s="9"/>
      <c r="AE948" s="9"/>
      <c r="AF948" s="9"/>
      <c r="AG948" s="609">
        <f>'[1]Summary &amp; Aggregate Data'!$C$58</f>
        <v>0</v>
      </c>
      <c r="AH948" s="609"/>
      <c r="AI948" s="609"/>
      <c r="AJ948" s="609"/>
      <c r="AK948" s="609"/>
      <c r="AL948" s="609"/>
      <c r="AM948" s="442"/>
      <c r="AN948" s="609">
        <f>'[1]Summary &amp; Aggregate Data'!$D$58</f>
        <v>0</v>
      </c>
      <c r="AO948" s="609"/>
      <c r="AP948" s="609"/>
      <c r="AQ948" s="609"/>
      <c r="AR948" s="609"/>
      <c r="AS948" s="609"/>
      <c r="AT948" s="442"/>
      <c r="AU948" s="609">
        <f>[1]Input!$C$356</f>
        <v>0</v>
      </c>
      <c r="AV948" s="609"/>
      <c r="AW948" s="609"/>
      <c r="AX948" s="609"/>
      <c r="AY948" s="609"/>
      <c r="AZ948" s="609"/>
      <c r="BA948" s="609"/>
      <c r="BB948" s="609">
        <f>[1]Input!$C$357</f>
        <v>0</v>
      </c>
      <c r="BC948" s="609"/>
      <c r="BD948" s="609"/>
      <c r="BE948" s="609"/>
      <c r="BF948" s="609"/>
      <c r="BG948" s="609"/>
      <c r="BH948" s="609"/>
      <c r="BI948" s="81"/>
      <c r="BJ948" s="81"/>
      <c r="BK948" s="81"/>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row>
    <row r="949" spans="6:198" s="1" customFormat="1" ht="12.75" customHeight="1">
      <c r="F949" s="81"/>
      <c r="G949" s="81"/>
      <c r="H949" s="81"/>
      <c r="I949" s="81" t="s">
        <v>410</v>
      </c>
      <c r="J949" s="9"/>
      <c r="K949" s="9"/>
      <c r="L949" s="9"/>
      <c r="M949" s="9"/>
      <c r="N949" s="9"/>
      <c r="O949" s="9"/>
      <c r="P949" s="9"/>
      <c r="Q949" s="9"/>
      <c r="R949" s="9"/>
      <c r="S949" s="9"/>
      <c r="T949" s="9"/>
      <c r="U949" s="9"/>
      <c r="V949" s="9"/>
      <c r="W949" s="9"/>
      <c r="X949" s="9"/>
      <c r="Y949" s="9"/>
      <c r="Z949" s="9"/>
      <c r="AA949" s="9"/>
      <c r="AB949" s="9"/>
      <c r="AC949" s="9"/>
      <c r="AD949" s="9"/>
      <c r="AE949" s="9"/>
      <c r="AF949" s="9"/>
      <c r="AG949" s="609">
        <f>'[1]Summary &amp; Aggregate Data'!$C$59</f>
        <v>0</v>
      </c>
      <c r="AH949" s="609"/>
      <c r="AI949" s="609"/>
      <c r="AJ949" s="609"/>
      <c r="AK949" s="609"/>
      <c r="AL949" s="609"/>
      <c r="AM949" s="442"/>
      <c r="AN949" s="609">
        <f>'[1]Summary &amp; Aggregate Data'!$D$59</f>
        <v>0</v>
      </c>
      <c r="AO949" s="609"/>
      <c r="AP949" s="609"/>
      <c r="AQ949" s="609"/>
      <c r="AR949" s="609"/>
      <c r="AS949" s="609"/>
      <c r="AT949" s="442"/>
      <c r="AU949" s="609">
        <f>[1]Input!$C$358</f>
        <v>0</v>
      </c>
      <c r="AV949" s="609"/>
      <c r="AW949" s="609"/>
      <c r="AX949" s="609"/>
      <c r="AY949" s="609"/>
      <c r="AZ949" s="609"/>
      <c r="BA949" s="609"/>
      <c r="BB949" s="609">
        <f>[1]Input!$C$359</f>
        <v>0</v>
      </c>
      <c r="BC949" s="609"/>
      <c r="BD949" s="609"/>
      <c r="BE949" s="609"/>
      <c r="BF949" s="609"/>
      <c r="BG949" s="609"/>
      <c r="BH949" s="609"/>
      <c r="BI949" s="81"/>
      <c r="BJ949" s="81"/>
      <c r="BK949" s="81"/>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row>
    <row r="950" spans="6:198" s="1" customFormat="1" ht="12.75" customHeight="1">
      <c r="F950" s="81"/>
      <c r="G950" s="81"/>
      <c r="H950" s="81"/>
      <c r="I950" s="59" t="s">
        <v>411</v>
      </c>
      <c r="J950" s="81"/>
      <c r="K950" s="81"/>
      <c r="L950" s="81"/>
      <c r="M950" s="81"/>
      <c r="N950" s="81"/>
      <c r="O950" s="81"/>
      <c r="P950" s="81"/>
      <c r="Q950" s="81"/>
      <c r="R950" s="81"/>
      <c r="S950" s="81"/>
      <c r="T950" s="81"/>
      <c r="U950" s="81"/>
      <c r="V950" s="81"/>
      <c r="W950" s="81"/>
      <c r="X950" s="81"/>
      <c r="Y950" s="81"/>
      <c r="Z950" s="81"/>
      <c r="AA950" s="81"/>
      <c r="AB950" s="81"/>
      <c r="AC950" s="81"/>
      <c r="AD950" s="81"/>
      <c r="AE950" s="81"/>
      <c r="AF950" s="81"/>
      <c r="AG950" s="635">
        <f>'[1]Summary &amp; Aggregate Data'!$C$63</f>
        <v>0</v>
      </c>
      <c r="AH950" s="635"/>
      <c r="AI950" s="635"/>
      <c r="AJ950" s="635"/>
      <c r="AK950" s="635"/>
      <c r="AL950" s="635"/>
      <c r="AM950" s="282"/>
      <c r="AN950" s="636"/>
      <c r="AO950" s="636"/>
      <c r="AP950" s="636"/>
      <c r="AQ950" s="636"/>
      <c r="AR950" s="636"/>
      <c r="AS950" s="636"/>
      <c r="AT950" s="282"/>
      <c r="AU950" s="609">
        <f>[1]Input!$C$360</f>
        <v>0</v>
      </c>
      <c r="AV950" s="609"/>
      <c r="AW950" s="609"/>
      <c r="AX950" s="609"/>
      <c r="AY950" s="609"/>
      <c r="AZ950" s="609"/>
      <c r="BA950" s="609"/>
      <c r="BB950" s="636"/>
      <c r="BC950" s="636"/>
      <c r="BD950" s="636"/>
      <c r="BE950" s="636"/>
      <c r="BF950" s="636"/>
      <c r="BG950" s="636"/>
      <c r="BH950" s="636"/>
      <c r="BI950" s="81"/>
      <c r="BJ950" s="81"/>
      <c r="BK950" s="81"/>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row>
    <row r="951" spans="6:198" s="1" customFormat="1" ht="12.75" customHeight="1">
      <c r="F951" s="81"/>
      <c r="G951" s="81"/>
      <c r="H951" s="81"/>
      <c r="I951" s="81" t="s">
        <v>412</v>
      </c>
      <c r="J951" s="81"/>
      <c r="K951" s="81"/>
      <c r="L951" s="81"/>
      <c r="M951" s="81"/>
      <c r="N951" s="81"/>
      <c r="O951" s="81"/>
      <c r="P951" s="81"/>
      <c r="Q951" s="81"/>
      <c r="R951" s="81"/>
      <c r="S951" s="81"/>
      <c r="T951" s="81"/>
      <c r="U951" s="81"/>
      <c r="V951" s="81"/>
      <c r="W951" s="81"/>
      <c r="X951" s="81"/>
      <c r="Y951" s="81"/>
      <c r="Z951" s="81"/>
      <c r="AA951" s="81"/>
      <c r="AB951" s="81"/>
      <c r="AC951" s="81"/>
      <c r="AD951" s="81"/>
      <c r="AE951" s="81"/>
      <c r="AF951" s="81"/>
      <c r="AG951" s="637">
        <f>'[1]Summary &amp; Aggregate Data'!$C$64</f>
        <v>0</v>
      </c>
      <c r="AH951" s="637"/>
      <c r="AI951" s="637"/>
      <c r="AJ951" s="637"/>
      <c r="AK951" s="637"/>
      <c r="AL951" s="637"/>
      <c r="AM951" s="282"/>
      <c r="AN951" s="635"/>
      <c r="AO951" s="635"/>
      <c r="AP951" s="635"/>
      <c r="AQ951" s="635"/>
      <c r="AR951" s="635"/>
      <c r="AS951" s="635"/>
      <c r="AT951" s="282"/>
      <c r="AU951" s="606">
        <f>[1]Input!$C$361</f>
        <v>0</v>
      </c>
      <c r="AV951" s="606"/>
      <c r="AW951" s="606"/>
      <c r="AX951" s="606"/>
      <c r="AY951" s="606"/>
      <c r="AZ951" s="606"/>
      <c r="BA951" s="606"/>
      <c r="BB951" s="635"/>
      <c r="BC951" s="635"/>
      <c r="BD951" s="635"/>
      <c r="BE951" s="635"/>
      <c r="BF951" s="635"/>
      <c r="BG951" s="635"/>
      <c r="BH951" s="635"/>
      <c r="BI951" s="81"/>
      <c r="BJ951" s="81"/>
      <c r="BK951" s="81"/>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row>
    <row r="952" spans="6:198" s="1" customFormat="1" ht="12.75" customHeight="1">
      <c r="F952" s="81"/>
      <c r="G952" s="81"/>
      <c r="H952" s="81"/>
      <c r="I952" s="81" t="s">
        <v>413</v>
      </c>
      <c r="J952" s="81"/>
      <c r="K952" s="81"/>
      <c r="L952" s="81"/>
      <c r="M952" s="81"/>
      <c r="N952" s="81"/>
      <c r="O952" s="81"/>
      <c r="P952" s="81"/>
      <c r="Q952" s="81"/>
      <c r="R952" s="81"/>
      <c r="S952" s="81"/>
      <c r="T952" s="81"/>
      <c r="U952" s="81"/>
      <c r="V952" s="81"/>
      <c r="W952" s="81"/>
      <c r="X952" s="81"/>
      <c r="Y952" s="81"/>
      <c r="Z952" s="81"/>
      <c r="AA952" s="81"/>
      <c r="AB952" s="81"/>
      <c r="AC952" s="81"/>
      <c r="AD952" s="81"/>
      <c r="AE952" s="81"/>
      <c r="AF952" s="81"/>
      <c r="AG952" s="638">
        <f>'[1]Summary &amp; Aggregate Data'!$C$65</f>
        <v>0</v>
      </c>
      <c r="AH952" s="638"/>
      <c r="AI952" s="638"/>
      <c r="AJ952" s="638"/>
      <c r="AK952" s="638"/>
      <c r="AL952" s="638"/>
      <c r="AM952" s="282"/>
      <c r="AN952" s="446"/>
      <c r="AO952" s="446"/>
      <c r="AP952" s="446"/>
      <c r="AQ952" s="446"/>
      <c r="AR952" s="446"/>
      <c r="AS952" s="446"/>
      <c r="AT952" s="282"/>
      <c r="AU952" s="609">
        <f>[1]Input!$C$362</f>
        <v>0</v>
      </c>
      <c r="AV952" s="609"/>
      <c r="AW952" s="609"/>
      <c r="AX952" s="609"/>
      <c r="AY952" s="609"/>
      <c r="AZ952" s="609"/>
      <c r="BA952" s="609"/>
      <c r="BB952" s="446"/>
      <c r="BC952" s="446"/>
      <c r="BD952" s="446"/>
      <c r="BE952" s="446"/>
      <c r="BF952" s="446"/>
      <c r="BG952" s="446"/>
      <c r="BH952" s="282"/>
      <c r="BI952" s="81"/>
      <c r="BJ952" s="81"/>
      <c r="BK952" s="81"/>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row>
    <row r="953" spans="6:198" s="1" customFormat="1" ht="12.75" customHeight="1">
      <c r="F953" s="81"/>
      <c r="G953" s="81"/>
      <c r="H953" s="81"/>
      <c r="I953" s="81" t="s">
        <v>414</v>
      </c>
      <c r="J953" s="81"/>
      <c r="K953" s="81"/>
      <c r="L953" s="81"/>
      <c r="M953" s="81"/>
      <c r="N953" s="81"/>
      <c r="O953" s="81"/>
      <c r="P953" s="81"/>
      <c r="Q953" s="81"/>
      <c r="R953" s="81"/>
      <c r="S953" s="81"/>
      <c r="T953" s="81"/>
      <c r="U953" s="81"/>
      <c r="V953" s="81"/>
      <c r="W953" s="81"/>
      <c r="X953" s="81"/>
      <c r="Y953" s="81"/>
      <c r="Z953" s="81"/>
      <c r="AA953" s="81"/>
      <c r="AB953" s="81"/>
      <c r="AC953" s="81"/>
      <c r="AD953" s="81"/>
      <c r="AE953" s="81"/>
      <c r="AF953" s="81"/>
      <c r="AG953" s="638">
        <f>'[1]Summary &amp; Aggregate Data'!$C$66</f>
        <v>0</v>
      </c>
      <c r="AH953" s="638"/>
      <c r="AI953" s="638"/>
      <c r="AJ953" s="638"/>
      <c r="AK953" s="638"/>
      <c r="AL953" s="638"/>
      <c r="AM953" s="282"/>
      <c r="AN953" s="447"/>
      <c r="AO953" s="447"/>
      <c r="AP953" s="447"/>
      <c r="AQ953" s="447"/>
      <c r="AR953" s="447"/>
      <c r="AS953" s="447"/>
      <c r="AT953" s="282"/>
      <c r="AU953" s="609">
        <f>[1]Input!$C$363</f>
        <v>0</v>
      </c>
      <c r="AV953" s="609"/>
      <c r="AW953" s="609"/>
      <c r="AX953" s="609"/>
      <c r="AY953" s="609"/>
      <c r="AZ953" s="609"/>
      <c r="BA953" s="609"/>
      <c r="BB953" s="446"/>
      <c r="BC953" s="446"/>
      <c r="BD953" s="446"/>
      <c r="BE953" s="446"/>
      <c r="BF953" s="446"/>
      <c r="BG953" s="446"/>
      <c r="BH953" s="282"/>
      <c r="BI953" s="81"/>
      <c r="BJ953" s="81"/>
      <c r="BK953" s="81"/>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row>
    <row r="954" spans="6:198" s="1" customFormat="1" ht="12.75" customHeight="1">
      <c r="F954" s="81"/>
      <c r="G954" s="81"/>
      <c r="H954" s="81"/>
      <c r="I954" s="81" t="s">
        <v>415</v>
      </c>
      <c r="J954" s="81"/>
      <c r="K954" s="81"/>
      <c r="L954" s="81"/>
      <c r="M954" s="81"/>
      <c r="N954" s="81"/>
      <c r="O954" s="81"/>
      <c r="P954" s="81"/>
      <c r="Q954" s="81"/>
      <c r="R954" s="81"/>
      <c r="S954" s="81"/>
      <c r="T954" s="81"/>
      <c r="U954" s="81"/>
      <c r="V954" s="81"/>
      <c r="W954" s="81"/>
      <c r="X954" s="81"/>
      <c r="Y954" s="81"/>
      <c r="Z954" s="81"/>
      <c r="AA954" s="81"/>
      <c r="AB954" s="81"/>
      <c r="AC954" s="81"/>
      <c r="AD954" s="81"/>
      <c r="AE954" s="81"/>
      <c r="AF954" s="81"/>
      <c r="AG954" s="638">
        <f>'[1]Summary &amp; Aggregate Data'!$C$67</f>
        <v>0</v>
      </c>
      <c r="AH954" s="638"/>
      <c r="AI954" s="638"/>
      <c r="AJ954" s="638"/>
      <c r="AK954" s="638"/>
      <c r="AL954" s="638"/>
      <c r="AM954" s="282"/>
      <c r="AN954" s="606"/>
      <c r="AO954" s="606"/>
      <c r="AP954" s="606"/>
      <c r="AQ954" s="606"/>
      <c r="AR954" s="606"/>
      <c r="AS954" s="606"/>
      <c r="AT954" s="282"/>
      <c r="AU954" s="609">
        <f>[1]Input!$C$364</f>
        <v>0</v>
      </c>
      <c r="AV954" s="609"/>
      <c r="AW954" s="609"/>
      <c r="AX954" s="609"/>
      <c r="AY954" s="609"/>
      <c r="AZ954" s="609"/>
      <c r="BA954" s="609"/>
      <c r="BB954" s="635"/>
      <c r="BC954" s="635"/>
      <c r="BD954" s="635"/>
      <c r="BE954" s="635"/>
      <c r="BF954" s="635"/>
      <c r="BG954" s="635"/>
      <c r="BH954" s="282"/>
      <c r="BI954" s="81"/>
      <c r="BJ954" s="81"/>
      <c r="BK954" s="81"/>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row>
    <row r="955" spans="6:198" s="1" customFormat="1" ht="12.75" customHeight="1">
      <c r="F955" s="81"/>
      <c r="G955" s="81"/>
      <c r="H955" s="81"/>
      <c r="I955" s="81" t="s">
        <v>416</v>
      </c>
      <c r="J955" s="81"/>
      <c r="K955" s="81"/>
      <c r="L955" s="81"/>
      <c r="M955" s="81"/>
      <c r="N955" s="81"/>
      <c r="O955" s="81"/>
      <c r="P955" s="81"/>
      <c r="Q955" s="81"/>
      <c r="R955" s="81"/>
      <c r="S955" s="81"/>
      <c r="T955" s="81"/>
      <c r="U955" s="81"/>
      <c r="V955" s="81"/>
      <c r="W955" s="81"/>
      <c r="X955" s="81"/>
      <c r="Y955" s="81"/>
      <c r="Z955" s="81"/>
      <c r="AA955" s="81"/>
      <c r="AB955" s="81"/>
      <c r="AC955" s="81"/>
      <c r="AD955" s="81"/>
      <c r="AE955" s="81"/>
      <c r="AF955" s="81"/>
      <c r="AG955" s="637">
        <f>'[1]Summary &amp; Aggregate Data'!$C$68</f>
        <v>0</v>
      </c>
      <c r="AH955" s="637"/>
      <c r="AI955" s="637"/>
      <c r="AJ955" s="637"/>
      <c r="AK955" s="637"/>
      <c r="AL955" s="637"/>
      <c r="AM955" s="282"/>
      <c r="AN955" s="606"/>
      <c r="AO955" s="606"/>
      <c r="AP955" s="606"/>
      <c r="AQ955" s="606"/>
      <c r="AR955" s="606"/>
      <c r="AS955" s="606"/>
      <c r="AT955" s="282"/>
      <c r="AU955" s="606">
        <f>[1]Input!$C$365</f>
        <v>0</v>
      </c>
      <c r="AV955" s="606"/>
      <c r="AW955" s="606"/>
      <c r="AX955" s="606"/>
      <c r="AY955" s="606"/>
      <c r="AZ955" s="606"/>
      <c r="BA955" s="606"/>
      <c r="BB955" s="635"/>
      <c r="BC955" s="635"/>
      <c r="BD955" s="635"/>
      <c r="BE955" s="635"/>
      <c r="BF955" s="635"/>
      <c r="BG955" s="635"/>
      <c r="BH955" s="282"/>
      <c r="BI955" s="81"/>
      <c r="BJ955" s="81"/>
      <c r="BK955" s="81"/>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row>
    <row r="956" spans="6:198" s="1" customFormat="1" ht="12.75" customHeight="1">
      <c r="F956" s="81"/>
      <c r="G956" s="81"/>
      <c r="H956" s="81"/>
      <c r="I956" s="81"/>
      <c r="J956" s="81"/>
      <c r="K956" s="81"/>
      <c r="L956" s="81"/>
      <c r="M956" s="81"/>
      <c r="N956" s="81"/>
      <c r="O956" s="81"/>
      <c r="P956" s="81"/>
      <c r="Q956" s="81"/>
      <c r="R956" s="81"/>
      <c r="S956" s="81"/>
      <c r="T956" s="81"/>
      <c r="U956" s="81"/>
      <c r="V956" s="81"/>
      <c r="W956" s="81"/>
      <c r="X956" s="81"/>
      <c r="Y956" s="81"/>
      <c r="Z956" s="81"/>
      <c r="AA956" s="81"/>
      <c r="AB956" s="81"/>
      <c r="AC956" s="81"/>
      <c r="AD956" s="81"/>
      <c r="AE956" s="81"/>
      <c r="AF956" s="81"/>
      <c r="AG956" s="635"/>
      <c r="AH956" s="635"/>
      <c r="AI956" s="635"/>
      <c r="AJ956" s="635"/>
      <c r="AK956" s="635"/>
      <c r="AL956" s="635"/>
      <c r="AM956" s="282"/>
      <c r="AN956" s="282"/>
      <c r="AO956" s="282"/>
      <c r="AP956" s="282"/>
      <c r="AQ956" s="282"/>
      <c r="AR956" s="282"/>
      <c r="AS956" s="282"/>
      <c r="AT956" s="282"/>
      <c r="AU956" s="636"/>
      <c r="AV956" s="636"/>
      <c r="AW956" s="636"/>
      <c r="AX956" s="636"/>
      <c r="AY956" s="636"/>
      <c r="AZ956" s="636"/>
      <c r="BA956" s="636"/>
      <c r="BB956" s="635"/>
      <c r="BC956" s="635"/>
      <c r="BD956" s="635"/>
      <c r="BE956" s="635"/>
      <c r="BF956" s="635"/>
      <c r="BG956" s="635"/>
      <c r="BH956" s="282"/>
      <c r="BI956" s="81"/>
      <c r="BJ956" s="81"/>
      <c r="BK956" s="81"/>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row>
    <row r="957" spans="6:198" s="1" customFormat="1" ht="12.75" customHeight="1">
      <c r="F957" s="81"/>
      <c r="G957" s="81"/>
      <c r="H957" s="81"/>
      <c r="I957" s="433" t="s">
        <v>417</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635"/>
      <c r="AH957" s="635"/>
      <c r="AI957" s="635"/>
      <c r="AJ957" s="635"/>
      <c r="AK957" s="635"/>
      <c r="AL957" s="635"/>
      <c r="AM957" s="282"/>
      <c r="AN957" s="446"/>
      <c r="AO957" s="446"/>
      <c r="AP957" s="446"/>
      <c r="AQ957" s="446"/>
      <c r="AR957" s="446"/>
      <c r="AS957" s="446"/>
      <c r="AT957" s="282"/>
      <c r="AU957" s="636"/>
      <c r="AV957" s="636"/>
      <c r="AW957" s="636"/>
      <c r="AX957" s="636"/>
      <c r="AY957" s="636"/>
      <c r="AZ957" s="636"/>
      <c r="BA957" s="636"/>
      <c r="BB957" s="635"/>
      <c r="BC957" s="635"/>
      <c r="BD957" s="635"/>
      <c r="BE957" s="635"/>
      <c r="BF957" s="635"/>
      <c r="BG957" s="635"/>
      <c r="BH957" s="282"/>
      <c r="BI957" s="81"/>
      <c r="BJ957" s="81"/>
      <c r="BK957" s="81"/>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row>
    <row r="958" spans="6:198" s="1" customFormat="1" ht="12.75" customHeight="1">
      <c r="F958" s="81"/>
      <c r="G958" s="81"/>
      <c r="H958" s="81"/>
      <c r="I958" s="12"/>
      <c r="J958" s="81"/>
      <c r="K958" s="81"/>
      <c r="L958" s="81"/>
      <c r="M958" s="81"/>
      <c r="N958" s="81"/>
      <c r="O958" s="81"/>
      <c r="P958" s="81"/>
      <c r="Q958" s="81"/>
      <c r="R958" s="81"/>
      <c r="S958" s="81"/>
      <c r="T958" s="81"/>
      <c r="U958" s="81"/>
      <c r="V958" s="81"/>
      <c r="W958" s="81"/>
      <c r="X958" s="81"/>
      <c r="Y958" s="81"/>
      <c r="Z958" s="81"/>
      <c r="AA958" s="81"/>
      <c r="AB958" s="81"/>
      <c r="AC958" s="81"/>
      <c r="AD958" s="81"/>
      <c r="AE958" s="81"/>
      <c r="AF958" s="81"/>
      <c r="AG958" s="282"/>
      <c r="AH958" s="282"/>
      <c r="AI958" s="282"/>
      <c r="AJ958" s="282"/>
      <c r="AK958" s="282"/>
      <c r="AL958" s="282"/>
      <c r="AM958" s="282"/>
      <c r="AN958" s="282"/>
      <c r="AO958" s="282"/>
      <c r="AP958" s="282"/>
      <c r="AQ958" s="282"/>
      <c r="AR958" s="282"/>
      <c r="AS958" s="282"/>
      <c r="AT958" s="282"/>
      <c r="AU958" s="446"/>
      <c r="AV958" s="446"/>
      <c r="AW958" s="446"/>
      <c r="AX958" s="446"/>
      <c r="AY958" s="446"/>
      <c r="AZ958" s="446"/>
      <c r="BA958" s="282"/>
      <c r="BB958" s="635"/>
      <c r="BC958" s="635"/>
      <c r="BD958" s="635"/>
      <c r="BE958" s="635"/>
      <c r="BF958" s="635"/>
      <c r="BG958" s="635"/>
      <c r="BH958" s="282"/>
      <c r="BI958" s="81"/>
      <c r="BJ958" s="81"/>
      <c r="BK958" s="81"/>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row>
    <row r="959" spans="6:198" s="1" customFormat="1" ht="12.75" customHeight="1">
      <c r="F959" s="81"/>
      <c r="G959" s="81"/>
      <c r="H959" s="81"/>
      <c r="I959" s="81" t="s">
        <v>418</v>
      </c>
      <c r="J959" s="81"/>
      <c r="K959" s="81"/>
      <c r="L959" s="81"/>
      <c r="M959" s="81"/>
      <c r="N959" s="81"/>
      <c r="O959" s="81"/>
      <c r="P959" s="81"/>
      <c r="Q959" s="81"/>
      <c r="R959" s="81"/>
      <c r="S959" s="81"/>
      <c r="T959" s="81"/>
      <c r="U959" s="81"/>
      <c r="V959" s="81"/>
      <c r="W959" s="81"/>
      <c r="X959" s="81"/>
      <c r="Y959" s="81"/>
      <c r="Z959" s="81"/>
      <c r="AA959" s="81"/>
      <c r="AB959" s="81"/>
      <c r="AC959" s="81"/>
      <c r="AD959" s="81"/>
      <c r="AE959" s="81"/>
      <c r="AF959" s="81"/>
      <c r="AG959" s="635">
        <f>'[1]Summary &amp; Aggregate Data'!$C$72</f>
        <v>0</v>
      </c>
      <c r="AH959" s="635"/>
      <c r="AI959" s="635"/>
      <c r="AJ959" s="635"/>
      <c r="AK959" s="635"/>
      <c r="AL959" s="635"/>
      <c r="AM959" s="282"/>
      <c r="AN959" s="446"/>
      <c r="AO959" s="446"/>
      <c r="AP959" s="446"/>
      <c r="AQ959" s="446"/>
      <c r="AR959" s="446"/>
      <c r="AS959" s="446"/>
      <c r="AT959" s="282"/>
      <c r="AU959" s="635">
        <f>[1]Input!$C$366</f>
        <v>0</v>
      </c>
      <c r="AV959" s="635"/>
      <c r="AW959" s="635"/>
      <c r="AX959" s="635"/>
      <c r="AY959" s="635"/>
      <c r="AZ959" s="635"/>
      <c r="BA959" s="635"/>
      <c r="BB959" s="635"/>
      <c r="BC959" s="635"/>
      <c r="BD959" s="635"/>
      <c r="BE959" s="635"/>
      <c r="BF959" s="635"/>
      <c r="BG959" s="635"/>
      <c r="BH959" s="282"/>
      <c r="BI959" s="81"/>
      <c r="BJ959" s="81"/>
      <c r="BK959" s="81"/>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row>
    <row r="960" spans="6:198" s="1" customFormat="1" ht="12.75" customHeight="1">
      <c r="F960" s="81"/>
      <c r="G960" s="81"/>
      <c r="H960" s="81"/>
      <c r="I960" s="81" t="s">
        <v>419</v>
      </c>
      <c r="J960" s="81"/>
      <c r="K960" s="81"/>
      <c r="L960" s="81"/>
      <c r="M960" s="81"/>
      <c r="N960" s="81"/>
      <c r="O960" s="81"/>
      <c r="P960" s="81"/>
      <c r="Q960" s="81"/>
      <c r="R960" s="81"/>
      <c r="S960" s="81"/>
      <c r="T960" s="81"/>
      <c r="U960" s="81"/>
      <c r="V960" s="81"/>
      <c r="W960" s="81"/>
      <c r="X960" s="81"/>
      <c r="Y960" s="81"/>
      <c r="Z960" s="81"/>
      <c r="AA960" s="81"/>
      <c r="AB960" s="81"/>
      <c r="AC960" s="81"/>
      <c r="AD960" s="81"/>
      <c r="AE960" s="81"/>
      <c r="AF960" s="81"/>
      <c r="AG960" s="635">
        <f>'[1]Summary &amp; Aggregate Data'!$C$73</f>
        <v>0</v>
      </c>
      <c r="AH960" s="635"/>
      <c r="AI960" s="635"/>
      <c r="AJ960" s="635"/>
      <c r="AK960" s="635"/>
      <c r="AL960" s="635"/>
      <c r="AM960" s="282"/>
      <c r="AN960" s="447"/>
      <c r="AO960" s="447"/>
      <c r="AP960" s="447"/>
      <c r="AQ960" s="447"/>
      <c r="AR960" s="447"/>
      <c r="AS960" s="447"/>
      <c r="AT960" s="282"/>
      <c r="AU960" s="635">
        <f>[1]Input!$C$367</f>
        <v>0</v>
      </c>
      <c r="AV960" s="635"/>
      <c r="AW960" s="635"/>
      <c r="AX960" s="635"/>
      <c r="AY960" s="635"/>
      <c r="AZ960" s="635"/>
      <c r="BA960" s="635"/>
      <c r="BB960" s="635"/>
      <c r="BC960" s="635"/>
      <c r="BD960" s="635"/>
      <c r="BE960" s="635"/>
      <c r="BF960" s="635"/>
      <c r="BG960" s="635"/>
      <c r="BH960" s="282"/>
      <c r="BI960" s="81"/>
      <c r="BJ960" s="81"/>
      <c r="BK960" s="81"/>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row>
    <row r="961" spans="6:198" s="1" customFormat="1" ht="12.75" customHeight="1">
      <c r="F961" s="81"/>
      <c r="G961" s="81"/>
      <c r="H961" s="81"/>
      <c r="I961" s="81" t="s">
        <v>420</v>
      </c>
      <c r="J961" s="81"/>
      <c r="K961" s="81"/>
      <c r="L961" s="81"/>
      <c r="M961" s="81"/>
      <c r="N961" s="81"/>
      <c r="O961" s="81"/>
      <c r="P961" s="81"/>
      <c r="Q961" s="81"/>
      <c r="R961" s="81"/>
      <c r="S961" s="81"/>
      <c r="T961" s="81"/>
      <c r="U961" s="81"/>
      <c r="V961" s="81"/>
      <c r="W961" s="81"/>
      <c r="X961" s="81"/>
      <c r="Y961" s="81"/>
      <c r="Z961" s="81"/>
      <c r="AA961" s="81"/>
      <c r="AB961" s="81"/>
      <c r="AC961" s="81"/>
      <c r="AD961" s="81"/>
      <c r="AE961" s="81"/>
      <c r="AF961" s="81"/>
      <c r="AG961" s="635">
        <f>'[1]Summary &amp; Aggregate Data'!$C$74</f>
        <v>0</v>
      </c>
      <c r="AH961" s="635"/>
      <c r="AI961" s="635"/>
      <c r="AJ961" s="635"/>
      <c r="AK961" s="635"/>
      <c r="AL961" s="635"/>
      <c r="AM961" s="282"/>
      <c r="AN961" s="282"/>
      <c r="AO961" s="282"/>
      <c r="AP961" s="282"/>
      <c r="AQ961" s="282"/>
      <c r="AR961" s="282"/>
      <c r="AS961" s="282"/>
      <c r="AT961" s="282"/>
      <c r="AU961" s="635">
        <f>[1]Input!$C$368</f>
        <v>0</v>
      </c>
      <c r="AV961" s="635"/>
      <c r="AW961" s="635"/>
      <c r="AX961" s="635"/>
      <c r="AY961" s="635"/>
      <c r="AZ961" s="635"/>
      <c r="BA961" s="635"/>
      <c r="BB961" s="635"/>
      <c r="BC961" s="635"/>
      <c r="BD961" s="635"/>
      <c r="BE961" s="635"/>
      <c r="BF961" s="635"/>
      <c r="BG961" s="635"/>
      <c r="BH961" s="282"/>
      <c r="BI961" s="81"/>
      <c r="BJ961" s="81"/>
      <c r="BK961" s="81"/>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row>
    <row r="962" spans="6:198" s="1" customFormat="1" ht="13.5" customHeight="1" thickBot="1">
      <c r="F962" s="192"/>
      <c r="G962" s="193"/>
      <c r="H962" s="193"/>
      <c r="I962" s="193"/>
      <c r="J962" s="193"/>
      <c r="K962" s="193"/>
      <c r="L962" s="193"/>
      <c r="M962" s="193"/>
      <c r="N962" s="193"/>
      <c r="O962" s="193"/>
      <c r="P962" s="193"/>
      <c r="Q962" s="193"/>
      <c r="R962" s="193"/>
      <c r="S962" s="193"/>
      <c r="T962" s="193"/>
      <c r="U962" s="193"/>
      <c r="V962" s="193"/>
      <c r="W962" s="193"/>
      <c r="X962" s="193"/>
      <c r="Y962" s="193"/>
      <c r="Z962" s="193"/>
      <c r="AA962" s="193"/>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c r="BD962" s="193"/>
      <c r="BE962" s="193"/>
      <c r="BF962" s="193"/>
      <c r="BG962" s="193"/>
      <c r="BH962" s="193"/>
      <c r="BI962" s="193"/>
      <c r="BJ962" s="193"/>
      <c r="BK962" s="19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row>
    <row r="963" spans="6:198" s="1" customFormat="1" ht="18" customHeight="1">
      <c r="F963" s="576" t="str">
        <f>[2]Setup!$B$5</f>
        <v>Precise Mortgage Funding 2018-2B plc</v>
      </c>
      <c r="G963" s="576"/>
      <c r="H963" s="576"/>
      <c r="I963" s="576"/>
      <c r="J963" s="576"/>
      <c r="K963" s="576"/>
      <c r="L963" s="576"/>
      <c r="M963" s="576"/>
      <c r="N963" s="576"/>
      <c r="O963" s="576"/>
      <c r="P963" s="576"/>
      <c r="Q963" s="576"/>
      <c r="R963" s="576"/>
      <c r="S963" s="576"/>
      <c r="T963" s="576"/>
      <c r="U963" s="576"/>
      <c r="V963" s="576"/>
      <c r="W963" s="576"/>
      <c r="X963" s="576"/>
      <c r="Y963" s="576"/>
      <c r="Z963" s="576"/>
      <c r="AA963" s="576"/>
      <c r="AB963" s="576"/>
      <c r="AC963" s="576"/>
      <c r="AD963" s="576"/>
      <c r="AE963" s="576"/>
      <c r="AF963" s="576"/>
      <c r="AG963" s="576"/>
      <c r="AH963" s="576"/>
      <c r="AI963" s="576"/>
      <c r="AJ963" s="576"/>
      <c r="AK963" s="576"/>
      <c r="AL963" s="576"/>
      <c r="AM963" s="576"/>
      <c r="AN963" s="576"/>
      <c r="AO963" s="576"/>
      <c r="AP963" s="576"/>
      <c r="AQ963" s="576"/>
      <c r="AR963" s="576"/>
      <c r="AS963" s="576"/>
      <c r="AT963" s="576"/>
      <c r="AU963" s="576"/>
      <c r="AV963" s="576"/>
      <c r="AW963" s="576"/>
      <c r="AX963" s="576"/>
      <c r="AY963" s="576"/>
      <c r="AZ963" s="576"/>
      <c r="BA963" s="576"/>
      <c r="BB963" s="576"/>
      <c r="BC963" s="576"/>
      <c r="BD963" s="576"/>
      <c r="BE963" s="576"/>
      <c r="BF963" s="576"/>
      <c r="BG963" s="576"/>
      <c r="BH963" s="576"/>
      <c r="BI963" s="576"/>
      <c r="BJ963" s="576"/>
      <c r="BK963" s="576"/>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row>
    <row r="964" spans="6:198" s="1" customFormat="1" ht="15" customHeight="1">
      <c r="F964" s="569" t="s">
        <v>1</v>
      </c>
      <c r="G964" s="569"/>
      <c r="H964" s="569"/>
      <c r="I964" s="569"/>
      <c r="J964" s="569"/>
      <c r="K964" s="569"/>
      <c r="L964" s="569"/>
      <c r="M964" s="569"/>
      <c r="N964" s="569"/>
      <c r="O964" s="569"/>
      <c r="P964" s="569"/>
      <c r="Q964" s="569"/>
      <c r="R964" s="569"/>
      <c r="S964" s="569"/>
      <c r="T964" s="569"/>
      <c r="U964" s="569"/>
      <c r="V964" s="569"/>
      <c r="W964" s="569"/>
      <c r="X964" s="569"/>
      <c r="Y964" s="569"/>
      <c r="Z964" s="569"/>
      <c r="AA964" s="569"/>
      <c r="AB964" s="569"/>
      <c r="AC964" s="569"/>
      <c r="AD964" s="569"/>
      <c r="AE964" s="569"/>
      <c r="AF964" s="569"/>
      <c r="AG964" s="569"/>
      <c r="AH964" s="569"/>
      <c r="AI964" s="569"/>
      <c r="AJ964" s="569"/>
      <c r="AK964" s="569"/>
      <c r="AL964" s="569"/>
      <c r="AM964" s="569"/>
      <c r="AN964" s="569"/>
      <c r="AO964" s="569"/>
      <c r="AP964" s="569"/>
      <c r="AQ964" s="569"/>
      <c r="AR964" s="569"/>
      <c r="AS964" s="569"/>
      <c r="AT964" s="569"/>
      <c r="AU964" s="569"/>
      <c r="AV964" s="569"/>
      <c r="AW964" s="569"/>
      <c r="AX964" s="569"/>
      <c r="AY964" s="569"/>
      <c r="AZ964" s="569"/>
      <c r="BA964" s="569"/>
      <c r="BB964" s="569"/>
      <c r="BC964" s="569"/>
      <c r="BD964" s="569"/>
      <c r="BE964" s="569"/>
      <c r="BF964" s="569"/>
      <c r="BG964" s="569"/>
      <c r="BH964" s="569"/>
      <c r="BI964" s="569"/>
      <c r="BJ964" s="569"/>
      <c r="BK964" s="569"/>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row>
    <row r="965" spans="6:198" s="1" customFormat="1" ht="15" customHeight="1">
      <c r="F965" s="569" t="s">
        <v>2</v>
      </c>
      <c r="G965" s="569"/>
      <c r="H965" s="569"/>
      <c r="I965" s="569"/>
      <c r="J965" s="569"/>
      <c r="K965" s="569"/>
      <c r="L965" s="569"/>
      <c r="M965" s="569"/>
      <c r="N965" s="569"/>
      <c r="O965" s="569"/>
      <c r="P965" s="569"/>
      <c r="Q965" s="569"/>
      <c r="R965" s="569"/>
      <c r="S965" s="569"/>
      <c r="T965" s="569"/>
      <c r="U965" s="569"/>
      <c r="V965" s="569"/>
      <c r="W965" s="569"/>
      <c r="X965" s="569"/>
      <c r="Y965" s="569"/>
      <c r="Z965" s="569"/>
      <c r="AA965" s="569"/>
      <c r="AB965" s="569"/>
      <c r="AC965" s="569"/>
      <c r="AD965" s="569"/>
      <c r="AE965" s="569"/>
      <c r="AF965" s="569"/>
      <c r="AG965" s="569"/>
      <c r="AH965" s="569"/>
      <c r="AI965" s="569"/>
      <c r="AJ965" s="569"/>
      <c r="AK965" s="569"/>
      <c r="AL965" s="569"/>
      <c r="AM965" s="569"/>
      <c r="AN965" s="569"/>
      <c r="AO965" s="569"/>
      <c r="AP965" s="569"/>
      <c r="AQ965" s="569"/>
      <c r="AR965" s="569"/>
      <c r="AS965" s="569"/>
      <c r="AT965" s="569"/>
      <c r="AU965" s="569"/>
      <c r="AV965" s="569"/>
      <c r="AW965" s="569"/>
      <c r="AX965" s="569"/>
      <c r="AY965" s="569"/>
      <c r="AZ965" s="569"/>
      <c r="BA965" s="569"/>
      <c r="BB965" s="569"/>
      <c r="BC965" s="569"/>
      <c r="BD965" s="569"/>
      <c r="BE965" s="569"/>
      <c r="BF965" s="569"/>
      <c r="BG965" s="569"/>
      <c r="BH965" s="569"/>
      <c r="BI965" s="569"/>
      <c r="BJ965" s="569"/>
      <c r="BK965" s="569"/>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row>
    <row r="966" spans="6:198" s="1" customFormat="1" ht="13.5" customHeight="1" thickBot="1">
      <c r="F966" s="570">
        <f>[1]Input!$C$112</f>
        <v>43633</v>
      </c>
      <c r="G966" s="570"/>
      <c r="H966" s="570"/>
      <c r="I966" s="570"/>
      <c r="J966" s="570"/>
      <c r="K966" s="570"/>
      <c r="L966" s="570"/>
      <c r="M966" s="570"/>
      <c r="N966" s="570"/>
      <c r="O966" s="570"/>
      <c r="P966" s="570"/>
      <c r="Q966" s="570"/>
      <c r="R966" s="570"/>
      <c r="S966" s="570"/>
      <c r="T966" s="570"/>
      <c r="U966" s="570"/>
      <c r="V966" s="570"/>
      <c r="W966" s="570"/>
      <c r="X966" s="570"/>
      <c r="Y966" s="570"/>
      <c r="Z966" s="570"/>
      <c r="AA966" s="570"/>
      <c r="AB966" s="570"/>
      <c r="AC966" s="570"/>
      <c r="AD966" s="570"/>
      <c r="AE966" s="570"/>
      <c r="AF966" s="570"/>
      <c r="AG966" s="570"/>
      <c r="AH966" s="570"/>
      <c r="AI966" s="570"/>
      <c r="AJ966" s="570"/>
      <c r="AK966" s="570"/>
      <c r="AL966" s="570"/>
      <c r="AM966" s="570"/>
      <c r="AN966" s="570"/>
      <c r="AO966" s="570"/>
      <c r="AP966" s="570"/>
      <c r="AQ966" s="570"/>
      <c r="AR966" s="570"/>
      <c r="AS966" s="570"/>
      <c r="AT966" s="570"/>
      <c r="AU966" s="570"/>
      <c r="AV966" s="570"/>
      <c r="AW966" s="570"/>
      <c r="AX966" s="570"/>
      <c r="AY966" s="570"/>
      <c r="AZ966" s="570"/>
      <c r="BA966" s="570"/>
      <c r="BB966" s="570"/>
      <c r="BC966" s="570"/>
      <c r="BD966" s="570"/>
      <c r="BE966" s="570"/>
      <c r="BF966" s="570"/>
      <c r="BG966" s="570"/>
      <c r="BH966" s="570"/>
      <c r="BI966" s="570"/>
      <c r="BJ966" s="570"/>
      <c r="BK966" s="570"/>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row>
    <row r="967" spans="6:198" s="1" customFormat="1" ht="12.75" customHeight="1">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c r="BC967" s="4"/>
      <c r="BD967" s="4"/>
      <c r="BE967" s="4"/>
      <c r="BF967" s="4"/>
      <c r="BG967" s="4"/>
      <c r="BH967" s="4"/>
      <c r="BI967" s="4"/>
      <c r="BJ967" s="4"/>
      <c r="BK967" s="4"/>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row>
    <row r="968" spans="6:198" s="1" customFormat="1" ht="12.75" customHeight="1">
      <c r="F968" s="571" t="s">
        <v>47</v>
      </c>
      <c r="G968" s="571"/>
      <c r="H968" s="571"/>
      <c r="I968" s="571"/>
      <c r="J968" s="571"/>
      <c r="K968" s="571"/>
      <c r="L968" s="571"/>
      <c r="M968" s="571"/>
      <c r="N968" s="571"/>
      <c r="O968" s="571"/>
      <c r="P968" s="571"/>
      <c r="Q968" s="571"/>
      <c r="R968" s="571"/>
      <c r="S968" s="571"/>
      <c r="T968" s="571"/>
      <c r="U968" s="571"/>
      <c r="V968" s="571"/>
      <c r="W968" s="571"/>
      <c r="X968" s="571"/>
      <c r="Y968" s="571"/>
      <c r="Z968" s="571"/>
      <c r="AA968" s="571"/>
      <c r="AB968" s="571"/>
      <c r="AC968" s="571"/>
      <c r="AD968" s="571"/>
      <c r="AE968" s="571"/>
      <c r="AF968" s="571"/>
      <c r="AG968" s="571"/>
      <c r="AH968" s="571"/>
      <c r="AI968" s="571"/>
      <c r="AJ968" s="571"/>
      <c r="AK968" s="571"/>
      <c r="AL968" s="571"/>
      <c r="AM968" s="571"/>
      <c r="AN968" s="571"/>
      <c r="AO968" s="571"/>
      <c r="AP968" s="571"/>
      <c r="AQ968" s="571"/>
      <c r="AR968" s="571"/>
      <c r="AS968" s="571"/>
      <c r="AT968" s="571"/>
      <c r="AU968" s="571"/>
      <c r="AV968" s="571"/>
      <c r="AW968" s="571"/>
      <c r="AX968" s="571"/>
      <c r="AY968" s="571"/>
      <c r="AZ968" s="571"/>
      <c r="BA968" s="571"/>
      <c r="BB968" s="571"/>
      <c r="BC968" s="571"/>
      <c r="BD968" s="571"/>
      <c r="BE968" s="571"/>
      <c r="BF968" s="571"/>
      <c r="BG968" s="571"/>
      <c r="BH968" s="571"/>
      <c r="BI968" s="571"/>
      <c r="BJ968" s="571"/>
      <c r="BK968" s="571"/>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row>
    <row r="969" spans="6:198" s="1" customFormat="1" ht="12.75" customHeight="1">
      <c r="F969" s="400"/>
      <c r="G969" s="400"/>
      <c r="H969" s="400"/>
      <c r="I969" s="400"/>
      <c r="J969" s="400"/>
      <c r="K969" s="400"/>
      <c r="L969" s="400"/>
      <c r="M969" s="400"/>
      <c r="N969" s="400"/>
      <c r="O969" s="400"/>
      <c r="P969" s="400"/>
      <c r="Q969" s="400"/>
      <c r="R969" s="400"/>
      <c r="S969" s="400"/>
      <c r="T969" s="400"/>
      <c r="U969" s="400"/>
      <c r="V969" s="400"/>
      <c r="W969" s="400"/>
      <c r="X969" s="400"/>
      <c r="Y969" s="400"/>
      <c r="Z969" s="400"/>
      <c r="AA969" s="400"/>
      <c r="AB969" s="400"/>
      <c r="AC969" s="400"/>
      <c r="AD969" s="400"/>
      <c r="AE969" s="400"/>
      <c r="AF969" s="400"/>
      <c r="AG969" s="400"/>
      <c r="AH969" s="400"/>
      <c r="AI969" s="400"/>
      <c r="AJ969" s="400"/>
      <c r="AK969" s="400"/>
      <c r="AL969" s="400"/>
      <c r="AM969" s="400"/>
      <c r="AN969" s="400"/>
      <c r="AO969" s="400"/>
      <c r="AP969" s="400"/>
      <c r="AQ969" s="400"/>
      <c r="AR969" s="400"/>
      <c r="AS969" s="400"/>
      <c r="AT969" s="400"/>
      <c r="AU969" s="400"/>
      <c r="AV969" s="400"/>
      <c r="AW969" s="400"/>
      <c r="AX969" s="400"/>
      <c r="AY969" s="400"/>
      <c r="AZ969" s="400"/>
      <c r="BA969" s="400"/>
      <c r="BB969" s="448"/>
      <c r="BC969" s="448"/>
      <c r="BD969" s="448"/>
      <c r="BE969" s="448"/>
      <c r="BF969" s="448"/>
      <c r="BG969" s="448"/>
      <c r="BH969" s="448"/>
      <c r="BI969" s="403"/>
      <c r="BJ969" s="403"/>
      <c r="BK969" s="97"/>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row>
    <row r="970" spans="6:198" s="1" customFormat="1" ht="12.75" customHeight="1">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c r="AB970" s="448"/>
      <c r="AC970" s="448"/>
      <c r="AD970" s="448"/>
      <c r="AE970" s="448"/>
      <c r="AF970" s="448"/>
      <c r="AG970" s="448"/>
      <c r="AH970" s="448"/>
      <c r="AI970" s="448"/>
      <c r="AJ970" s="448"/>
      <c r="AK970" s="448"/>
      <c r="AL970" s="448"/>
      <c r="AM970" s="448"/>
      <c r="AN970" s="448"/>
      <c r="AO970" s="448"/>
      <c r="AP970" s="448"/>
      <c r="AQ970" s="448"/>
      <c r="AR970" s="448"/>
      <c r="AS970" s="448"/>
      <c r="AT970" s="449"/>
      <c r="AU970" s="634"/>
      <c r="AV970" s="634"/>
      <c r="AW970" s="634"/>
      <c r="AX970" s="634"/>
      <c r="AY970" s="634"/>
      <c r="AZ970" s="634"/>
      <c r="BA970" s="448"/>
      <c r="BB970" s="448"/>
      <c r="BC970" s="448"/>
      <c r="BD970" s="448"/>
      <c r="BE970" s="448"/>
      <c r="BF970" s="448"/>
      <c r="BG970" s="448"/>
      <c r="BH970" s="448"/>
      <c r="BI970" s="403"/>
      <c r="BJ970" s="403"/>
      <c r="BK970" s="81"/>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row>
    <row r="971" spans="6:198" s="1" customFormat="1" ht="12.75" customHeight="1">
      <c r="F971" s="448"/>
      <c r="G971" s="403"/>
      <c r="H971" s="405" t="s">
        <v>421</v>
      </c>
      <c r="I971" s="448"/>
      <c r="J971" s="448"/>
      <c r="K971" s="448"/>
      <c r="L971" s="448"/>
      <c r="M971" s="448"/>
      <c r="N971" s="448"/>
      <c r="O971" s="448"/>
      <c r="P971" s="448"/>
      <c r="Q971" s="448"/>
      <c r="R971" s="448"/>
      <c r="S971" s="448"/>
      <c r="T971" s="448"/>
      <c r="U971" s="448"/>
      <c r="V971" s="448"/>
      <c r="W971" s="448"/>
      <c r="X971" s="448"/>
      <c r="Y971" s="448"/>
      <c r="Z971" s="448"/>
      <c r="AA971" s="448"/>
      <c r="AB971" s="448"/>
      <c r="AC971" s="448"/>
      <c r="AD971" s="448"/>
      <c r="AE971" s="448"/>
      <c r="AF971" s="448"/>
      <c r="AG971" s="448"/>
      <c r="AH971" s="448"/>
      <c r="AI971" s="448"/>
      <c r="AJ971" s="448"/>
      <c r="AK971" s="448"/>
      <c r="AL971" s="448"/>
      <c r="AM971" s="448"/>
      <c r="AN971" s="448"/>
      <c r="AO971" s="448"/>
      <c r="AP971" s="448"/>
      <c r="AQ971" s="448"/>
      <c r="AR971" s="448"/>
      <c r="AS971" s="448"/>
      <c r="AT971" s="448"/>
      <c r="AU971" s="448"/>
      <c r="AV971" s="448"/>
      <c r="AW971" s="448"/>
      <c r="AX971" s="448"/>
      <c r="AY971" s="448"/>
      <c r="AZ971" s="448"/>
      <c r="BA971" s="448"/>
      <c r="BB971" s="448"/>
      <c r="BC971" s="448"/>
      <c r="BD971" s="448"/>
      <c r="BE971" s="448"/>
      <c r="BF971" s="448"/>
      <c r="BG971" s="448"/>
      <c r="BH971" s="448"/>
      <c r="BI971" s="403"/>
      <c r="BJ971" s="403"/>
      <c r="BK971" s="81"/>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row>
    <row r="972" spans="6:198" s="1" customFormat="1" ht="12.75" customHeight="1">
      <c r="F972" s="448"/>
      <c r="G972" s="448"/>
      <c r="H972" s="448"/>
      <c r="I972" s="403"/>
      <c r="J972" s="448"/>
      <c r="K972" s="448"/>
      <c r="L972" s="448"/>
      <c r="M972" s="448"/>
      <c r="N972" s="448"/>
      <c r="O972" s="448"/>
      <c r="P972" s="448"/>
      <c r="Q972" s="448"/>
      <c r="R972" s="448"/>
      <c r="S972" s="448"/>
      <c r="T972" s="448"/>
      <c r="U972" s="448"/>
      <c r="V972" s="448"/>
      <c r="W972" s="448"/>
      <c r="X972" s="448"/>
      <c r="Y972" s="448"/>
      <c r="Z972" s="448"/>
      <c r="AA972" s="448"/>
      <c r="AB972" s="448"/>
      <c r="AC972" s="448"/>
      <c r="AD972" s="448"/>
      <c r="AE972" s="448"/>
      <c r="AF972" s="448"/>
      <c r="AG972" s="448"/>
      <c r="AH972" s="448"/>
      <c r="AI972" s="448"/>
      <c r="AJ972" s="448"/>
      <c r="AK972" s="448"/>
      <c r="AL972" s="448"/>
      <c r="AM972" s="448"/>
      <c r="AN972" s="448"/>
      <c r="AO972" s="448"/>
      <c r="AP972" s="448"/>
      <c r="AQ972" s="448"/>
      <c r="AR972" s="448"/>
      <c r="AS972" s="448"/>
      <c r="AT972" s="448"/>
      <c r="AU972" s="627">
        <f>AU895</f>
        <v>43603</v>
      </c>
      <c r="AV972" s="628"/>
      <c r="AW972" s="628"/>
      <c r="AX972" s="628"/>
      <c r="AY972" s="628"/>
      <c r="AZ972" s="628"/>
      <c r="BA972" s="450"/>
      <c r="BB972" s="629">
        <f>BB895</f>
        <v>43573</v>
      </c>
      <c r="BC972" s="630"/>
      <c r="BD972" s="630"/>
      <c r="BE972" s="630"/>
      <c r="BF972" s="630"/>
      <c r="BG972" s="630"/>
      <c r="BH972" s="448"/>
      <c r="BI972" s="403"/>
      <c r="BJ972" s="403"/>
      <c r="BK972" s="81"/>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row>
    <row r="973" spans="6:198" s="1" customFormat="1" ht="16.5" customHeight="1">
      <c r="F973" s="448"/>
      <c r="G973" s="448"/>
      <c r="H973" s="631" t="s">
        <v>422</v>
      </c>
      <c r="I973" s="631"/>
      <c r="J973" s="631"/>
      <c r="K973" s="631"/>
      <c r="L973" s="631"/>
      <c r="M973" s="631"/>
      <c r="N973" s="631"/>
      <c r="O973" s="631"/>
      <c r="P973" s="631"/>
      <c r="Q973" s="631"/>
      <c r="R973" s="631"/>
      <c r="S973" s="631"/>
      <c r="T973" s="631"/>
      <c r="U973" s="631"/>
      <c r="V973" s="631"/>
      <c r="W973" s="631"/>
      <c r="X973" s="631"/>
      <c r="Y973" s="631"/>
      <c r="Z973" s="631"/>
      <c r="AA973" s="631"/>
      <c r="AB973" s="631"/>
      <c r="AC973" s="631"/>
      <c r="AD973" s="631"/>
      <c r="AE973" s="631"/>
      <c r="AF973" s="631"/>
      <c r="AG973" s="631"/>
      <c r="AH973" s="631"/>
      <c r="AI973" s="631"/>
      <c r="AJ973" s="631"/>
      <c r="AK973" s="631"/>
      <c r="AL973" s="631"/>
      <c r="AM973" s="631"/>
      <c r="AN973" s="631"/>
      <c r="AO973" s="631"/>
      <c r="AP973" s="631"/>
      <c r="AQ973" s="631"/>
      <c r="AR973" s="631"/>
      <c r="AS973" s="631"/>
      <c r="AT973" s="448"/>
      <c r="AU973" s="448"/>
      <c r="AV973" s="448"/>
      <c r="AW973" s="448"/>
      <c r="AX973" s="448"/>
      <c r="AY973" s="448"/>
      <c r="AZ973" s="448"/>
      <c r="BA973" s="448"/>
      <c r="BB973" s="448"/>
      <c r="BC973" s="448"/>
      <c r="BD973" s="448"/>
      <c r="BE973" s="448"/>
      <c r="BF973" s="448"/>
      <c r="BG973" s="448"/>
      <c r="BH973" s="448"/>
      <c r="BI973" s="403"/>
      <c r="BJ973" s="403"/>
      <c r="BK973" s="81"/>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row>
    <row r="974" spans="6:198" s="1" customFormat="1" ht="12.75" customHeight="1">
      <c r="F974" s="448"/>
      <c r="G974" s="448"/>
      <c r="H974" s="631"/>
      <c r="I974" s="631"/>
      <c r="J974" s="631"/>
      <c r="K974" s="631"/>
      <c r="L974" s="631"/>
      <c r="M974" s="631"/>
      <c r="N974" s="631"/>
      <c r="O974" s="631"/>
      <c r="P974" s="631"/>
      <c r="Q974" s="631"/>
      <c r="R974" s="631"/>
      <c r="S974" s="631"/>
      <c r="T974" s="631"/>
      <c r="U974" s="631"/>
      <c r="V974" s="631"/>
      <c r="W974" s="631"/>
      <c r="X974" s="631"/>
      <c r="Y974" s="631"/>
      <c r="Z974" s="631"/>
      <c r="AA974" s="631"/>
      <c r="AB974" s="631"/>
      <c r="AC974" s="631"/>
      <c r="AD974" s="631"/>
      <c r="AE974" s="631"/>
      <c r="AF974" s="631"/>
      <c r="AG974" s="631"/>
      <c r="AH974" s="631"/>
      <c r="AI974" s="631"/>
      <c r="AJ974" s="631"/>
      <c r="AK974" s="631"/>
      <c r="AL974" s="631"/>
      <c r="AM974" s="631"/>
      <c r="AN974" s="631"/>
      <c r="AO974" s="631"/>
      <c r="AP974" s="631"/>
      <c r="AQ974" s="631"/>
      <c r="AR974" s="631"/>
      <c r="AS974" s="631"/>
      <c r="AT974" s="448"/>
      <c r="AU974" s="632">
        <f>[1]Input!$E$371</f>
        <v>0.14634948761279665</v>
      </c>
      <c r="AV974" s="633"/>
      <c r="AW974" s="633"/>
      <c r="AX974" s="633"/>
      <c r="AY974" s="633"/>
      <c r="AZ974" s="633"/>
      <c r="BA974" s="451"/>
      <c r="BB974" s="632">
        <f>[1]Input!$C$371</f>
        <v>0.13545737809873171</v>
      </c>
      <c r="BC974" s="633"/>
      <c r="BD974" s="633"/>
      <c r="BE974" s="633"/>
      <c r="BF974" s="633"/>
      <c r="BG974" s="633"/>
      <c r="BH974" s="448"/>
      <c r="BI974" s="403"/>
      <c r="BJ974" s="403"/>
      <c r="BK974" s="81"/>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row>
    <row r="975" spans="6:198" s="1" customFormat="1" ht="12.75" customHeight="1">
      <c r="F975" s="448"/>
      <c r="G975" s="448"/>
      <c r="H975" s="631"/>
      <c r="I975" s="631"/>
      <c r="J975" s="631"/>
      <c r="K975" s="631"/>
      <c r="L975" s="631"/>
      <c r="M975" s="631"/>
      <c r="N975" s="631"/>
      <c r="O975" s="631"/>
      <c r="P975" s="631"/>
      <c r="Q975" s="631"/>
      <c r="R975" s="631"/>
      <c r="S975" s="631"/>
      <c r="T975" s="631"/>
      <c r="U975" s="631"/>
      <c r="V975" s="631"/>
      <c r="W975" s="631"/>
      <c r="X975" s="631"/>
      <c r="Y975" s="631"/>
      <c r="Z975" s="631"/>
      <c r="AA975" s="631"/>
      <c r="AB975" s="631"/>
      <c r="AC975" s="631"/>
      <c r="AD975" s="631"/>
      <c r="AE975" s="631"/>
      <c r="AF975" s="631"/>
      <c r="AG975" s="631"/>
      <c r="AH975" s="631"/>
      <c r="AI975" s="631"/>
      <c r="AJ975" s="631"/>
      <c r="AK975" s="631"/>
      <c r="AL975" s="631"/>
      <c r="AM975" s="631"/>
      <c r="AN975" s="631"/>
      <c r="AO975" s="631"/>
      <c r="AP975" s="631"/>
      <c r="AQ975" s="631"/>
      <c r="AR975" s="631"/>
      <c r="AS975" s="631"/>
      <c r="AT975" s="448"/>
      <c r="AU975" s="451"/>
      <c r="AV975" s="451"/>
      <c r="AW975" s="451"/>
      <c r="AX975" s="451"/>
      <c r="AY975" s="451"/>
      <c r="AZ975" s="451"/>
      <c r="BA975" s="451"/>
      <c r="BB975" s="451"/>
      <c r="BC975" s="451"/>
      <c r="BD975" s="451"/>
      <c r="BE975" s="451"/>
      <c r="BF975" s="451"/>
      <c r="BG975" s="451"/>
      <c r="BH975" s="448"/>
      <c r="BI975" s="403"/>
      <c r="BJ975" s="403"/>
      <c r="BK975" s="81"/>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row>
    <row r="976" spans="6:198" s="1" customFormat="1" ht="12.75" customHeight="1">
      <c r="F976" s="448"/>
      <c r="G976" s="448"/>
      <c r="H976" s="631"/>
      <c r="I976" s="631"/>
      <c r="J976" s="631"/>
      <c r="K976" s="631"/>
      <c r="L976" s="631"/>
      <c r="M976" s="631"/>
      <c r="N976" s="631"/>
      <c r="O976" s="631"/>
      <c r="P976" s="631"/>
      <c r="Q976" s="631"/>
      <c r="R976" s="631"/>
      <c r="S976" s="631"/>
      <c r="T976" s="631"/>
      <c r="U976" s="631"/>
      <c r="V976" s="631"/>
      <c r="W976" s="631"/>
      <c r="X976" s="631"/>
      <c r="Y976" s="631"/>
      <c r="Z976" s="631"/>
      <c r="AA976" s="631"/>
      <c r="AB976" s="631"/>
      <c r="AC976" s="631"/>
      <c r="AD976" s="631"/>
      <c r="AE976" s="631"/>
      <c r="AF976" s="631"/>
      <c r="AG976" s="631"/>
      <c r="AH976" s="631"/>
      <c r="AI976" s="631"/>
      <c r="AJ976" s="631"/>
      <c r="AK976" s="631"/>
      <c r="AL976" s="631"/>
      <c r="AM976" s="631"/>
      <c r="AN976" s="631"/>
      <c r="AO976" s="631"/>
      <c r="AP976" s="631"/>
      <c r="AQ976" s="631"/>
      <c r="AR976" s="631"/>
      <c r="AS976" s="631"/>
      <c r="AT976" s="448"/>
      <c r="AU976" s="448"/>
      <c r="AV976" s="448"/>
      <c r="AW976" s="448"/>
      <c r="AX976" s="448"/>
      <c r="AY976" s="448"/>
      <c r="AZ976" s="448"/>
      <c r="BA976" s="448"/>
      <c r="BB976" s="448"/>
      <c r="BC976" s="448"/>
      <c r="BD976" s="448"/>
      <c r="BE976" s="448"/>
      <c r="BF976" s="448"/>
      <c r="BG976" s="448"/>
      <c r="BH976" s="448"/>
      <c r="BI976" s="403"/>
      <c r="BJ976" s="403"/>
      <c r="BK976" s="81"/>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row>
    <row r="977" spans="6:198" s="1" customFormat="1" ht="12.75" customHeight="1">
      <c r="F977" s="448"/>
      <c r="G977" s="448"/>
      <c r="H977" s="452"/>
      <c r="I977" s="452"/>
      <c r="J977" s="452"/>
      <c r="K977" s="452"/>
      <c r="L977" s="452"/>
      <c r="M977" s="452"/>
      <c r="N977" s="452"/>
      <c r="O977" s="452"/>
      <c r="P977" s="452"/>
      <c r="Q977" s="452"/>
      <c r="R977" s="452"/>
      <c r="S977" s="452"/>
      <c r="T977" s="452"/>
      <c r="U977" s="452"/>
      <c r="V977" s="452"/>
      <c r="W977" s="452"/>
      <c r="X977" s="452"/>
      <c r="Y977" s="452"/>
      <c r="Z977" s="452"/>
      <c r="AA977" s="452"/>
      <c r="AB977" s="452"/>
      <c r="AC977" s="452"/>
      <c r="AD977" s="452"/>
      <c r="AE977" s="452"/>
      <c r="AF977" s="452"/>
      <c r="AG977" s="452"/>
      <c r="AH977" s="452"/>
      <c r="AI977" s="452"/>
      <c r="AJ977" s="452"/>
      <c r="AK977" s="452"/>
      <c r="AL977" s="452"/>
      <c r="AM977" s="452"/>
      <c r="AN977" s="452"/>
      <c r="AO977" s="452"/>
      <c r="AP977" s="452"/>
      <c r="AQ977" s="452"/>
      <c r="AR977" s="452"/>
      <c r="AS977" s="448"/>
      <c r="AT977" s="448"/>
      <c r="AU977" s="448"/>
      <c r="AV977" s="448"/>
      <c r="AW977" s="448"/>
      <c r="AX977" s="448"/>
      <c r="AY977" s="448"/>
      <c r="AZ977" s="448"/>
      <c r="BA977" s="448"/>
      <c r="BB977" s="448"/>
      <c r="BC977" s="448"/>
      <c r="BD977" s="448"/>
      <c r="BE977" s="448"/>
      <c r="BF977" s="448"/>
      <c r="BG977" s="448"/>
      <c r="BH977" s="448"/>
      <c r="BI977" s="403"/>
      <c r="BJ977" s="403"/>
      <c r="BK977" s="81"/>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row>
    <row r="978" spans="6:198" s="1" customFormat="1" ht="12.75" customHeight="1">
      <c r="F978" s="448"/>
      <c r="G978" s="448"/>
      <c r="H978" s="453" t="s">
        <v>423</v>
      </c>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c r="AS978" s="448"/>
      <c r="AT978" s="448"/>
      <c r="AU978" s="448"/>
      <c r="AV978" s="448"/>
      <c r="AW978" s="448"/>
      <c r="AX978" s="448"/>
      <c r="AY978" s="448"/>
      <c r="AZ978" s="448"/>
      <c r="BA978" s="448"/>
      <c r="BB978" s="448"/>
      <c r="BC978" s="448"/>
      <c r="BD978" s="448"/>
      <c r="BE978" s="448"/>
      <c r="BF978" s="448"/>
      <c r="BG978" s="448"/>
      <c r="BH978" s="448"/>
      <c r="BI978" s="403"/>
      <c r="BJ978" s="403"/>
      <c r="BK978" s="81"/>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row>
    <row r="979" spans="6:198" s="1" customFormat="1" ht="12.75" customHeight="1">
      <c r="F979" s="448"/>
      <c r="G979" s="448"/>
      <c r="H979" s="301"/>
      <c r="I979" s="455"/>
      <c r="J979" s="455"/>
      <c r="K979" s="455"/>
      <c r="L979" s="455"/>
      <c r="M979" s="455"/>
      <c r="N979" s="455"/>
      <c r="O979" s="455"/>
      <c r="P979" s="455"/>
      <c r="Q979" s="455"/>
      <c r="R979" s="455"/>
      <c r="S979" s="455"/>
      <c r="T979" s="455"/>
      <c r="U979" s="455"/>
      <c r="V979" s="455"/>
      <c r="W979" s="455"/>
      <c r="X979" s="455"/>
      <c r="Y979" s="455"/>
      <c r="Z979" s="455"/>
      <c r="AA979" s="455"/>
      <c r="AB979" s="455"/>
      <c r="AC979" s="455"/>
      <c r="AD979" s="455"/>
      <c r="AE979" s="455"/>
      <c r="AF979" s="455"/>
      <c r="AG979" s="455"/>
      <c r="AH979" s="455"/>
      <c r="AI979" s="455"/>
      <c r="AJ979" s="455"/>
      <c r="AK979" s="455"/>
      <c r="AL979" s="455"/>
      <c r="AM979" s="455"/>
      <c r="AN979" s="455"/>
      <c r="AO979" s="455"/>
      <c r="AP979" s="455"/>
      <c r="AQ979" s="455"/>
      <c r="AR979" s="455"/>
      <c r="AS979" s="448"/>
      <c r="AT979" s="448"/>
      <c r="AU979" s="456"/>
      <c r="AV979" s="448"/>
      <c r="AW979" s="448"/>
      <c r="AX979" s="448"/>
      <c r="AY979" s="448"/>
      <c r="AZ979" s="448"/>
      <c r="BA979" s="448"/>
      <c r="BB979" s="456"/>
      <c r="BC979" s="448"/>
      <c r="BD979" s="448"/>
      <c r="BE979" s="448"/>
      <c r="BF979" s="448"/>
      <c r="BG979" s="448"/>
      <c r="BH979" s="448"/>
      <c r="BI979" s="403"/>
      <c r="BJ979" s="403"/>
      <c r="BK979" s="81"/>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row>
    <row r="980" spans="6:198" s="1" customFormat="1" ht="12.75" customHeight="1">
      <c r="F980" s="448"/>
      <c r="G980" s="448"/>
      <c r="H980" s="7"/>
      <c r="I980" s="457"/>
      <c r="J980" s="457"/>
      <c r="K980" s="457"/>
      <c r="L980" s="457"/>
      <c r="M980" s="457"/>
      <c r="N980" s="457"/>
      <c r="O980" s="457"/>
      <c r="P980" s="457"/>
      <c r="Q980" s="457"/>
      <c r="R980" s="457"/>
      <c r="S980" s="457"/>
      <c r="T980" s="457"/>
      <c r="U980" s="457"/>
      <c r="V980" s="416"/>
      <c r="W980" s="457"/>
      <c r="X980" s="457"/>
      <c r="Y980" s="457"/>
      <c r="Z980" s="457"/>
      <c r="AA980" s="457"/>
      <c r="AB980" s="457"/>
      <c r="AC980" s="457"/>
      <c r="AD980" s="457"/>
      <c r="AE980" s="457"/>
      <c r="AF980" s="457"/>
      <c r="AG980" s="457"/>
      <c r="AH980" s="457"/>
      <c r="AI980" s="457"/>
      <c r="AJ980" s="457"/>
      <c r="AK980" s="457"/>
      <c r="AL980" s="457"/>
      <c r="AM980" s="457"/>
      <c r="AN980" s="457"/>
      <c r="AO980" s="457"/>
      <c r="AP980" s="458"/>
      <c r="AQ980" s="457"/>
      <c r="AR980" s="457"/>
      <c r="AS980" s="416"/>
      <c r="AT980" s="416"/>
      <c r="AU980" s="421"/>
      <c r="AV980" s="421"/>
      <c r="AW980" s="421"/>
      <c r="AX980" s="421"/>
      <c r="AY980" s="421"/>
      <c r="AZ980" s="421"/>
      <c r="BA980" s="421"/>
      <c r="BB980" s="421"/>
      <c r="BC980" s="421"/>
      <c r="BD980" s="421"/>
      <c r="BE980" s="421"/>
      <c r="BF980" s="421"/>
      <c r="BG980" s="421"/>
      <c r="BH980" s="448"/>
      <c r="BI980" s="448"/>
      <c r="BJ980" s="448"/>
      <c r="BK980" s="81"/>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row>
    <row r="981" spans="6:198" s="1" customFormat="1" ht="12.75" customHeight="1">
      <c r="F981" s="448"/>
      <c r="G981" s="448"/>
      <c r="H981" s="405" t="s">
        <v>424</v>
      </c>
      <c r="I981" s="416"/>
      <c r="J981" s="416"/>
      <c r="K981" s="416"/>
      <c r="L981" s="416"/>
      <c r="M981" s="416"/>
      <c r="N981" s="416"/>
      <c r="O981" s="416"/>
      <c r="P981" s="416"/>
      <c r="Q981" s="416"/>
      <c r="R981" s="459"/>
      <c r="S981" s="459"/>
      <c r="T981" s="459"/>
      <c r="U981" s="459"/>
      <c r="V981" s="459"/>
      <c r="W981" s="457"/>
      <c r="X981" s="416"/>
      <c r="Y981" s="458"/>
      <c r="Z981" s="416"/>
      <c r="AA981" s="416"/>
      <c r="AB981" s="416"/>
      <c r="AC981" s="416"/>
      <c r="AD981" s="416"/>
      <c r="AE981" s="416"/>
      <c r="AF981" s="416"/>
      <c r="AG981" s="416"/>
      <c r="AH981" s="416"/>
      <c r="AI981" s="416"/>
      <c r="AJ981" s="416"/>
      <c r="AK981" s="416"/>
      <c r="AL981" s="416"/>
      <c r="AM981" s="416"/>
      <c r="AN981" s="416"/>
      <c r="AO981" s="416"/>
      <c r="AP981" s="449"/>
      <c r="AQ981" s="416"/>
      <c r="AR981" s="416"/>
      <c r="AS981" s="416"/>
      <c r="AT981" s="416"/>
      <c r="AU981" s="421"/>
      <c r="AV981" s="421"/>
      <c r="AW981" s="421"/>
      <c r="AX981" s="421"/>
      <c r="AY981" s="421"/>
      <c r="AZ981" s="421"/>
      <c r="BA981" s="421"/>
      <c r="BB981" s="421"/>
      <c r="BC981" s="421"/>
      <c r="BD981" s="421"/>
      <c r="BE981" s="421"/>
      <c r="BF981" s="421"/>
      <c r="BG981" s="421"/>
      <c r="BH981" s="448"/>
      <c r="BI981" s="448"/>
      <c r="BJ981" s="448"/>
      <c r="BK981" s="81"/>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row>
    <row r="982" spans="6:198" s="1" customFormat="1" ht="12.75" customHeight="1">
      <c r="F982" s="448"/>
      <c r="G982" s="448"/>
      <c r="H982" s="416"/>
      <c r="I982" s="416"/>
      <c r="J982" s="416"/>
      <c r="K982" s="416"/>
      <c r="L982" s="416"/>
      <c r="M982" s="416"/>
      <c r="N982" s="416"/>
      <c r="O982" s="416"/>
      <c r="P982" s="416"/>
      <c r="Q982" s="416"/>
      <c r="R982" s="459"/>
      <c r="S982" s="459"/>
      <c r="T982" s="459"/>
      <c r="U982" s="459"/>
      <c r="V982" s="459"/>
      <c r="W982" s="457"/>
      <c r="X982" s="416"/>
      <c r="Y982" s="458"/>
      <c r="Z982" s="416"/>
      <c r="AA982" s="416"/>
      <c r="AB982" s="416"/>
      <c r="AC982" s="416"/>
      <c r="AD982" s="416"/>
      <c r="AE982" s="416"/>
      <c r="AF982" s="416"/>
      <c r="AG982" s="416"/>
      <c r="AH982" s="416"/>
      <c r="AI982" s="416"/>
      <c r="AJ982" s="416"/>
      <c r="AK982" s="416"/>
      <c r="AL982" s="416"/>
      <c r="AM982" s="416"/>
      <c r="AN982" s="416"/>
      <c r="AO982" s="416"/>
      <c r="AP982" s="416"/>
      <c r="AQ982" s="416"/>
      <c r="AR982" s="416"/>
      <c r="AS982" s="416"/>
      <c r="AT982" s="416"/>
      <c r="AU982" s="626"/>
      <c r="AV982" s="626"/>
      <c r="AW982" s="626"/>
      <c r="AX982" s="626"/>
      <c r="AY982" s="626"/>
      <c r="AZ982" s="626"/>
      <c r="BA982" s="460"/>
      <c r="BB982" s="626"/>
      <c r="BC982" s="626"/>
      <c r="BD982" s="626"/>
      <c r="BE982" s="626"/>
      <c r="BF982" s="626"/>
      <c r="BG982" s="626"/>
      <c r="BH982" s="448"/>
      <c r="BI982" s="448"/>
      <c r="BJ982" s="448"/>
      <c r="BK982" s="81"/>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row>
    <row r="983" spans="6:198" s="1" customFormat="1" ht="12.75" customHeight="1">
      <c r="F983" s="448"/>
      <c r="G983" s="448"/>
      <c r="H983" s="623" t="s">
        <v>425</v>
      </c>
      <c r="I983" s="623"/>
      <c r="J983" s="623"/>
      <c r="K983" s="623"/>
      <c r="L983" s="623"/>
      <c r="M983" s="623"/>
      <c r="N983" s="623"/>
      <c r="O983" s="623"/>
      <c r="P983" s="623"/>
      <c r="Q983" s="623"/>
      <c r="R983" s="623"/>
      <c r="S983" s="623"/>
      <c r="T983" s="623"/>
      <c r="U983" s="623"/>
      <c r="V983" s="623"/>
      <c r="W983" s="623"/>
      <c r="X983" s="623"/>
      <c r="Y983" s="623"/>
      <c r="Z983" s="623"/>
      <c r="AA983" s="623"/>
      <c r="AB983" s="623"/>
      <c r="AC983" s="623"/>
      <c r="AD983" s="623"/>
      <c r="AE983" s="623"/>
      <c r="AF983" s="623"/>
      <c r="AG983" s="623"/>
      <c r="AH983" s="623"/>
      <c r="AI983" s="623"/>
      <c r="AJ983" s="623"/>
      <c r="AK983" s="623"/>
      <c r="AL983" s="623"/>
      <c r="AM983" s="623"/>
      <c r="AN983" s="623"/>
      <c r="AO983" s="623"/>
      <c r="AP983" s="623"/>
      <c r="AQ983" s="623"/>
      <c r="AR983" s="623"/>
      <c r="AS983" s="623"/>
      <c r="AT983" s="416"/>
      <c r="AU983" s="461"/>
      <c r="AV983" s="461"/>
      <c r="AW983" s="461"/>
      <c r="AX983" s="461"/>
      <c r="AY983" s="461"/>
      <c r="AZ983" s="461"/>
      <c r="BA983" s="461"/>
      <c r="BB983" s="461"/>
      <c r="BC983" s="461"/>
      <c r="BD983" s="461"/>
      <c r="BE983" s="461"/>
      <c r="BF983" s="461"/>
      <c r="BG983" s="461"/>
      <c r="BH983" s="448"/>
      <c r="BI983" s="448"/>
      <c r="BJ983" s="448"/>
      <c r="BK983" s="81"/>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row>
    <row r="984" spans="6:198" s="1" customFormat="1" ht="12.75" customHeight="1">
      <c r="F984" s="448"/>
      <c r="G984" s="448"/>
      <c r="H984" s="623"/>
      <c r="I984" s="623"/>
      <c r="J984" s="623"/>
      <c r="K984" s="623"/>
      <c r="L984" s="623"/>
      <c r="M984" s="623"/>
      <c r="N984" s="623"/>
      <c r="O984" s="623"/>
      <c r="P984" s="623"/>
      <c r="Q984" s="623"/>
      <c r="R984" s="623"/>
      <c r="S984" s="623"/>
      <c r="T984" s="623"/>
      <c r="U984" s="623"/>
      <c r="V984" s="623"/>
      <c r="W984" s="623"/>
      <c r="X984" s="623"/>
      <c r="Y984" s="623"/>
      <c r="Z984" s="623"/>
      <c r="AA984" s="623"/>
      <c r="AB984" s="623"/>
      <c r="AC984" s="623"/>
      <c r="AD984" s="623"/>
      <c r="AE984" s="623"/>
      <c r="AF984" s="623"/>
      <c r="AG984" s="623"/>
      <c r="AH984" s="623"/>
      <c r="AI984" s="623"/>
      <c r="AJ984" s="623"/>
      <c r="AK984" s="623"/>
      <c r="AL984" s="623"/>
      <c r="AM984" s="623"/>
      <c r="AN984" s="623"/>
      <c r="AO984" s="623"/>
      <c r="AP984" s="623"/>
      <c r="AQ984" s="623"/>
      <c r="AR984" s="623"/>
      <c r="AS984" s="623"/>
      <c r="AT984" s="403"/>
      <c r="AU984" s="624">
        <f>[1]Input!$E$372</f>
        <v>0.22312822987720216</v>
      </c>
      <c r="AV984" s="625"/>
      <c r="AW984" s="625"/>
      <c r="AX984" s="625"/>
      <c r="AY984" s="625"/>
      <c r="AZ984" s="625"/>
      <c r="BA984" s="462"/>
      <c r="BB984" s="624">
        <f>[1]Input!$C$372</f>
        <v>0.18838271608727175</v>
      </c>
      <c r="BC984" s="625"/>
      <c r="BD984" s="625"/>
      <c r="BE984" s="625"/>
      <c r="BF984" s="625"/>
      <c r="BG984" s="625"/>
      <c r="BH984" s="448"/>
      <c r="BI984" s="448"/>
      <c r="BJ984" s="448"/>
      <c r="BK984" s="81"/>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row>
    <row r="985" spans="6:198" s="1" customFormat="1" ht="12.75" customHeight="1">
      <c r="F985" s="448"/>
      <c r="G985" s="448"/>
      <c r="H985" s="623"/>
      <c r="I985" s="623"/>
      <c r="J985" s="623"/>
      <c r="K985" s="623"/>
      <c r="L985" s="623"/>
      <c r="M985" s="623"/>
      <c r="N985" s="623"/>
      <c r="O985" s="623"/>
      <c r="P985" s="623"/>
      <c r="Q985" s="623"/>
      <c r="R985" s="623"/>
      <c r="S985" s="623"/>
      <c r="T985" s="623"/>
      <c r="U985" s="623"/>
      <c r="V985" s="623"/>
      <c r="W985" s="623"/>
      <c r="X985" s="623"/>
      <c r="Y985" s="623"/>
      <c r="Z985" s="623"/>
      <c r="AA985" s="623"/>
      <c r="AB985" s="623"/>
      <c r="AC985" s="623"/>
      <c r="AD985" s="623"/>
      <c r="AE985" s="623"/>
      <c r="AF985" s="623"/>
      <c r="AG985" s="623"/>
      <c r="AH985" s="623"/>
      <c r="AI985" s="623"/>
      <c r="AJ985" s="623"/>
      <c r="AK985" s="623"/>
      <c r="AL985" s="623"/>
      <c r="AM985" s="623"/>
      <c r="AN985" s="623"/>
      <c r="AO985" s="623"/>
      <c r="AP985" s="623"/>
      <c r="AQ985" s="623"/>
      <c r="AR985" s="623"/>
      <c r="AS985" s="623"/>
      <c r="AT985" s="448"/>
      <c r="AU985" s="463"/>
      <c r="AV985" s="463"/>
      <c r="AW985" s="463"/>
      <c r="AX985" s="463"/>
      <c r="AY985" s="463"/>
      <c r="AZ985" s="463"/>
      <c r="BA985" s="464"/>
      <c r="BB985" s="463"/>
      <c r="BC985" s="463"/>
      <c r="BD985" s="463"/>
      <c r="BE985" s="463"/>
      <c r="BF985" s="463"/>
      <c r="BG985" s="463"/>
      <c r="BH985" s="403"/>
      <c r="BI985" s="403"/>
      <c r="BJ985" s="403"/>
      <c r="BK985" s="81"/>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row>
    <row r="986" spans="6:198" s="1" customFormat="1" ht="12.75" customHeight="1">
      <c r="F986" s="448"/>
      <c r="G986" s="448"/>
      <c r="H986" s="623"/>
      <c r="I986" s="623"/>
      <c r="J986" s="623"/>
      <c r="K986" s="623"/>
      <c r="L986" s="623"/>
      <c r="M986" s="623"/>
      <c r="N986" s="623"/>
      <c r="O986" s="623"/>
      <c r="P986" s="623"/>
      <c r="Q986" s="623"/>
      <c r="R986" s="623"/>
      <c r="S986" s="623"/>
      <c r="T986" s="623"/>
      <c r="U986" s="623"/>
      <c r="V986" s="623"/>
      <c r="W986" s="623"/>
      <c r="X986" s="623"/>
      <c r="Y986" s="623"/>
      <c r="Z986" s="623"/>
      <c r="AA986" s="623"/>
      <c r="AB986" s="623"/>
      <c r="AC986" s="623"/>
      <c r="AD986" s="623"/>
      <c r="AE986" s="623"/>
      <c r="AF986" s="623"/>
      <c r="AG986" s="623"/>
      <c r="AH986" s="623"/>
      <c r="AI986" s="623"/>
      <c r="AJ986" s="623"/>
      <c r="AK986" s="623"/>
      <c r="AL986" s="623"/>
      <c r="AM986" s="623"/>
      <c r="AN986" s="623"/>
      <c r="AO986" s="623"/>
      <c r="AP986" s="623"/>
      <c r="AQ986" s="623"/>
      <c r="AR986" s="623"/>
      <c r="AS986" s="623"/>
      <c r="AT986" s="448"/>
      <c r="AU986" s="7"/>
      <c r="AV986" s="7"/>
      <c r="AW986" s="7"/>
      <c r="AX986" s="7"/>
      <c r="AY986" s="7"/>
      <c r="AZ986" s="7"/>
      <c r="BA986" s="7"/>
      <c r="BB986" s="7"/>
      <c r="BC986" s="7"/>
      <c r="BD986" s="7"/>
      <c r="BE986" s="7"/>
      <c r="BF986" s="7"/>
      <c r="BG986" s="7"/>
      <c r="BH986" s="448"/>
      <c r="BI986" s="403"/>
      <c r="BJ986" s="403"/>
      <c r="BK986" s="81"/>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row>
    <row r="987" spans="6:198" s="1" customFormat="1" ht="17.25" customHeight="1">
      <c r="F987" s="448"/>
      <c r="G987" s="448"/>
      <c r="H987" s="623"/>
      <c r="I987" s="623"/>
      <c r="J987" s="623"/>
      <c r="K987" s="623"/>
      <c r="L987" s="623"/>
      <c r="M987" s="623"/>
      <c r="N987" s="623"/>
      <c r="O987" s="623"/>
      <c r="P987" s="623"/>
      <c r="Q987" s="623"/>
      <c r="R987" s="623"/>
      <c r="S987" s="623"/>
      <c r="T987" s="623"/>
      <c r="U987" s="623"/>
      <c r="V987" s="623"/>
      <c r="W987" s="623"/>
      <c r="X987" s="623"/>
      <c r="Y987" s="623"/>
      <c r="Z987" s="623"/>
      <c r="AA987" s="623"/>
      <c r="AB987" s="623"/>
      <c r="AC987" s="623"/>
      <c r="AD987" s="623"/>
      <c r="AE987" s="623"/>
      <c r="AF987" s="623"/>
      <c r="AG987" s="623"/>
      <c r="AH987" s="623"/>
      <c r="AI987" s="623"/>
      <c r="AJ987" s="623"/>
      <c r="AK987" s="623"/>
      <c r="AL987" s="623"/>
      <c r="AM987" s="623"/>
      <c r="AN987" s="623"/>
      <c r="AO987" s="623"/>
      <c r="AP987" s="623"/>
      <c r="AQ987" s="623"/>
      <c r="AR987" s="623"/>
      <c r="AS987" s="623"/>
      <c r="AT987" s="448"/>
      <c r="AU987" s="7"/>
      <c r="AV987" s="7"/>
      <c r="AW987" s="7"/>
      <c r="AX987" s="7"/>
      <c r="AY987" s="7"/>
      <c r="AZ987" s="7"/>
      <c r="BA987" s="7"/>
      <c r="BB987" s="7"/>
      <c r="BC987" s="7"/>
      <c r="BD987" s="7"/>
      <c r="BE987" s="7"/>
      <c r="BF987" s="7"/>
      <c r="BG987" s="7"/>
      <c r="BH987" s="448"/>
      <c r="BI987" s="403"/>
      <c r="BJ987" s="403"/>
      <c r="BK987" s="81"/>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row>
    <row r="988" spans="6:198" s="1" customFormat="1" ht="12.75" customHeight="1">
      <c r="F988" s="448"/>
      <c r="G988" s="448"/>
      <c r="H988" s="454"/>
      <c r="I988" s="454"/>
      <c r="J988" s="454"/>
      <c r="K988" s="454"/>
      <c r="L988" s="454"/>
      <c r="M988" s="454"/>
      <c r="N988" s="454"/>
      <c r="O988" s="454"/>
      <c r="P988" s="454"/>
      <c r="Q988" s="454"/>
      <c r="R988" s="454"/>
      <c r="S988" s="454"/>
      <c r="T988" s="454"/>
      <c r="U988" s="454"/>
      <c r="V988" s="454"/>
      <c r="W988" s="454"/>
      <c r="X988" s="454"/>
      <c r="Y988" s="454"/>
      <c r="Z988" s="454"/>
      <c r="AA988" s="454"/>
      <c r="AB988" s="454"/>
      <c r="AC988" s="454"/>
      <c r="AD988" s="454"/>
      <c r="AE988" s="454"/>
      <c r="AF988" s="454"/>
      <c r="AG988" s="454"/>
      <c r="AH988" s="454"/>
      <c r="AI988" s="454"/>
      <c r="AJ988" s="454"/>
      <c r="AK988" s="454"/>
      <c r="AL988" s="454"/>
      <c r="AM988" s="454"/>
      <c r="AN988" s="454"/>
      <c r="AO988" s="454"/>
      <c r="AP988" s="454"/>
      <c r="AQ988" s="454"/>
      <c r="AR988" s="454"/>
      <c r="AS988" s="448"/>
      <c r="AT988" s="448"/>
      <c r="AU988" s="7"/>
      <c r="AV988" s="7"/>
      <c r="AW988" s="7"/>
      <c r="AX988" s="7"/>
      <c r="AY988" s="7"/>
      <c r="AZ988" s="7"/>
      <c r="BA988" s="7"/>
      <c r="BB988" s="7"/>
      <c r="BC988" s="7"/>
      <c r="BD988" s="7"/>
      <c r="BE988" s="7"/>
      <c r="BF988" s="7"/>
      <c r="BG988" s="7"/>
      <c r="BH988" s="448"/>
      <c r="BI988" s="403"/>
      <c r="BJ988" s="403"/>
      <c r="BK988" s="81"/>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row>
    <row r="989" spans="6:198" s="1" customFormat="1" ht="12.75" customHeight="1">
      <c r="F989" s="448"/>
      <c r="G989" s="448"/>
      <c r="H989" s="453" t="s">
        <v>423</v>
      </c>
      <c r="I989" s="454"/>
      <c r="J989" s="454"/>
      <c r="K989" s="454"/>
      <c r="L989" s="454"/>
      <c r="M989" s="454"/>
      <c r="N989" s="454"/>
      <c r="O989" s="454"/>
      <c r="P989" s="454"/>
      <c r="Q989" s="454"/>
      <c r="R989" s="454"/>
      <c r="S989" s="454"/>
      <c r="T989" s="454"/>
      <c r="U989" s="454"/>
      <c r="V989" s="454"/>
      <c r="W989" s="454"/>
      <c r="X989" s="454"/>
      <c r="Y989" s="454"/>
      <c r="Z989" s="454"/>
      <c r="AA989" s="454"/>
      <c r="AB989" s="454"/>
      <c r="AC989" s="454"/>
      <c r="AD989" s="454"/>
      <c r="AE989" s="454"/>
      <c r="AF989" s="454"/>
      <c r="AG989" s="454"/>
      <c r="AH989" s="454"/>
      <c r="AI989" s="454"/>
      <c r="AJ989" s="454"/>
      <c r="AK989" s="454"/>
      <c r="AL989" s="454"/>
      <c r="AM989" s="454"/>
      <c r="AN989" s="454"/>
      <c r="AO989" s="454"/>
      <c r="AP989" s="454"/>
      <c r="AQ989" s="454"/>
      <c r="AR989" s="454"/>
      <c r="AS989" s="448"/>
      <c r="AT989" s="448"/>
      <c r="AU989" s="461"/>
      <c r="AV989" s="461"/>
      <c r="AW989" s="461"/>
      <c r="AX989" s="461"/>
      <c r="AY989" s="461"/>
      <c r="AZ989" s="461"/>
      <c r="BA989" s="461"/>
      <c r="BB989" s="461"/>
      <c r="BC989" s="461"/>
      <c r="BD989" s="461"/>
      <c r="BE989" s="461"/>
      <c r="BF989" s="461"/>
      <c r="BG989" s="461"/>
      <c r="BH989" s="448"/>
      <c r="BI989" s="403"/>
      <c r="BJ989" s="403"/>
      <c r="BK989" s="81"/>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row>
    <row r="990" spans="6:198" s="1" customFormat="1" ht="12.75" customHeight="1">
      <c r="F990" s="448"/>
      <c r="G990" s="448"/>
      <c r="H990" s="454"/>
      <c r="I990" s="454"/>
      <c r="J990" s="454"/>
      <c r="K990" s="454"/>
      <c r="L990" s="454"/>
      <c r="M990" s="454"/>
      <c r="N990" s="454"/>
      <c r="O990" s="454"/>
      <c r="P990" s="454"/>
      <c r="Q990" s="454"/>
      <c r="R990" s="454"/>
      <c r="S990" s="454"/>
      <c r="T990" s="454"/>
      <c r="U990" s="454"/>
      <c r="V990" s="454"/>
      <c r="W990" s="454"/>
      <c r="X990" s="454"/>
      <c r="Y990" s="454"/>
      <c r="Z990" s="454"/>
      <c r="AA990" s="454"/>
      <c r="AB990" s="454"/>
      <c r="AC990" s="454"/>
      <c r="AD990" s="454"/>
      <c r="AE990" s="454"/>
      <c r="AF990" s="454"/>
      <c r="AG990" s="454"/>
      <c r="AH990" s="454"/>
      <c r="AI990" s="454"/>
      <c r="AJ990" s="454"/>
      <c r="AK990" s="454"/>
      <c r="AL990" s="454"/>
      <c r="AM990" s="454"/>
      <c r="AN990" s="454"/>
      <c r="AO990" s="454"/>
      <c r="AP990" s="454"/>
      <c r="AQ990" s="454"/>
      <c r="AR990" s="454"/>
      <c r="AS990" s="448"/>
      <c r="AT990" s="448"/>
      <c r="AU990" s="461"/>
      <c r="AV990" s="461"/>
      <c r="AW990" s="461"/>
      <c r="AX990" s="461"/>
      <c r="AY990" s="461"/>
      <c r="AZ990" s="461"/>
      <c r="BA990" s="461"/>
      <c r="BB990" s="461"/>
      <c r="BC990" s="461"/>
      <c r="BD990" s="461"/>
      <c r="BE990" s="461"/>
      <c r="BF990" s="461"/>
      <c r="BG990" s="461"/>
      <c r="BH990" s="448"/>
      <c r="BI990" s="403"/>
      <c r="BJ990" s="403"/>
      <c r="BK990" s="81"/>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row>
    <row r="991" spans="6:198" s="1" customFormat="1" ht="12.75" customHeight="1">
      <c r="F991" s="448"/>
      <c r="G991" s="448"/>
      <c r="H991" s="454"/>
      <c r="I991" s="454"/>
      <c r="J991" s="454"/>
      <c r="K991" s="454"/>
      <c r="L991" s="454"/>
      <c r="M991" s="454"/>
      <c r="N991" s="454"/>
      <c r="O991" s="454"/>
      <c r="P991" s="454"/>
      <c r="Q991" s="454"/>
      <c r="R991" s="454"/>
      <c r="S991" s="454"/>
      <c r="T991" s="454"/>
      <c r="U991" s="454"/>
      <c r="V991" s="454"/>
      <c r="W991" s="454"/>
      <c r="X991" s="454"/>
      <c r="Y991" s="454"/>
      <c r="Z991" s="454"/>
      <c r="AA991" s="454"/>
      <c r="AB991" s="454"/>
      <c r="AC991" s="454"/>
      <c r="AD991" s="454"/>
      <c r="AE991" s="454"/>
      <c r="AF991" s="454"/>
      <c r="AG991" s="454"/>
      <c r="AH991" s="454"/>
      <c r="AI991" s="454"/>
      <c r="AJ991" s="454"/>
      <c r="AK991" s="454"/>
      <c r="AL991" s="454"/>
      <c r="AM991" s="454"/>
      <c r="AN991" s="454"/>
      <c r="AO991" s="454"/>
      <c r="AP991" s="454"/>
      <c r="AQ991" s="454"/>
      <c r="AR991" s="454"/>
      <c r="AS991" s="448"/>
      <c r="AT991" s="448"/>
      <c r="AU991" s="461"/>
      <c r="AV991" s="461"/>
      <c r="AW991" s="461"/>
      <c r="AX991" s="461"/>
      <c r="AY991" s="461"/>
      <c r="AZ991" s="461"/>
      <c r="BA991" s="461"/>
      <c r="BB991" s="461"/>
      <c r="BC991" s="461"/>
      <c r="BD991" s="461"/>
      <c r="BE991" s="461"/>
      <c r="BF991" s="461"/>
      <c r="BG991" s="461"/>
      <c r="BH991" s="448"/>
      <c r="BI991" s="403"/>
      <c r="BJ991" s="403"/>
      <c r="BK991" s="81"/>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row>
    <row r="992" spans="6:198" s="1" customFormat="1" ht="12.75" customHeight="1">
      <c r="F992" s="448"/>
      <c r="G992" s="448"/>
      <c r="H992" s="301"/>
      <c r="I992" s="301"/>
      <c r="J992" s="301"/>
      <c r="K992" s="301"/>
      <c r="L992" s="301"/>
      <c r="M992" s="301"/>
      <c r="N992" s="301"/>
      <c r="O992" s="301"/>
      <c r="P992" s="301"/>
      <c r="Q992" s="301"/>
      <c r="R992" s="301"/>
      <c r="S992" s="301"/>
      <c r="T992" s="301"/>
      <c r="U992" s="301"/>
      <c r="V992" s="301"/>
      <c r="W992" s="301"/>
      <c r="X992" s="301"/>
      <c r="Y992" s="301"/>
      <c r="Z992" s="301"/>
      <c r="AA992" s="301"/>
      <c r="AB992" s="301"/>
      <c r="AC992" s="301"/>
      <c r="AD992" s="301"/>
      <c r="AE992" s="301"/>
      <c r="AF992" s="301"/>
      <c r="AG992" s="301"/>
      <c r="AH992" s="301"/>
      <c r="AI992" s="301"/>
      <c r="AJ992" s="301"/>
      <c r="AK992" s="301"/>
      <c r="AL992" s="301"/>
      <c r="AM992" s="301"/>
      <c r="AN992" s="301"/>
      <c r="AO992" s="301"/>
      <c r="AP992" s="301"/>
      <c r="AQ992" s="301"/>
      <c r="AR992" s="301"/>
      <c r="AS992" s="465"/>
      <c r="AT992" s="465"/>
      <c r="AU992" s="461"/>
      <c r="AV992" s="461"/>
      <c r="AW992" s="461"/>
      <c r="AX992" s="461"/>
      <c r="AY992" s="461"/>
      <c r="AZ992" s="461"/>
      <c r="BA992" s="461"/>
      <c r="BB992" s="461"/>
      <c r="BC992" s="461"/>
      <c r="BD992" s="461"/>
      <c r="BE992" s="461"/>
      <c r="BF992" s="461"/>
      <c r="BG992" s="461"/>
      <c r="BH992" s="448"/>
      <c r="BI992" s="403"/>
      <c r="BJ992" s="403"/>
      <c r="BK992" s="81"/>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row>
    <row r="993" spans="6:198" s="1" customFormat="1" ht="12.75" customHeight="1">
      <c r="F993" s="448"/>
      <c r="G993" s="448"/>
      <c r="H993" s="405" t="s">
        <v>426</v>
      </c>
      <c r="I993" s="416"/>
      <c r="J993" s="416"/>
      <c r="K993" s="416"/>
      <c r="L993" s="416"/>
      <c r="M993" s="416"/>
      <c r="N993" s="416"/>
      <c r="O993" s="416"/>
      <c r="P993" s="416"/>
      <c r="Q993" s="416"/>
      <c r="R993" s="459"/>
      <c r="S993" s="459"/>
      <c r="T993" s="459"/>
      <c r="U993" s="459"/>
      <c r="V993" s="459"/>
      <c r="W993" s="457"/>
      <c r="X993" s="416"/>
      <c r="Y993" s="458"/>
      <c r="Z993" s="416"/>
      <c r="AA993" s="416"/>
      <c r="AB993" s="416"/>
      <c r="AC993" s="416"/>
      <c r="AD993" s="416"/>
      <c r="AE993" s="416"/>
      <c r="AF993" s="416"/>
      <c r="AG993" s="416"/>
      <c r="AH993" s="416"/>
      <c r="AI993" s="416"/>
      <c r="AJ993" s="416"/>
      <c r="AK993" s="416"/>
      <c r="AL993" s="416"/>
      <c r="AM993" s="416"/>
      <c r="AN993" s="416"/>
      <c r="AO993" s="416"/>
      <c r="AP993" s="449"/>
      <c r="AQ993" s="416"/>
      <c r="AR993" s="416"/>
      <c r="AS993" s="416"/>
      <c r="AT993" s="416"/>
      <c r="AU993" s="421"/>
      <c r="AV993" s="421"/>
      <c r="AW993" s="421"/>
      <c r="AX993" s="421"/>
      <c r="AY993" s="421"/>
      <c r="AZ993" s="421"/>
      <c r="BA993" s="421"/>
      <c r="BB993" s="421"/>
      <c r="BC993" s="421"/>
      <c r="BD993" s="421"/>
      <c r="BE993" s="421"/>
      <c r="BF993" s="421"/>
      <c r="BG993" s="421"/>
      <c r="BH993" s="448"/>
      <c r="BI993" s="403"/>
      <c r="BJ993" s="403"/>
      <c r="BK993" s="81"/>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row>
    <row r="994" spans="6:198" s="1" customFormat="1" ht="12.75" customHeight="1">
      <c r="F994" s="448"/>
      <c r="G994" s="448"/>
      <c r="H994" s="416"/>
      <c r="I994" s="416"/>
      <c r="J994" s="416"/>
      <c r="K994" s="416"/>
      <c r="L994" s="416"/>
      <c r="M994" s="416"/>
      <c r="N994" s="416"/>
      <c r="O994" s="416"/>
      <c r="P994" s="416"/>
      <c r="Q994" s="416"/>
      <c r="R994" s="459"/>
      <c r="S994" s="459"/>
      <c r="T994" s="459"/>
      <c r="U994" s="459"/>
      <c r="V994" s="459"/>
      <c r="W994" s="457"/>
      <c r="X994" s="416"/>
      <c r="Y994" s="458"/>
      <c r="Z994" s="416"/>
      <c r="AA994" s="416"/>
      <c r="AB994" s="416"/>
      <c r="AC994" s="416"/>
      <c r="AD994" s="416"/>
      <c r="AE994" s="416"/>
      <c r="AF994" s="416"/>
      <c r="AG994" s="416"/>
      <c r="AH994" s="416"/>
      <c r="AI994" s="416"/>
      <c r="AJ994" s="416"/>
      <c r="AK994" s="416"/>
      <c r="AL994" s="416"/>
      <c r="AM994" s="416"/>
      <c r="AN994" s="416"/>
      <c r="AO994" s="416"/>
      <c r="AP994" s="416"/>
      <c r="AQ994" s="416"/>
      <c r="AR994" s="416"/>
      <c r="AS994" s="416"/>
      <c r="AT994" s="416"/>
      <c r="AU994" s="626"/>
      <c r="AV994" s="626"/>
      <c r="AW994" s="626"/>
      <c r="AX994" s="626"/>
      <c r="AY994" s="626"/>
      <c r="AZ994" s="626"/>
      <c r="BA994" s="460"/>
      <c r="BB994" s="626"/>
      <c r="BC994" s="626"/>
      <c r="BD994" s="626"/>
      <c r="BE994" s="626"/>
      <c r="BF994" s="626"/>
      <c r="BG994" s="626"/>
      <c r="BH994" s="448"/>
      <c r="BI994" s="448"/>
      <c r="BJ994" s="448"/>
      <c r="BK994" s="81"/>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row>
    <row r="995" spans="6:198" s="1" customFormat="1" ht="12.75" customHeight="1">
      <c r="F995" s="448"/>
      <c r="G995" s="448"/>
      <c r="H995" s="623" t="s">
        <v>425</v>
      </c>
      <c r="I995" s="623"/>
      <c r="J995" s="623"/>
      <c r="K995" s="623"/>
      <c r="L995" s="623"/>
      <c r="M995" s="623"/>
      <c r="N995" s="623"/>
      <c r="O995" s="623"/>
      <c r="P995" s="623"/>
      <c r="Q995" s="623"/>
      <c r="R995" s="623"/>
      <c r="S995" s="623"/>
      <c r="T995" s="623"/>
      <c r="U995" s="623"/>
      <c r="V995" s="623"/>
      <c r="W995" s="623"/>
      <c r="X995" s="623"/>
      <c r="Y995" s="623"/>
      <c r="Z995" s="623"/>
      <c r="AA995" s="623"/>
      <c r="AB995" s="623"/>
      <c r="AC995" s="623"/>
      <c r="AD995" s="623"/>
      <c r="AE995" s="623"/>
      <c r="AF995" s="623"/>
      <c r="AG995" s="623"/>
      <c r="AH995" s="623"/>
      <c r="AI995" s="623"/>
      <c r="AJ995" s="623"/>
      <c r="AK995" s="623"/>
      <c r="AL995" s="623"/>
      <c r="AM995" s="623"/>
      <c r="AN995" s="623"/>
      <c r="AO995" s="623"/>
      <c r="AP995" s="623"/>
      <c r="AQ995" s="623"/>
      <c r="AR995" s="623"/>
      <c r="AS995" s="623"/>
      <c r="AT995" s="416"/>
      <c r="AU995" s="461"/>
      <c r="AV995" s="461"/>
      <c r="AW995" s="461"/>
      <c r="AX995" s="461"/>
      <c r="AY995" s="461"/>
      <c r="AZ995" s="461"/>
      <c r="BA995" s="461"/>
      <c r="BB995" s="461"/>
      <c r="BC995" s="461"/>
      <c r="BD995" s="461"/>
      <c r="BE995" s="461"/>
      <c r="BF995" s="461"/>
      <c r="BG995" s="461"/>
      <c r="BH995" s="448"/>
      <c r="BI995" s="448"/>
      <c r="BJ995" s="448"/>
      <c r="BK995" s="81"/>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row>
    <row r="996" spans="6:198" s="1" customFormat="1" ht="12.75" customHeight="1">
      <c r="F996" s="448"/>
      <c r="G996" s="448"/>
      <c r="H996" s="623"/>
      <c r="I996" s="623"/>
      <c r="J996" s="623"/>
      <c r="K996" s="623"/>
      <c r="L996" s="623"/>
      <c r="M996" s="623"/>
      <c r="N996" s="623"/>
      <c r="O996" s="623"/>
      <c r="P996" s="623"/>
      <c r="Q996" s="623"/>
      <c r="R996" s="623"/>
      <c r="S996" s="623"/>
      <c r="T996" s="623"/>
      <c r="U996" s="623"/>
      <c r="V996" s="623"/>
      <c r="W996" s="623"/>
      <c r="X996" s="623"/>
      <c r="Y996" s="623"/>
      <c r="Z996" s="623"/>
      <c r="AA996" s="623"/>
      <c r="AB996" s="623"/>
      <c r="AC996" s="623"/>
      <c r="AD996" s="623"/>
      <c r="AE996" s="623"/>
      <c r="AF996" s="623"/>
      <c r="AG996" s="623"/>
      <c r="AH996" s="623"/>
      <c r="AI996" s="623"/>
      <c r="AJ996" s="623"/>
      <c r="AK996" s="623"/>
      <c r="AL996" s="623"/>
      <c r="AM996" s="623"/>
      <c r="AN996" s="623"/>
      <c r="AO996" s="623"/>
      <c r="AP996" s="623"/>
      <c r="AQ996" s="623"/>
      <c r="AR996" s="623"/>
      <c r="AS996" s="623"/>
      <c r="AT996" s="403"/>
      <c r="AU996" s="624">
        <f>[1]Input!$E$373</f>
        <v>0.16514072804222968</v>
      </c>
      <c r="AV996" s="625"/>
      <c r="AW996" s="625"/>
      <c r="AX996" s="625"/>
      <c r="AY996" s="625"/>
      <c r="AZ996" s="625"/>
      <c r="BA996" s="462"/>
      <c r="BB996" s="624">
        <f>[1]Input!$C$373</f>
        <v>0.15030156488030488</v>
      </c>
      <c r="BC996" s="625"/>
      <c r="BD996" s="625"/>
      <c r="BE996" s="625"/>
      <c r="BF996" s="625"/>
      <c r="BG996" s="625"/>
      <c r="BH996" s="448"/>
      <c r="BI996" s="448"/>
      <c r="BJ996" s="448"/>
      <c r="BK996" s="81"/>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row>
    <row r="997" spans="6:198" s="1" customFormat="1" ht="12.75" customHeight="1">
      <c r="F997" s="448"/>
      <c r="G997" s="448"/>
      <c r="H997" s="623"/>
      <c r="I997" s="623"/>
      <c r="J997" s="623"/>
      <c r="K997" s="623"/>
      <c r="L997" s="623"/>
      <c r="M997" s="623"/>
      <c r="N997" s="623"/>
      <c r="O997" s="623"/>
      <c r="P997" s="623"/>
      <c r="Q997" s="623"/>
      <c r="R997" s="623"/>
      <c r="S997" s="623"/>
      <c r="T997" s="623"/>
      <c r="U997" s="623"/>
      <c r="V997" s="623"/>
      <c r="W997" s="623"/>
      <c r="X997" s="623"/>
      <c r="Y997" s="623"/>
      <c r="Z997" s="623"/>
      <c r="AA997" s="623"/>
      <c r="AB997" s="623"/>
      <c r="AC997" s="623"/>
      <c r="AD997" s="623"/>
      <c r="AE997" s="623"/>
      <c r="AF997" s="623"/>
      <c r="AG997" s="623"/>
      <c r="AH997" s="623"/>
      <c r="AI997" s="623"/>
      <c r="AJ997" s="623"/>
      <c r="AK997" s="623"/>
      <c r="AL997" s="623"/>
      <c r="AM997" s="623"/>
      <c r="AN997" s="623"/>
      <c r="AO997" s="623"/>
      <c r="AP997" s="623"/>
      <c r="AQ997" s="623"/>
      <c r="AR997" s="623"/>
      <c r="AS997" s="623"/>
      <c r="AT997" s="448"/>
      <c r="AU997" s="463"/>
      <c r="AV997" s="463"/>
      <c r="AW997" s="463"/>
      <c r="AX997" s="463"/>
      <c r="AY997" s="463"/>
      <c r="AZ997" s="463"/>
      <c r="BA997" s="464"/>
      <c r="BB997" s="463"/>
      <c r="BC997" s="463"/>
      <c r="BD997" s="463"/>
      <c r="BE997" s="463"/>
      <c r="BF997" s="463"/>
      <c r="BG997" s="463"/>
      <c r="BH997" s="448"/>
      <c r="BI997" s="448"/>
      <c r="BJ997" s="448"/>
      <c r="BK997" s="81"/>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row>
    <row r="998" spans="6:198" s="1" customFormat="1" ht="12.75" customHeight="1">
      <c r="F998" s="448"/>
      <c r="G998" s="448"/>
      <c r="H998" s="623"/>
      <c r="I998" s="623"/>
      <c r="J998" s="623"/>
      <c r="K998" s="623"/>
      <c r="L998" s="623"/>
      <c r="M998" s="623"/>
      <c r="N998" s="623"/>
      <c r="O998" s="623"/>
      <c r="P998" s="623"/>
      <c r="Q998" s="623"/>
      <c r="R998" s="623"/>
      <c r="S998" s="623"/>
      <c r="T998" s="623"/>
      <c r="U998" s="623"/>
      <c r="V998" s="623"/>
      <c r="W998" s="623"/>
      <c r="X998" s="623"/>
      <c r="Y998" s="623"/>
      <c r="Z998" s="623"/>
      <c r="AA998" s="623"/>
      <c r="AB998" s="623"/>
      <c r="AC998" s="623"/>
      <c r="AD998" s="623"/>
      <c r="AE998" s="623"/>
      <c r="AF998" s="623"/>
      <c r="AG998" s="623"/>
      <c r="AH998" s="623"/>
      <c r="AI998" s="623"/>
      <c r="AJ998" s="623"/>
      <c r="AK998" s="623"/>
      <c r="AL998" s="623"/>
      <c r="AM998" s="623"/>
      <c r="AN998" s="623"/>
      <c r="AO998" s="623"/>
      <c r="AP998" s="623"/>
      <c r="AQ998" s="623"/>
      <c r="AR998" s="623"/>
      <c r="AS998" s="623"/>
      <c r="AT998" s="448"/>
      <c r="AU998" s="7"/>
      <c r="AV998" s="7"/>
      <c r="AW998" s="7"/>
      <c r="AX998" s="7"/>
      <c r="AY998" s="7"/>
      <c r="AZ998" s="7"/>
      <c r="BA998" s="7"/>
      <c r="BB998" s="7"/>
      <c r="BC998" s="7"/>
      <c r="BD998" s="7"/>
      <c r="BE998" s="7"/>
      <c r="BF998" s="7"/>
      <c r="BG998" s="7"/>
      <c r="BH998" s="448"/>
      <c r="BI998" s="448"/>
      <c r="BJ998" s="448"/>
      <c r="BK998" s="81"/>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row>
    <row r="999" spans="6:198" s="1" customFormat="1" ht="16.5" customHeight="1">
      <c r="F999" s="448"/>
      <c r="G999" s="448"/>
      <c r="H999" s="623"/>
      <c r="I999" s="623"/>
      <c r="J999" s="623"/>
      <c r="K999" s="623"/>
      <c r="L999" s="623"/>
      <c r="M999" s="623"/>
      <c r="N999" s="623"/>
      <c r="O999" s="623"/>
      <c r="P999" s="623"/>
      <c r="Q999" s="623"/>
      <c r="R999" s="623"/>
      <c r="S999" s="623"/>
      <c r="T999" s="623"/>
      <c r="U999" s="623"/>
      <c r="V999" s="623"/>
      <c r="W999" s="623"/>
      <c r="X999" s="623"/>
      <c r="Y999" s="623"/>
      <c r="Z999" s="623"/>
      <c r="AA999" s="623"/>
      <c r="AB999" s="623"/>
      <c r="AC999" s="623"/>
      <c r="AD999" s="623"/>
      <c r="AE999" s="623"/>
      <c r="AF999" s="623"/>
      <c r="AG999" s="623"/>
      <c r="AH999" s="623"/>
      <c r="AI999" s="623"/>
      <c r="AJ999" s="623"/>
      <c r="AK999" s="623"/>
      <c r="AL999" s="623"/>
      <c r="AM999" s="623"/>
      <c r="AN999" s="623"/>
      <c r="AO999" s="623"/>
      <c r="AP999" s="623"/>
      <c r="AQ999" s="623"/>
      <c r="AR999" s="623"/>
      <c r="AS999" s="623"/>
      <c r="AT999" s="448"/>
      <c r="AU999" s="7"/>
      <c r="AV999" s="7"/>
      <c r="AW999" s="7"/>
      <c r="AX999" s="7"/>
      <c r="AY999" s="7"/>
      <c r="AZ999" s="7"/>
      <c r="BA999" s="7"/>
      <c r="BB999" s="7"/>
      <c r="BC999" s="7"/>
      <c r="BD999" s="7"/>
      <c r="BE999" s="7"/>
      <c r="BF999" s="7"/>
      <c r="BG999" s="7"/>
      <c r="BH999" s="448"/>
      <c r="BI999" s="403"/>
      <c r="BJ999" s="403"/>
      <c r="BK999" s="81"/>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row>
    <row r="1000" spans="6:198" s="1" customFormat="1" ht="12.75" customHeight="1">
      <c r="F1000" s="448"/>
      <c r="G1000" s="448"/>
      <c r="H1000" s="454"/>
      <c r="I1000" s="454"/>
      <c r="J1000" s="454"/>
      <c r="K1000" s="454"/>
      <c r="L1000" s="454"/>
      <c r="M1000" s="454"/>
      <c r="N1000" s="454"/>
      <c r="O1000" s="454"/>
      <c r="P1000" s="454"/>
      <c r="Q1000" s="454"/>
      <c r="R1000" s="454"/>
      <c r="S1000" s="454"/>
      <c r="T1000" s="454"/>
      <c r="U1000" s="454"/>
      <c r="V1000" s="454"/>
      <c r="W1000" s="454"/>
      <c r="X1000" s="454"/>
      <c r="Y1000" s="454"/>
      <c r="Z1000" s="454"/>
      <c r="AA1000" s="454"/>
      <c r="AB1000" s="454"/>
      <c r="AC1000" s="454"/>
      <c r="AD1000" s="454"/>
      <c r="AE1000" s="454"/>
      <c r="AF1000" s="454"/>
      <c r="AG1000" s="454"/>
      <c r="AH1000" s="454"/>
      <c r="AI1000" s="454"/>
      <c r="AJ1000" s="454"/>
      <c r="AK1000" s="454"/>
      <c r="AL1000" s="454"/>
      <c r="AM1000" s="454"/>
      <c r="AN1000" s="454"/>
      <c r="AO1000" s="454"/>
      <c r="AP1000" s="454"/>
      <c r="AQ1000" s="454"/>
      <c r="AR1000" s="454"/>
      <c r="AS1000" s="448"/>
      <c r="AT1000" s="448"/>
      <c r="AU1000" s="7"/>
      <c r="AV1000" s="7"/>
      <c r="AW1000" s="7"/>
      <c r="AX1000" s="7"/>
      <c r="AY1000" s="7"/>
      <c r="AZ1000" s="7"/>
      <c r="BA1000" s="7"/>
      <c r="BB1000" s="7"/>
      <c r="BC1000" s="7"/>
      <c r="BD1000" s="7"/>
      <c r="BE1000" s="7"/>
      <c r="BF1000" s="7"/>
      <c r="BG1000" s="7"/>
      <c r="BH1000" s="448"/>
      <c r="BI1000" s="403"/>
      <c r="BJ1000" s="403"/>
      <c r="BK1000" s="81"/>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row>
    <row r="1001" spans="6:198" s="1" customFormat="1" ht="12.75" customHeight="1">
      <c r="F1001" s="448"/>
      <c r="G1001" s="448"/>
      <c r="H1001" s="453" t="s">
        <v>423</v>
      </c>
      <c r="I1001" s="454"/>
      <c r="J1001" s="454"/>
      <c r="K1001" s="454"/>
      <c r="L1001" s="454"/>
      <c r="M1001" s="454"/>
      <c r="N1001" s="454"/>
      <c r="O1001" s="454"/>
      <c r="P1001" s="454"/>
      <c r="Q1001" s="454"/>
      <c r="R1001" s="454"/>
      <c r="S1001" s="454"/>
      <c r="T1001" s="454"/>
      <c r="U1001" s="454"/>
      <c r="V1001" s="454"/>
      <c r="W1001" s="454"/>
      <c r="X1001" s="454"/>
      <c r="Y1001" s="454"/>
      <c r="Z1001" s="454"/>
      <c r="AA1001" s="454"/>
      <c r="AB1001" s="454"/>
      <c r="AC1001" s="454"/>
      <c r="AD1001" s="454"/>
      <c r="AE1001" s="454"/>
      <c r="AF1001" s="454"/>
      <c r="AG1001" s="454"/>
      <c r="AH1001" s="454"/>
      <c r="AI1001" s="454"/>
      <c r="AJ1001" s="454"/>
      <c r="AK1001" s="454"/>
      <c r="AL1001" s="454"/>
      <c r="AM1001" s="454"/>
      <c r="AN1001" s="454"/>
      <c r="AO1001" s="454"/>
      <c r="AP1001" s="454"/>
      <c r="AQ1001" s="454"/>
      <c r="AR1001" s="454"/>
      <c r="AS1001" s="448"/>
      <c r="AT1001" s="448"/>
      <c r="AU1001" s="448"/>
      <c r="AV1001" s="448"/>
      <c r="AW1001" s="448"/>
      <c r="AX1001" s="448"/>
      <c r="AY1001" s="448"/>
      <c r="AZ1001" s="448"/>
      <c r="BA1001" s="448"/>
      <c r="BB1001" s="448"/>
      <c r="BC1001" s="448"/>
      <c r="BD1001" s="448"/>
      <c r="BE1001" s="448"/>
      <c r="BF1001" s="448"/>
      <c r="BG1001" s="448"/>
      <c r="BH1001" s="448"/>
      <c r="BI1001" s="403"/>
      <c r="BJ1001" s="403"/>
      <c r="BK1001" s="81"/>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row>
    <row r="1002" spans="6:198" s="1" customFormat="1" ht="12.75" customHeight="1">
      <c r="F1002" s="448"/>
      <c r="G1002" s="448"/>
      <c r="H1002" s="448"/>
      <c r="I1002" s="403"/>
      <c r="J1002" s="448"/>
      <c r="K1002" s="448"/>
      <c r="L1002" s="448"/>
      <c r="M1002" s="448"/>
      <c r="N1002" s="448"/>
      <c r="O1002" s="448"/>
      <c r="P1002" s="448"/>
      <c r="Q1002" s="448"/>
      <c r="R1002" s="448"/>
      <c r="S1002" s="448"/>
      <c r="T1002" s="448"/>
      <c r="U1002" s="448"/>
      <c r="V1002" s="448"/>
      <c r="W1002" s="448"/>
      <c r="X1002" s="448"/>
      <c r="Y1002" s="448"/>
      <c r="Z1002" s="448"/>
      <c r="AA1002" s="448"/>
      <c r="AB1002" s="448"/>
      <c r="AC1002" s="448"/>
      <c r="AD1002" s="448"/>
      <c r="AE1002" s="448"/>
      <c r="AF1002" s="448"/>
      <c r="AG1002" s="448"/>
      <c r="AH1002" s="448"/>
      <c r="AI1002" s="448"/>
      <c r="AJ1002" s="448"/>
      <c r="AK1002" s="448"/>
      <c r="AL1002" s="448"/>
      <c r="AM1002" s="448"/>
      <c r="AN1002" s="448"/>
      <c r="AO1002" s="448"/>
      <c r="AP1002" s="448"/>
      <c r="AQ1002" s="448"/>
      <c r="AR1002" s="448"/>
      <c r="AS1002" s="448"/>
      <c r="AT1002" s="448"/>
      <c r="AU1002" s="448"/>
      <c r="AV1002" s="448"/>
      <c r="AW1002" s="448"/>
      <c r="AX1002" s="448"/>
      <c r="AY1002" s="448"/>
      <c r="AZ1002" s="448"/>
      <c r="BA1002" s="448"/>
      <c r="BB1002" s="448"/>
      <c r="BC1002" s="448"/>
      <c r="BD1002" s="448"/>
      <c r="BE1002" s="448"/>
      <c r="BF1002" s="448"/>
      <c r="BG1002" s="448"/>
      <c r="BH1002" s="448"/>
      <c r="BI1002" s="403"/>
      <c r="BJ1002" s="403"/>
      <c r="BK1002" s="81"/>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row>
    <row r="1003" spans="6:198" s="1" customFormat="1" ht="13.5" customHeight="1" thickBot="1">
      <c r="F1003" s="419"/>
      <c r="G1003" s="419"/>
      <c r="H1003" s="419"/>
      <c r="I1003" s="418"/>
      <c r="J1003" s="419"/>
      <c r="K1003" s="419"/>
      <c r="L1003" s="419"/>
      <c r="M1003" s="419"/>
      <c r="N1003" s="419"/>
      <c r="O1003" s="419"/>
      <c r="P1003" s="419"/>
      <c r="Q1003" s="419"/>
      <c r="R1003" s="419"/>
      <c r="S1003" s="419"/>
      <c r="T1003" s="419"/>
      <c r="U1003" s="419"/>
      <c r="V1003" s="419"/>
      <c r="W1003" s="419"/>
      <c r="X1003" s="419"/>
      <c r="Y1003" s="419"/>
      <c r="Z1003" s="419"/>
      <c r="AA1003" s="419"/>
      <c r="AB1003" s="419"/>
      <c r="AC1003" s="419"/>
      <c r="AD1003" s="419"/>
      <c r="AE1003" s="419"/>
      <c r="AF1003" s="419"/>
      <c r="AG1003" s="419"/>
      <c r="AH1003" s="419"/>
      <c r="AI1003" s="419"/>
      <c r="AJ1003" s="419"/>
      <c r="AK1003" s="419"/>
      <c r="AL1003" s="419"/>
      <c r="AM1003" s="419"/>
      <c r="AN1003" s="419"/>
      <c r="AO1003" s="419"/>
      <c r="AP1003" s="419"/>
      <c r="AQ1003" s="419"/>
      <c r="AR1003" s="419"/>
      <c r="AS1003" s="419"/>
      <c r="AT1003" s="419"/>
      <c r="AU1003" s="419"/>
      <c r="AV1003" s="419"/>
      <c r="AW1003" s="419"/>
      <c r="AX1003" s="419"/>
      <c r="AY1003" s="419"/>
      <c r="AZ1003" s="419"/>
      <c r="BA1003" s="419"/>
      <c r="BB1003" s="419"/>
      <c r="BC1003" s="419"/>
      <c r="BD1003" s="419"/>
      <c r="BE1003" s="419"/>
      <c r="BF1003" s="419"/>
      <c r="BG1003" s="419"/>
      <c r="BH1003" s="419"/>
      <c r="BI1003" s="418"/>
      <c r="BJ1003" s="418"/>
      <c r="BK1003" s="19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row>
    <row r="1004" spans="6:198" s="1" customFormat="1" ht="18" customHeight="1">
      <c r="F1004" s="576" t="str">
        <f>[2]Setup!$B$5</f>
        <v>Precise Mortgage Funding 2018-2B plc</v>
      </c>
      <c r="G1004" s="576"/>
      <c r="H1004" s="576"/>
      <c r="I1004" s="576"/>
      <c r="J1004" s="576"/>
      <c r="K1004" s="576"/>
      <c r="L1004" s="576"/>
      <c r="M1004" s="576"/>
      <c r="N1004" s="576"/>
      <c r="O1004" s="576"/>
      <c r="P1004" s="576"/>
      <c r="Q1004" s="576"/>
      <c r="R1004" s="576"/>
      <c r="S1004" s="576"/>
      <c r="T1004" s="576"/>
      <c r="U1004" s="576"/>
      <c r="V1004" s="576"/>
      <c r="W1004" s="576"/>
      <c r="X1004" s="576"/>
      <c r="Y1004" s="576"/>
      <c r="Z1004" s="576"/>
      <c r="AA1004" s="576"/>
      <c r="AB1004" s="576"/>
      <c r="AC1004" s="576"/>
      <c r="AD1004" s="576"/>
      <c r="AE1004" s="576"/>
      <c r="AF1004" s="576"/>
      <c r="AG1004" s="576"/>
      <c r="AH1004" s="576"/>
      <c r="AI1004" s="576"/>
      <c r="AJ1004" s="576"/>
      <c r="AK1004" s="576"/>
      <c r="AL1004" s="576"/>
      <c r="AM1004" s="576"/>
      <c r="AN1004" s="576"/>
      <c r="AO1004" s="576"/>
      <c r="AP1004" s="576"/>
      <c r="AQ1004" s="576"/>
      <c r="AR1004" s="576"/>
      <c r="AS1004" s="576"/>
      <c r="AT1004" s="576"/>
      <c r="AU1004" s="576"/>
      <c r="AV1004" s="576"/>
      <c r="AW1004" s="576"/>
      <c r="AX1004" s="576"/>
      <c r="AY1004" s="576"/>
      <c r="AZ1004" s="576"/>
      <c r="BA1004" s="576"/>
      <c r="BB1004" s="576"/>
      <c r="BC1004" s="576"/>
      <c r="BD1004" s="576"/>
      <c r="BE1004" s="576"/>
      <c r="BF1004" s="576"/>
      <c r="BG1004" s="576"/>
      <c r="BH1004" s="576"/>
      <c r="BI1004" s="576"/>
      <c r="BJ1004" s="576"/>
      <c r="BK1004" s="576"/>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row>
    <row r="1005" spans="6:198" s="1" customFormat="1" ht="15" customHeight="1">
      <c r="F1005" s="569" t="s">
        <v>1</v>
      </c>
      <c r="G1005" s="569"/>
      <c r="H1005" s="569"/>
      <c r="I1005" s="569"/>
      <c r="J1005" s="569"/>
      <c r="K1005" s="569"/>
      <c r="L1005" s="569"/>
      <c r="M1005" s="569"/>
      <c r="N1005" s="569"/>
      <c r="O1005" s="569"/>
      <c r="P1005" s="569"/>
      <c r="Q1005" s="569"/>
      <c r="R1005" s="569"/>
      <c r="S1005" s="569"/>
      <c r="T1005" s="569"/>
      <c r="U1005" s="569"/>
      <c r="V1005" s="569"/>
      <c r="W1005" s="569"/>
      <c r="X1005" s="569"/>
      <c r="Y1005" s="569"/>
      <c r="Z1005" s="569"/>
      <c r="AA1005" s="569"/>
      <c r="AB1005" s="569"/>
      <c r="AC1005" s="569"/>
      <c r="AD1005" s="569"/>
      <c r="AE1005" s="569"/>
      <c r="AF1005" s="569"/>
      <c r="AG1005" s="569"/>
      <c r="AH1005" s="569"/>
      <c r="AI1005" s="569"/>
      <c r="AJ1005" s="569"/>
      <c r="AK1005" s="569"/>
      <c r="AL1005" s="569"/>
      <c r="AM1005" s="569"/>
      <c r="AN1005" s="569"/>
      <c r="AO1005" s="569"/>
      <c r="AP1005" s="569"/>
      <c r="AQ1005" s="569"/>
      <c r="AR1005" s="569"/>
      <c r="AS1005" s="569"/>
      <c r="AT1005" s="569"/>
      <c r="AU1005" s="569"/>
      <c r="AV1005" s="569"/>
      <c r="AW1005" s="569"/>
      <c r="AX1005" s="569"/>
      <c r="AY1005" s="569"/>
      <c r="AZ1005" s="569"/>
      <c r="BA1005" s="569"/>
      <c r="BB1005" s="569"/>
      <c r="BC1005" s="569"/>
      <c r="BD1005" s="569"/>
      <c r="BE1005" s="569"/>
      <c r="BF1005" s="569"/>
      <c r="BG1005" s="569"/>
      <c r="BH1005" s="569"/>
      <c r="BI1005" s="569"/>
      <c r="BJ1005" s="569"/>
      <c r="BK1005" s="569"/>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row>
    <row r="1006" spans="6:198" s="1" customFormat="1" ht="15" customHeight="1">
      <c r="F1006" s="569" t="s">
        <v>2</v>
      </c>
      <c r="G1006" s="569"/>
      <c r="H1006" s="569"/>
      <c r="I1006" s="569"/>
      <c r="J1006" s="569"/>
      <c r="K1006" s="569"/>
      <c r="L1006" s="569"/>
      <c r="M1006" s="569"/>
      <c r="N1006" s="569"/>
      <c r="O1006" s="569"/>
      <c r="P1006" s="569"/>
      <c r="Q1006" s="569"/>
      <c r="R1006" s="569"/>
      <c r="S1006" s="569"/>
      <c r="T1006" s="569"/>
      <c r="U1006" s="569"/>
      <c r="V1006" s="569"/>
      <c r="W1006" s="569"/>
      <c r="X1006" s="569"/>
      <c r="Y1006" s="569"/>
      <c r="Z1006" s="569"/>
      <c r="AA1006" s="569"/>
      <c r="AB1006" s="569"/>
      <c r="AC1006" s="569"/>
      <c r="AD1006" s="569"/>
      <c r="AE1006" s="569"/>
      <c r="AF1006" s="569"/>
      <c r="AG1006" s="569"/>
      <c r="AH1006" s="569"/>
      <c r="AI1006" s="569"/>
      <c r="AJ1006" s="569"/>
      <c r="AK1006" s="569"/>
      <c r="AL1006" s="569"/>
      <c r="AM1006" s="569"/>
      <c r="AN1006" s="569"/>
      <c r="AO1006" s="569"/>
      <c r="AP1006" s="569"/>
      <c r="AQ1006" s="569"/>
      <c r="AR1006" s="569"/>
      <c r="AS1006" s="569"/>
      <c r="AT1006" s="569"/>
      <c r="AU1006" s="569"/>
      <c r="AV1006" s="569"/>
      <c r="AW1006" s="569"/>
      <c r="AX1006" s="569"/>
      <c r="AY1006" s="569"/>
      <c r="AZ1006" s="569"/>
      <c r="BA1006" s="569"/>
      <c r="BB1006" s="569"/>
      <c r="BC1006" s="569"/>
      <c r="BD1006" s="569"/>
      <c r="BE1006" s="569"/>
      <c r="BF1006" s="569"/>
      <c r="BG1006" s="569"/>
      <c r="BH1006" s="569"/>
      <c r="BI1006" s="569"/>
      <c r="BJ1006" s="569"/>
      <c r="BK1006" s="569"/>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row>
    <row r="1007" spans="6:198" s="1" customFormat="1" ht="13.5" customHeight="1" thickBot="1">
      <c r="F1007" s="570">
        <f>[1]Input!$C$112</f>
        <v>43633</v>
      </c>
      <c r="G1007" s="570"/>
      <c r="H1007" s="570"/>
      <c r="I1007" s="570"/>
      <c r="J1007" s="570"/>
      <c r="K1007" s="570"/>
      <c r="L1007" s="570"/>
      <c r="M1007" s="570"/>
      <c r="N1007" s="570"/>
      <c r="O1007" s="570"/>
      <c r="P1007" s="570"/>
      <c r="Q1007" s="570"/>
      <c r="R1007" s="570"/>
      <c r="S1007" s="570"/>
      <c r="T1007" s="570"/>
      <c r="U1007" s="570"/>
      <c r="V1007" s="570"/>
      <c r="W1007" s="570"/>
      <c r="X1007" s="570"/>
      <c r="Y1007" s="570"/>
      <c r="Z1007" s="570"/>
      <c r="AA1007" s="570"/>
      <c r="AB1007" s="570"/>
      <c r="AC1007" s="570"/>
      <c r="AD1007" s="570"/>
      <c r="AE1007" s="570"/>
      <c r="AF1007" s="570"/>
      <c r="AG1007" s="570"/>
      <c r="AH1007" s="570"/>
      <c r="AI1007" s="570"/>
      <c r="AJ1007" s="570"/>
      <c r="AK1007" s="570"/>
      <c r="AL1007" s="570"/>
      <c r="AM1007" s="570"/>
      <c r="AN1007" s="570"/>
      <c r="AO1007" s="570"/>
      <c r="AP1007" s="570"/>
      <c r="AQ1007" s="570"/>
      <c r="AR1007" s="570"/>
      <c r="AS1007" s="570"/>
      <c r="AT1007" s="570"/>
      <c r="AU1007" s="570"/>
      <c r="AV1007" s="570"/>
      <c r="AW1007" s="570"/>
      <c r="AX1007" s="570"/>
      <c r="AY1007" s="570"/>
      <c r="AZ1007" s="570"/>
      <c r="BA1007" s="570"/>
      <c r="BB1007" s="570"/>
      <c r="BC1007" s="570"/>
      <c r="BD1007" s="570"/>
      <c r="BE1007" s="570"/>
      <c r="BF1007" s="570"/>
      <c r="BG1007" s="570"/>
      <c r="BH1007" s="570"/>
      <c r="BI1007" s="570"/>
      <c r="BJ1007" s="570"/>
      <c r="BK1007" s="570"/>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row>
    <row r="1008" spans="6:198" s="1" customFormat="1" ht="12.75" customHeight="1">
      <c r="F1008" s="4"/>
      <c r="G1008" s="4"/>
      <c r="H1008" s="4"/>
      <c r="I1008" s="4"/>
      <c r="J1008" s="4"/>
      <c r="K1008" s="4"/>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c r="BC1008" s="4"/>
      <c r="BD1008" s="4"/>
      <c r="BE1008" s="4"/>
      <c r="BF1008" s="4"/>
      <c r="BG1008" s="4"/>
      <c r="BH1008" s="4"/>
      <c r="BI1008" s="4"/>
      <c r="BJ1008" s="4"/>
      <c r="BK1008" s="4"/>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row>
    <row r="1009" spans="6:198" s="1" customFormat="1" ht="12.75" customHeight="1">
      <c r="F1009" s="571" t="s">
        <v>427</v>
      </c>
      <c r="G1009" s="571"/>
      <c r="H1009" s="571"/>
      <c r="I1009" s="571"/>
      <c r="J1009" s="571"/>
      <c r="K1009" s="571"/>
      <c r="L1009" s="571"/>
      <c r="M1009" s="571"/>
      <c r="N1009" s="571"/>
      <c r="O1009" s="571"/>
      <c r="P1009" s="571"/>
      <c r="Q1009" s="571"/>
      <c r="R1009" s="571"/>
      <c r="S1009" s="571"/>
      <c r="T1009" s="571"/>
      <c r="U1009" s="571"/>
      <c r="V1009" s="571"/>
      <c r="W1009" s="571"/>
      <c r="X1009" s="571"/>
      <c r="Y1009" s="571"/>
      <c r="Z1009" s="571"/>
      <c r="AA1009" s="571"/>
      <c r="AB1009" s="571"/>
      <c r="AC1009" s="571"/>
      <c r="AD1009" s="571"/>
      <c r="AE1009" s="571"/>
      <c r="AF1009" s="571"/>
      <c r="AG1009" s="571"/>
      <c r="AH1009" s="571"/>
      <c r="AI1009" s="571"/>
      <c r="AJ1009" s="571"/>
      <c r="AK1009" s="571"/>
      <c r="AL1009" s="571"/>
      <c r="AM1009" s="571"/>
      <c r="AN1009" s="571"/>
      <c r="AO1009" s="571"/>
      <c r="AP1009" s="571"/>
      <c r="AQ1009" s="571"/>
      <c r="AR1009" s="571"/>
      <c r="AS1009" s="571"/>
      <c r="AT1009" s="571"/>
      <c r="AU1009" s="571"/>
      <c r="AV1009" s="571"/>
      <c r="AW1009" s="571"/>
      <c r="AX1009" s="571"/>
      <c r="AY1009" s="571"/>
      <c r="AZ1009" s="571"/>
      <c r="BA1009" s="571"/>
      <c r="BB1009" s="571"/>
      <c r="BC1009" s="571"/>
      <c r="BD1009" s="571"/>
      <c r="BE1009" s="571"/>
      <c r="BF1009" s="571"/>
      <c r="BG1009" s="571"/>
      <c r="BH1009" s="571"/>
      <c r="BI1009" s="571"/>
      <c r="BJ1009" s="571"/>
      <c r="BK1009" s="571"/>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row>
    <row r="1010" spans="6:198" s="1" customFormat="1" ht="12.75" customHeight="1">
      <c r="F1010" s="97"/>
      <c r="G1010" s="97"/>
      <c r="H1010" s="97"/>
      <c r="I1010" s="97"/>
      <c r="J1010" s="97"/>
      <c r="K1010" s="97"/>
      <c r="L1010" s="97"/>
      <c r="M1010" s="97"/>
      <c r="N1010" s="97"/>
      <c r="O1010" s="97"/>
      <c r="P1010" s="97"/>
      <c r="Q1010" s="97"/>
      <c r="R1010" s="97"/>
      <c r="S1010" s="97"/>
      <c r="T1010" s="97"/>
      <c r="U1010" s="97"/>
      <c r="V1010" s="97"/>
      <c r="W1010" s="97"/>
      <c r="X1010" s="97"/>
      <c r="Y1010" s="97"/>
      <c r="Z1010" s="97"/>
      <c r="AA1010" s="97"/>
      <c r="AB1010" s="97"/>
      <c r="AC1010" s="97"/>
      <c r="AD1010" s="97"/>
      <c r="AE1010" s="97"/>
      <c r="AF1010" s="97"/>
      <c r="AG1010" s="97"/>
      <c r="AH1010" s="97"/>
      <c r="AI1010" s="97"/>
      <c r="AJ1010" s="97"/>
      <c r="AK1010" s="97"/>
      <c r="AL1010" s="97"/>
      <c r="AM1010" s="97"/>
      <c r="AN1010" s="97"/>
      <c r="AO1010" s="97"/>
      <c r="AP1010" s="619" t="s">
        <v>388</v>
      </c>
      <c r="AQ1010" s="619"/>
      <c r="AR1010" s="619"/>
      <c r="AS1010" s="619"/>
      <c r="AT1010" s="619"/>
      <c r="AU1010" s="619"/>
      <c r="AV1010" s="619"/>
      <c r="AW1010" s="97"/>
      <c r="AX1010" s="97"/>
      <c r="AY1010" s="97"/>
      <c r="AZ1010" s="97"/>
      <c r="BA1010" s="97"/>
      <c r="BB1010" s="97"/>
      <c r="BC1010" s="97"/>
      <c r="BD1010" s="619" t="s">
        <v>389</v>
      </c>
      <c r="BE1010" s="619"/>
      <c r="BF1010" s="619"/>
      <c r="BG1010" s="619"/>
      <c r="BH1010" s="619"/>
      <c r="BI1010" s="619"/>
      <c r="BJ1010" s="466"/>
      <c r="BK1010" s="466"/>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row>
    <row r="1011" spans="6:198" s="1" customFormat="1" ht="12.75" customHeight="1">
      <c r="F1011" s="81"/>
      <c r="G1011" s="326" t="s">
        <v>428</v>
      </c>
      <c r="H1011" s="81"/>
      <c r="I1011" s="81"/>
      <c r="J1011" s="81"/>
      <c r="K1011" s="81"/>
      <c r="L1011" s="81"/>
      <c r="M1011" s="81"/>
      <c r="N1011" s="81"/>
      <c r="O1011" s="81"/>
      <c r="P1011" s="81"/>
      <c r="Q1011" s="81"/>
      <c r="R1011" s="81"/>
      <c r="S1011" s="81"/>
      <c r="T1011" s="81"/>
      <c r="U1011" s="81"/>
      <c r="V1011" s="81"/>
      <c r="W1011" s="81"/>
      <c r="X1011" s="81"/>
      <c r="Y1011" s="81"/>
      <c r="Z1011" s="81"/>
      <c r="AA1011" s="81"/>
      <c r="AB1011" s="81"/>
      <c r="AC1011" s="81"/>
      <c r="AD1011" s="81"/>
      <c r="AE1011" s="81"/>
      <c r="AF1011" s="81"/>
      <c r="AG1011" s="81"/>
      <c r="AH1011" s="81"/>
      <c r="AI1011" s="81"/>
      <c r="AJ1011" s="81"/>
      <c r="AK1011" s="81"/>
      <c r="AL1011" s="81"/>
      <c r="AM1011" s="81"/>
      <c r="AN1011" s="81"/>
      <c r="AO1011" s="81"/>
      <c r="AP1011" s="618">
        <f>[1]Input!$E$376</f>
        <v>3567244.3490499998</v>
      </c>
      <c r="AQ1011" s="618"/>
      <c r="AR1011" s="618"/>
      <c r="AS1011" s="618"/>
      <c r="AT1011" s="618"/>
      <c r="AU1011" s="618"/>
      <c r="AV1011" s="618"/>
      <c r="AW1011" s="444"/>
      <c r="AX1011" s="444"/>
      <c r="AY1011" s="444"/>
      <c r="AZ1011" s="444"/>
      <c r="BA1011" s="444"/>
      <c r="BB1011" s="444"/>
      <c r="BC1011" s="444"/>
      <c r="BD1011" s="618">
        <f>[1]Input!$C$376</f>
        <v>3642618.1591500002</v>
      </c>
      <c r="BE1011" s="618"/>
      <c r="BF1011" s="618"/>
      <c r="BG1011" s="618"/>
      <c r="BH1011" s="618"/>
      <c r="BI1011" s="618"/>
      <c r="BJ1011" s="26"/>
      <c r="BK1011" s="327"/>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row>
    <row r="1012" spans="6:198" s="1" customFormat="1" ht="12.75" customHeight="1">
      <c r="F1012" s="81"/>
      <c r="G1012" s="81"/>
      <c r="H1012" s="81"/>
      <c r="I1012" s="81"/>
      <c r="J1012" s="81"/>
      <c r="K1012" s="81"/>
      <c r="L1012" s="81"/>
      <c r="M1012" s="81"/>
      <c r="N1012" s="81"/>
      <c r="O1012" s="81"/>
      <c r="P1012" s="81"/>
      <c r="Q1012" s="81"/>
      <c r="R1012" s="81"/>
      <c r="S1012" s="81"/>
      <c r="T1012" s="81"/>
      <c r="U1012" s="81"/>
      <c r="V1012" s="81"/>
      <c r="W1012" s="81"/>
      <c r="X1012" s="81"/>
      <c r="Y1012" s="81"/>
      <c r="Z1012" s="81"/>
      <c r="AA1012" s="81"/>
      <c r="AB1012" s="81"/>
      <c r="AC1012" s="81"/>
      <c r="AD1012" s="81"/>
      <c r="AE1012" s="81"/>
      <c r="AF1012" s="81"/>
      <c r="AG1012" s="81"/>
      <c r="AH1012" s="81"/>
      <c r="AI1012" s="81"/>
      <c r="AJ1012" s="81"/>
      <c r="AK1012" s="81"/>
      <c r="AL1012" s="81"/>
      <c r="AM1012" s="81"/>
      <c r="AN1012" s="81"/>
      <c r="AO1012" s="81"/>
      <c r="AP1012" s="609"/>
      <c r="AQ1012" s="609"/>
      <c r="AR1012" s="609"/>
      <c r="AS1012" s="609"/>
      <c r="AT1012" s="609"/>
      <c r="AU1012" s="609"/>
      <c r="AV1012" s="609"/>
      <c r="AW1012" s="444"/>
      <c r="AX1012" s="444"/>
      <c r="AY1012" s="444"/>
      <c r="AZ1012" s="444"/>
      <c r="BA1012" s="444"/>
      <c r="BB1012" s="444"/>
      <c r="BC1012" s="444"/>
      <c r="BD1012" s="609"/>
      <c r="BE1012" s="609"/>
      <c r="BF1012" s="609"/>
      <c r="BG1012" s="609"/>
      <c r="BH1012" s="609"/>
      <c r="BI1012" s="609"/>
      <c r="BJ1012" s="609"/>
      <c r="BK1012" s="609"/>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row>
    <row r="1013" spans="6:198" s="1" customFormat="1" ht="12.75" customHeight="1">
      <c r="F1013" s="81"/>
      <c r="G1013" s="550" t="s">
        <v>333</v>
      </c>
      <c r="H1013" s="550"/>
      <c r="I1013" s="550" t="s">
        <v>429</v>
      </c>
      <c r="J1013" s="550"/>
      <c r="K1013" s="550" t="s">
        <v>337</v>
      </c>
      <c r="L1013" s="550"/>
      <c r="M1013" s="81"/>
      <c r="N1013" s="467" t="s">
        <v>430</v>
      </c>
      <c r="O1013" s="467"/>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621">
        <f>[1]Input!$E377</f>
        <v>236277.94</v>
      </c>
      <c r="AQ1013" s="621"/>
      <c r="AR1013" s="621"/>
      <c r="AS1013" s="621"/>
      <c r="AT1013" s="621"/>
      <c r="AU1013" s="621"/>
      <c r="AV1013" s="621"/>
      <c r="AW1013" s="444"/>
      <c r="AX1013" s="444"/>
      <c r="AY1013" s="444"/>
      <c r="AZ1013" s="444"/>
      <c r="BA1013" s="444"/>
      <c r="BB1013" s="444"/>
      <c r="BC1013" s="444"/>
      <c r="BD1013" s="609">
        <f>[1]Input!$C377</f>
        <v>213626.41999999998</v>
      </c>
      <c r="BE1013" s="609"/>
      <c r="BF1013" s="609"/>
      <c r="BG1013" s="609"/>
      <c r="BH1013" s="609"/>
      <c r="BI1013" s="609"/>
      <c r="BJ1013" s="444"/>
      <c r="BK1013" s="327"/>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row>
    <row r="1014" spans="6:198" s="1" customFormat="1" ht="12.75" customHeight="1">
      <c r="F1014" s="81"/>
      <c r="G1014" s="550"/>
      <c r="H1014" s="550"/>
      <c r="I1014" s="98"/>
      <c r="J1014" s="98"/>
      <c r="K1014" s="550" t="s">
        <v>339</v>
      </c>
      <c r="L1014" s="550"/>
      <c r="M1014" s="81"/>
      <c r="N1014" s="467" t="s">
        <v>431</v>
      </c>
      <c r="O1014" s="467"/>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621">
        <f>[1]Input!$E378</f>
        <v>224590.48999999993</v>
      </c>
      <c r="AQ1014" s="621"/>
      <c r="AR1014" s="621"/>
      <c r="AS1014" s="621"/>
      <c r="AT1014" s="621"/>
      <c r="AU1014" s="621"/>
      <c r="AV1014" s="621"/>
      <c r="AW1014" s="444"/>
      <c r="AX1014" s="444"/>
      <c r="AY1014" s="444"/>
      <c r="AZ1014" s="444"/>
      <c r="BA1014" s="444"/>
      <c r="BB1014" s="444"/>
      <c r="BC1014" s="444"/>
      <c r="BD1014" s="609">
        <f>[1]Input!$C378</f>
        <v>201325.12000000005</v>
      </c>
      <c r="BE1014" s="609"/>
      <c r="BF1014" s="609"/>
      <c r="BG1014" s="609"/>
      <c r="BH1014" s="609"/>
      <c r="BI1014" s="609"/>
      <c r="BJ1014" s="444"/>
      <c r="BK1014" s="327"/>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row>
    <row r="1015" spans="6:198" s="1" customFormat="1" ht="12.75" customHeight="1">
      <c r="F1015" s="81"/>
      <c r="G1015" s="468"/>
      <c r="H1015" s="468"/>
      <c r="I1015" s="468"/>
      <c r="J1015" s="468"/>
      <c r="K1015" s="550" t="s">
        <v>341</v>
      </c>
      <c r="L1015" s="550"/>
      <c r="M1015" s="81"/>
      <c r="N1015" s="98" t="s">
        <v>217</v>
      </c>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621">
        <f>[1]Input!$E379</f>
        <v>300</v>
      </c>
      <c r="AQ1015" s="621"/>
      <c r="AR1015" s="621"/>
      <c r="AS1015" s="621"/>
      <c r="AT1015" s="621"/>
      <c r="AU1015" s="621"/>
      <c r="AV1015" s="621"/>
      <c r="AW1015" s="444"/>
      <c r="AX1015" s="444"/>
      <c r="AY1015" s="444"/>
      <c r="AZ1015" s="444"/>
      <c r="BA1015" s="444"/>
      <c r="BB1015" s="444"/>
      <c r="BC1015" s="444"/>
      <c r="BD1015" s="609">
        <f>[1]Input!$C379</f>
        <v>300</v>
      </c>
      <c r="BE1015" s="609"/>
      <c r="BF1015" s="609"/>
      <c r="BG1015" s="609"/>
      <c r="BH1015" s="609"/>
      <c r="BI1015" s="609"/>
      <c r="BJ1015" s="444"/>
      <c r="BK1015" s="327"/>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row>
    <row r="1016" spans="6:198" s="1" customFormat="1" ht="12.75" customHeight="1">
      <c r="F1016" s="81"/>
      <c r="G1016" s="468"/>
      <c r="H1016" s="468"/>
      <c r="I1016" s="468"/>
      <c r="J1016" s="468"/>
      <c r="K1016" s="550" t="s">
        <v>343</v>
      </c>
      <c r="L1016" s="550"/>
      <c r="M1016" s="81"/>
      <c r="N1016" s="467" t="s">
        <v>432</v>
      </c>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621">
        <f>[1]Input!$E380</f>
        <v>1117442.1100000001</v>
      </c>
      <c r="AQ1016" s="621"/>
      <c r="AR1016" s="621"/>
      <c r="AS1016" s="621"/>
      <c r="AT1016" s="621"/>
      <c r="AU1016" s="621"/>
      <c r="AV1016" s="621"/>
      <c r="AW1016" s="444"/>
      <c r="AX1016" s="444"/>
      <c r="AY1016" s="444"/>
      <c r="AZ1016" s="444"/>
      <c r="BA1016" s="444"/>
      <c r="BB1016" s="444"/>
      <c r="BC1016" s="444"/>
      <c r="BD1016" s="609">
        <f>[1]Input!$C380</f>
        <v>1215470.48</v>
      </c>
      <c r="BE1016" s="609"/>
      <c r="BF1016" s="609"/>
      <c r="BG1016" s="609"/>
      <c r="BH1016" s="609"/>
      <c r="BI1016" s="609"/>
      <c r="BJ1016" s="444"/>
      <c r="BK1016" s="327"/>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row>
    <row r="1017" spans="6:198" s="1" customFormat="1" ht="12.75" customHeight="1">
      <c r="F1017" s="81"/>
      <c r="G1017" s="468"/>
      <c r="H1017" s="468"/>
      <c r="I1017" s="98"/>
      <c r="J1017" s="98"/>
      <c r="K1017" s="550" t="s">
        <v>345</v>
      </c>
      <c r="L1017" s="550"/>
      <c r="M1017" s="81"/>
      <c r="N1017" s="98" t="s">
        <v>433</v>
      </c>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621">
        <f>[1]Input!$E381</f>
        <v>0</v>
      </c>
      <c r="AQ1017" s="621"/>
      <c r="AR1017" s="621"/>
      <c r="AS1017" s="621"/>
      <c r="AT1017" s="621"/>
      <c r="AU1017" s="621"/>
      <c r="AV1017" s="621"/>
      <c r="AW1017" s="444"/>
      <c r="AX1017" s="444"/>
      <c r="AY1017" s="444"/>
      <c r="AZ1017" s="444"/>
      <c r="BA1017" s="444"/>
      <c r="BB1017" s="444"/>
      <c r="BC1017" s="444"/>
      <c r="BD1017" s="609">
        <f>[1]Input!$C381</f>
        <v>0</v>
      </c>
      <c r="BE1017" s="609"/>
      <c r="BF1017" s="609"/>
      <c r="BG1017" s="609"/>
      <c r="BH1017" s="609"/>
      <c r="BI1017" s="609"/>
      <c r="BJ1017" s="444"/>
      <c r="BK1017" s="327"/>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row>
    <row r="1018" spans="6:198" s="1" customFormat="1" ht="12.75" customHeight="1">
      <c r="F1018" s="81"/>
      <c r="G1018" s="550"/>
      <c r="H1018" s="550"/>
      <c r="I1018" s="98"/>
      <c r="J1018" s="98"/>
      <c r="K1018" s="550" t="s">
        <v>434</v>
      </c>
      <c r="L1018" s="550"/>
      <c r="M1018" s="81"/>
      <c r="N1018" s="467" t="s">
        <v>435</v>
      </c>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621">
        <f>[1]Input!$E382</f>
        <v>52224.11</v>
      </c>
      <c r="AQ1018" s="621"/>
      <c r="AR1018" s="621"/>
      <c r="AS1018" s="621"/>
      <c r="AT1018" s="621"/>
      <c r="AU1018" s="621"/>
      <c r="AV1018" s="621"/>
      <c r="AW1018" s="444"/>
      <c r="AX1018" s="444"/>
      <c r="AY1018" s="444"/>
      <c r="AZ1018" s="444"/>
      <c r="BA1018" s="444"/>
      <c r="BB1018" s="444"/>
      <c r="BC1018" s="444"/>
      <c r="BD1018" s="609">
        <f>[1]Input!$C382</f>
        <v>52684.6</v>
      </c>
      <c r="BE1018" s="609"/>
      <c r="BF1018" s="609"/>
      <c r="BG1018" s="609"/>
      <c r="BH1018" s="609"/>
      <c r="BI1018" s="609"/>
      <c r="BJ1018" s="444"/>
      <c r="BK1018" s="327"/>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row>
    <row r="1019" spans="6:198" s="1" customFormat="1" ht="12.75" customHeight="1">
      <c r="F1019" s="81"/>
      <c r="G1019" s="468"/>
      <c r="H1019" s="468"/>
      <c r="I1019" s="468"/>
      <c r="J1019" s="468"/>
      <c r="K1019" s="550" t="s">
        <v>436</v>
      </c>
      <c r="L1019" s="550"/>
      <c r="M1019" s="81"/>
      <c r="N1019" s="467" t="s">
        <v>300</v>
      </c>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621">
        <f>[1]Input!$E383</f>
        <v>0</v>
      </c>
      <c r="AQ1019" s="621"/>
      <c r="AR1019" s="621"/>
      <c r="AS1019" s="621"/>
      <c r="AT1019" s="621"/>
      <c r="AU1019" s="621"/>
      <c r="AV1019" s="621"/>
      <c r="AW1019" s="444"/>
      <c r="AX1019" s="444"/>
      <c r="AY1019" s="444"/>
      <c r="AZ1019" s="444"/>
      <c r="BA1019" s="444"/>
      <c r="BB1019" s="444"/>
      <c r="BC1019" s="444"/>
      <c r="BD1019" s="609">
        <f>[1]Input!$C383</f>
        <v>0</v>
      </c>
      <c r="BE1019" s="609"/>
      <c r="BF1019" s="609"/>
      <c r="BG1019" s="609"/>
      <c r="BH1019" s="609"/>
      <c r="BI1019" s="609"/>
      <c r="BJ1019" s="444"/>
      <c r="BK1019" s="327"/>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row>
    <row r="1020" spans="6:198" s="1" customFormat="1" ht="12.75" customHeight="1">
      <c r="F1020" s="81"/>
      <c r="G1020" s="468"/>
      <c r="H1020" s="468"/>
      <c r="I1020" s="468"/>
      <c r="J1020" s="468"/>
      <c r="K1020" s="550" t="s">
        <v>437</v>
      </c>
      <c r="L1020" s="550"/>
      <c r="M1020" s="81"/>
      <c r="N1020" s="467" t="s">
        <v>438</v>
      </c>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397"/>
      <c r="AN1020" s="397"/>
      <c r="AO1020" s="397"/>
      <c r="AP1020" s="621">
        <f>[1]Input!$E384</f>
        <v>0</v>
      </c>
      <c r="AQ1020" s="621"/>
      <c r="AR1020" s="621"/>
      <c r="AS1020" s="621"/>
      <c r="AT1020" s="621"/>
      <c r="AU1020" s="621"/>
      <c r="AV1020" s="621"/>
      <c r="AW1020" s="439"/>
      <c r="AX1020" s="439"/>
      <c r="AY1020" s="439"/>
      <c r="AZ1020" s="439"/>
      <c r="BA1020" s="439"/>
      <c r="BB1020" s="439"/>
      <c r="BC1020" s="439"/>
      <c r="BD1020" s="609">
        <f>[1]Input!$C384</f>
        <v>0</v>
      </c>
      <c r="BE1020" s="609"/>
      <c r="BF1020" s="609"/>
      <c r="BG1020" s="609"/>
      <c r="BH1020" s="609"/>
      <c r="BI1020" s="609"/>
      <c r="BJ1020" s="444"/>
      <c r="BK1020" s="327"/>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row>
    <row r="1021" spans="6:198" s="1" customFormat="1" ht="12.75" customHeight="1">
      <c r="F1021" s="81"/>
      <c r="G1021" s="468"/>
      <c r="H1021" s="468"/>
      <c r="I1021" s="468"/>
      <c r="J1021" s="468"/>
      <c r="K1021" s="550" t="s">
        <v>439</v>
      </c>
      <c r="L1021" s="550"/>
      <c r="M1021" s="81"/>
      <c r="N1021" s="467" t="s">
        <v>440</v>
      </c>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397"/>
      <c r="AN1021" s="397"/>
      <c r="AO1021" s="397"/>
      <c r="AP1021" s="621">
        <f>[1]Input!$E385</f>
        <v>64961.7</v>
      </c>
      <c r="AQ1021" s="621"/>
      <c r="AR1021" s="621"/>
      <c r="AS1021" s="621"/>
      <c r="AT1021" s="621"/>
      <c r="AU1021" s="621"/>
      <c r="AV1021" s="621"/>
      <c r="AW1021" s="439"/>
      <c r="AX1021" s="439"/>
      <c r="AY1021" s="439"/>
      <c r="AZ1021" s="439"/>
      <c r="BA1021" s="439"/>
      <c r="BB1021" s="439"/>
      <c r="BC1021" s="439"/>
      <c r="BD1021" s="609">
        <f>[1]Input!$C385</f>
        <v>65145.29</v>
      </c>
      <c r="BE1021" s="609"/>
      <c r="BF1021" s="609"/>
      <c r="BG1021" s="609"/>
      <c r="BH1021" s="609"/>
      <c r="BI1021" s="609"/>
      <c r="BJ1021" s="444"/>
      <c r="BK1021" s="327"/>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row>
    <row r="1022" spans="6:198" s="1" customFormat="1" ht="12.75" customHeight="1">
      <c r="F1022" s="81"/>
      <c r="G1022" s="468"/>
      <c r="H1022" s="468"/>
      <c r="I1022" s="468"/>
      <c r="J1022" s="468"/>
      <c r="K1022" s="550" t="s">
        <v>441</v>
      </c>
      <c r="L1022" s="550"/>
      <c r="M1022" s="81"/>
      <c r="N1022" s="467" t="s">
        <v>442</v>
      </c>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397"/>
      <c r="AN1022" s="397"/>
      <c r="AO1022" s="397"/>
      <c r="AP1022" s="621">
        <f>[1]Input!$E386</f>
        <v>0</v>
      </c>
      <c r="AQ1022" s="621"/>
      <c r="AR1022" s="621"/>
      <c r="AS1022" s="621"/>
      <c r="AT1022" s="621"/>
      <c r="AU1022" s="621"/>
      <c r="AV1022" s="621"/>
      <c r="AW1022" s="439"/>
      <c r="AX1022" s="439"/>
      <c r="AY1022" s="439"/>
      <c r="AZ1022" s="439"/>
      <c r="BA1022" s="439"/>
      <c r="BB1022" s="439"/>
      <c r="BC1022" s="439"/>
      <c r="BD1022" s="609">
        <f>[1]Input!$C386</f>
        <v>0</v>
      </c>
      <c r="BE1022" s="609"/>
      <c r="BF1022" s="609"/>
      <c r="BG1022" s="609"/>
      <c r="BH1022" s="609"/>
      <c r="BI1022" s="609"/>
      <c r="BJ1022" s="444"/>
      <c r="BK1022" s="327"/>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row>
    <row r="1023" spans="6:198" s="1" customFormat="1" ht="12.75" customHeight="1">
      <c r="F1023" s="81"/>
      <c r="G1023" s="550"/>
      <c r="H1023" s="550"/>
      <c r="I1023" s="550"/>
      <c r="J1023" s="550"/>
      <c r="K1023" s="550" t="s">
        <v>443</v>
      </c>
      <c r="L1023" s="550"/>
      <c r="M1023" s="81"/>
      <c r="N1023" s="467" t="s">
        <v>444</v>
      </c>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397"/>
      <c r="AN1023" s="397"/>
      <c r="AO1023" s="397"/>
      <c r="AP1023" s="621">
        <f>[1]Input!$E387</f>
        <v>49934.7</v>
      </c>
      <c r="AQ1023" s="621"/>
      <c r="AR1023" s="621"/>
      <c r="AS1023" s="621"/>
      <c r="AT1023" s="621"/>
      <c r="AU1023" s="621"/>
      <c r="AV1023" s="621"/>
      <c r="AW1023" s="439"/>
      <c r="AX1023" s="439"/>
      <c r="AY1023" s="439"/>
      <c r="AZ1023" s="439"/>
      <c r="BA1023" s="439"/>
      <c r="BB1023" s="439"/>
      <c r="BC1023" s="439"/>
      <c r="BD1023" s="609">
        <f>[1]Input!$C387</f>
        <v>49913.5</v>
      </c>
      <c r="BE1023" s="609"/>
      <c r="BF1023" s="609"/>
      <c r="BG1023" s="609"/>
      <c r="BH1023" s="609"/>
      <c r="BI1023" s="609"/>
      <c r="BJ1023" s="444"/>
      <c r="BK1023" s="327"/>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row>
    <row r="1024" spans="6:198" s="1" customFormat="1" ht="12.75" customHeight="1">
      <c r="F1024" s="81"/>
      <c r="G1024" s="468"/>
      <c r="H1024" s="468"/>
      <c r="I1024" s="468"/>
      <c r="J1024" s="468"/>
      <c r="K1024" s="550" t="s">
        <v>445</v>
      </c>
      <c r="L1024" s="550"/>
      <c r="M1024" s="81"/>
      <c r="N1024" s="98" t="s">
        <v>446</v>
      </c>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397"/>
      <c r="AN1024" s="397"/>
      <c r="AO1024" s="397"/>
      <c r="AP1024" s="621">
        <f>[1]Input!$E388</f>
        <v>0</v>
      </c>
      <c r="AQ1024" s="621"/>
      <c r="AR1024" s="621"/>
      <c r="AS1024" s="621"/>
      <c r="AT1024" s="621"/>
      <c r="AU1024" s="621"/>
      <c r="AV1024" s="621"/>
      <c r="AW1024" s="439"/>
      <c r="AX1024" s="439"/>
      <c r="AY1024" s="439"/>
      <c r="AZ1024" s="439"/>
      <c r="BA1024" s="439"/>
      <c r="BB1024" s="439"/>
      <c r="BC1024" s="439"/>
      <c r="BD1024" s="609">
        <f>[1]Input!$C388</f>
        <v>0</v>
      </c>
      <c r="BE1024" s="609"/>
      <c r="BF1024" s="609"/>
      <c r="BG1024" s="609"/>
      <c r="BH1024" s="609"/>
      <c r="BI1024" s="609"/>
      <c r="BJ1024" s="444"/>
      <c r="BK1024" s="444"/>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row>
    <row r="1025" spans="6:198" s="1" customFormat="1" ht="12.75" customHeight="1">
      <c r="F1025" s="81"/>
      <c r="G1025" s="550"/>
      <c r="H1025" s="550"/>
      <c r="I1025" s="550"/>
      <c r="J1025" s="550"/>
      <c r="K1025" s="550" t="s">
        <v>447</v>
      </c>
      <c r="L1025" s="550"/>
      <c r="M1025" s="81"/>
      <c r="N1025" s="467" t="s">
        <v>448</v>
      </c>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397"/>
      <c r="AN1025" s="397"/>
      <c r="AO1025" s="397"/>
      <c r="AP1025" s="621">
        <f>[1]Input!$E389</f>
        <v>56591.09</v>
      </c>
      <c r="AQ1025" s="621"/>
      <c r="AR1025" s="621"/>
      <c r="AS1025" s="621"/>
      <c r="AT1025" s="621"/>
      <c r="AU1025" s="621"/>
      <c r="AV1025" s="621"/>
      <c r="AW1025" s="439"/>
      <c r="AX1025" s="439"/>
      <c r="AY1025" s="439"/>
      <c r="AZ1025" s="439"/>
      <c r="BA1025" s="439"/>
      <c r="BB1025" s="439"/>
      <c r="BC1025" s="439"/>
      <c r="BD1025" s="609">
        <f>[1]Input!$C389</f>
        <v>56159.45</v>
      </c>
      <c r="BE1025" s="609"/>
      <c r="BF1025" s="609"/>
      <c r="BG1025" s="609"/>
      <c r="BH1025" s="609"/>
      <c r="BI1025" s="609"/>
      <c r="BJ1025" s="444"/>
      <c r="BK1025" s="444"/>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row>
    <row r="1026" spans="6:198" s="1" customFormat="1" ht="12.75" customHeight="1">
      <c r="F1026" s="81"/>
      <c r="G1026" s="550"/>
      <c r="H1026" s="550"/>
      <c r="I1026" s="550"/>
      <c r="J1026" s="550"/>
      <c r="K1026" s="550" t="s">
        <v>449</v>
      </c>
      <c r="L1026" s="550"/>
      <c r="M1026" s="81"/>
      <c r="N1026" s="98" t="s">
        <v>450</v>
      </c>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397"/>
      <c r="AN1026" s="397"/>
      <c r="AO1026" s="397"/>
      <c r="AP1026" s="621">
        <f>[1]Input!$E390</f>
        <v>0</v>
      </c>
      <c r="AQ1026" s="621"/>
      <c r="AR1026" s="621"/>
      <c r="AS1026" s="621"/>
      <c r="AT1026" s="621"/>
      <c r="AU1026" s="621"/>
      <c r="AV1026" s="621"/>
      <c r="AW1026" s="439"/>
      <c r="AX1026" s="439"/>
      <c r="AY1026" s="439"/>
      <c r="AZ1026" s="439"/>
      <c r="BA1026" s="439"/>
      <c r="BB1026" s="439"/>
      <c r="BC1026" s="439"/>
      <c r="BD1026" s="609">
        <f>[1]Input!$C390</f>
        <v>0</v>
      </c>
      <c r="BE1026" s="609"/>
      <c r="BF1026" s="609"/>
      <c r="BG1026" s="609"/>
      <c r="BH1026" s="609"/>
      <c r="BI1026" s="609"/>
      <c r="BJ1026" s="444"/>
      <c r="BK1026" s="444"/>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row>
    <row r="1027" spans="6:198" s="1" customFormat="1" ht="12.75" customHeight="1">
      <c r="F1027" s="81"/>
      <c r="G1027" s="550"/>
      <c r="H1027" s="550"/>
      <c r="I1027" s="550"/>
      <c r="J1027" s="550"/>
      <c r="K1027" s="550" t="s">
        <v>451</v>
      </c>
      <c r="L1027" s="550"/>
      <c r="M1027" s="81"/>
      <c r="N1027" s="98" t="s">
        <v>289</v>
      </c>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397"/>
      <c r="AN1027" s="397"/>
      <c r="AO1027" s="397"/>
      <c r="AP1027" s="621">
        <f>[1]Input!$E391</f>
        <v>0</v>
      </c>
      <c r="AQ1027" s="621"/>
      <c r="AR1027" s="621"/>
      <c r="AS1027" s="621"/>
      <c r="AT1027" s="621"/>
      <c r="AU1027" s="621"/>
      <c r="AV1027" s="621"/>
      <c r="AW1027" s="439"/>
      <c r="AX1027" s="439"/>
      <c r="AY1027" s="439"/>
      <c r="AZ1027" s="439"/>
      <c r="BA1027" s="439"/>
      <c r="BB1027" s="439"/>
      <c r="BC1027" s="439"/>
      <c r="BD1027" s="609">
        <f>[1]Input!$C391</f>
        <v>0</v>
      </c>
      <c r="BE1027" s="609"/>
      <c r="BF1027" s="609"/>
      <c r="BG1027" s="609"/>
      <c r="BH1027" s="609"/>
      <c r="BI1027" s="609"/>
      <c r="BJ1027" s="444"/>
      <c r="BK1027" s="444"/>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row>
    <row r="1028" spans="6:198" s="1" customFormat="1" ht="12.75" customHeight="1">
      <c r="F1028" s="81"/>
      <c r="G1028" s="550"/>
      <c r="H1028" s="550"/>
      <c r="I1028" s="550"/>
      <c r="J1028" s="550"/>
      <c r="K1028" s="550" t="s">
        <v>452</v>
      </c>
      <c r="L1028" s="550"/>
      <c r="M1028" s="81"/>
      <c r="N1028" s="98" t="s">
        <v>453</v>
      </c>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397"/>
      <c r="AN1028" s="397"/>
      <c r="AO1028" s="397"/>
      <c r="AP1028" s="621">
        <f>[1]Input!$E392</f>
        <v>0</v>
      </c>
      <c r="AQ1028" s="621"/>
      <c r="AR1028" s="621"/>
      <c r="AS1028" s="621"/>
      <c r="AT1028" s="621"/>
      <c r="AU1028" s="621"/>
      <c r="AV1028" s="621"/>
      <c r="AW1028" s="439"/>
      <c r="AX1028" s="439"/>
      <c r="AY1028" s="439"/>
      <c r="AZ1028" s="439"/>
      <c r="BA1028" s="439"/>
      <c r="BB1028" s="439"/>
      <c r="BC1028" s="439"/>
      <c r="BD1028" s="609">
        <f>[1]Input!$C392</f>
        <v>0</v>
      </c>
      <c r="BE1028" s="609"/>
      <c r="BF1028" s="609"/>
      <c r="BG1028" s="609"/>
      <c r="BH1028" s="609"/>
      <c r="BI1028" s="609"/>
      <c r="BJ1028" s="444"/>
      <c r="BK1028" s="444"/>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row>
    <row r="1029" spans="6:198" s="1" customFormat="1" ht="12.75" customHeight="1">
      <c r="F1029" s="81"/>
      <c r="G1029" s="550"/>
      <c r="H1029" s="550"/>
      <c r="I1029" s="550"/>
      <c r="J1029" s="550"/>
      <c r="K1029" s="550" t="s">
        <v>454</v>
      </c>
      <c r="L1029" s="550"/>
      <c r="M1029" s="81"/>
      <c r="N1029" s="467" t="s">
        <v>214</v>
      </c>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397"/>
      <c r="AN1029" s="397"/>
      <c r="AO1029" s="397"/>
      <c r="AP1029" s="621">
        <f>[1]Input!$E393</f>
        <v>0</v>
      </c>
      <c r="AQ1029" s="621"/>
      <c r="AR1029" s="621"/>
      <c r="AS1029" s="621"/>
      <c r="AT1029" s="621"/>
      <c r="AU1029" s="621"/>
      <c r="AV1029" s="621"/>
      <c r="AW1029" s="439"/>
      <c r="AX1029" s="439"/>
      <c r="AY1029" s="439"/>
      <c r="AZ1029" s="439"/>
      <c r="BA1029" s="439"/>
      <c r="BB1029" s="439"/>
      <c r="BC1029" s="439"/>
      <c r="BD1029" s="609">
        <f>[1]Input!$C393</f>
        <v>0</v>
      </c>
      <c r="BE1029" s="609"/>
      <c r="BF1029" s="609"/>
      <c r="BG1029" s="609"/>
      <c r="BH1029" s="609"/>
      <c r="BI1029" s="609"/>
      <c r="BJ1029" s="444"/>
      <c r="BK1029" s="444"/>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row>
    <row r="1030" spans="6:198" s="1" customFormat="1" ht="12.75" customHeight="1">
      <c r="F1030" s="81"/>
      <c r="G1030" s="550"/>
      <c r="H1030" s="550"/>
      <c r="I1030" s="550"/>
      <c r="J1030" s="550"/>
      <c r="K1030" s="550" t="s">
        <v>455</v>
      </c>
      <c r="L1030" s="550"/>
      <c r="M1030" s="81"/>
      <c r="N1030" s="467" t="s">
        <v>456</v>
      </c>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397"/>
      <c r="AN1030" s="397"/>
      <c r="AO1030" s="397"/>
      <c r="AP1030" s="621">
        <f>[1]Input!$E394</f>
        <v>62879.5</v>
      </c>
      <c r="AQ1030" s="621"/>
      <c r="AR1030" s="621"/>
      <c r="AS1030" s="621"/>
      <c r="AT1030" s="621"/>
      <c r="AU1030" s="621"/>
      <c r="AV1030" s="621"/>
      <c r="AW1030" s="439"/>
      <c r="AX1030" s="439"/>
      <c r="AY1030" s="439"/>
      <c r="AZ1030" s="439"/>
      <c r="BA1030" s="439"/>
      <c r="BB1030" s="439"/>
      <c r="BC1030" s="439"/>
      <c r="BD1030" s="609">
        <f>[1]Input!$C394</f>
        <v>78684.479999999996</v>
      </c>
      <c r="BE1030" s="609"/>
      <c r="BF1030" s="609"/>
      <c r="BG1030" s="609"/>
      <c r="BH1030" s="609"/>
      <c r="BI1030" s="609"/>
      <c r="BJ1030" s="444"/>
      <c r="BK1030" s="444"/>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row>
    <row r="1031" spans="6:198" s="1" customFormat="1" ht="12.75" customHeight="1">
      <c r="F1031" s="81"/>
      <c r="G1031" s="468"/>
      <c r="H1031" s="468"/>
      <c r="I1031" s="98"/>
      <c r="J1031" s="161"/>
      <c r="K1031" s="550" t="s">
        <v>457</v>
      </c>
      <c r="L1031" s="550"/>
      <c r="M1031" s="81"/>
      <c r="N1031" s="98" t="s">
        <v>458</v>
      </c>
      <c r="O1031"/>
      <c r="P1031"/>
      <c r="Q1031"/>
      <c r="R1031"/>
      <c r="S1031"/>
      <c r="T1031"/>
      <c r="U1031"/>
      <c r="V1031"/>
      <c r="W1031"/>
      <c r="X1031"/>
      <c r="Y1031"/>
      <c r="Z1031"/>
      <c r="AA1031"/>
      <c r="AB1031"/>
      <c r="AC1031"/>
      <c r="AD1031"/>
      <c r="AE1031"/>
      <c r="AF1031"/>
      <c r="AG1031"/>
      <c r="AH1031"/>
      <c r="AI1031"/>
      <c r="AJ1031"/>
      <c r="AK1031"/>
      <c r="AL1031"/>
      <c r="AM1031"/>
      <c r="AN1031"/>
      <c r="AO1031"/>
      <c r="AP1031" s="621">
        <f>[1]Input!$E395</f>
        <v>1702042.7090499999</v>
      </c>
      <c r="AQ1031" s="621"/>
      <c r="AR1031" s="621"/>
      <c r="AS1031" s="621"/>
      <c r="AT1031" s="621"/>
      <c r="AU1031" s="621"/>
      <c r="AV1031" s="621"/>
      <c r="AW1031"/>
      <c r="AX1031"/>
      <c r="AY1031"/>
      <c r="AZ1031"/>
      <c r="BA1031"/>
      <c r="BB1031"/>
      <c r="BC1031"/>
      <c r="BD1031" s="609">
        <f>[1]Input!$C395</f>
        <v>1709308.8191500001</v>
      </c>
      <c r="BE1031" s="609"/>
      <c r="BF1031" s="609"/>
      <c r="BG1031" s="609"/>
      <c r="BH1031" s="609"/>
      <c r="BI1031" s="609"/>
      <c r="BJ1031" s="444"/>
      <c r="BK1031" s="444"/>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row>
    <row r="1032" spans="6:198" s="1" customFormat="1" ht="12.75" customHeight="1">
      <c r="F1032" s="81"/>
      <c r="G1032" s="550"/>
      <c r="H1032" s="550"/>
      <c r="I1032" s="550"/>
      <c r="J1032" s="550"/>
      <c r="K1032" s="550" t="s">
        <v>459</v>
      </c>
      <c r="L1032" s="550"/>
      <c r="M1032" s="81"/>
      <c r="N1032" s="98" t="s">
        <v>460</v>
      </c>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397"/>
      <c r="AN1032" s="397"/>
      <c r="AO1032" s="397"/>
      <c r="AP1032" s="621">
        <f>[1]Input!$E396</f>
        <v>0</v>
      </c>
      <c r="AQ1032" s="621"/>
      <c r="AR1032" s="621"/>
      <c r="AS1032" s="621"/>
      <c r="AT1032" s="621"/>
      <c r="AU1032" s="621"/>
      <c r="AV1032" s="621"/>
      <c r="AW1032" s="439"/>
      <c r="AX1032" s="439"/>
      <c r="AY1032" s="439"/>
      <c r="AZ1032" s="439"/>
      <c r="BA1032" s="439"/>
      <c r="BB1032" s="439"/>
      <c r="BC1032" s="439"/>
      <c r="BD1032" s="609">
        <f>[1]Input!$C396</f>
        <v>0</v>
      </c>
      <c r="BE1032" s="609"/>
      <c r="BF1032" s="609"/>
      <c r="BG1032" s="609"/>
      <c r="BH1032" s="609"/>
      <c r="BI1032" s="609"/>
      <c r="BJ1032" s="444"/>
      <c r="BK1032" s="444"/>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row>
    <row r="1033" spans="6:198" s="1" customFormat="1" ht="12.75" customHeight="1">
      <c r="F1033" s="81"/>
      <c r="G1033" s="550"/>
      <c r="H1033" s="550"/>
      <c r="I1033" s="622"/>
      <c r="J1033" s="622"/>
      <c r="K1033" s="550" t="s">
        <v>461</v>
      </c>
      <c r="L1033" s="550"/>
      <c r="M1033" s="59"/>
      <c r="N1033" s="397" t="str">
        <f>[2]Waterfall!E75</f>
        <v>RC1 Payments to the holders of the RC1 Residual Certificates</v>
      </c>
      <c r="O1033" s="397"/>
      <c r="P1033" s="397"/>
      <c r="Q1033" s="397"/>
      <c r="R1033" s="397"/>
      <c r="S1033" s="397"/>
      <c r="T1033" s="397"/>
      <c r="U1033" s="397"/>
      <c r="V1033" s="397"/>
      <c r="W1033" s="397"/>
      <c r="X1033" s="397"/>
      <c r="Y1033" s="397"/>
      <c r="Z1033" s="397"/>
      <c r="AA1033" s="397"/>
      <c r="AB1033" s="397"/>
      <c r="AC1033" s="397"/>
      <c r="AD1033" s="397"/>
      <c r="AE1033" s="397"/>
      <c r="AF1033" s="397"/>
      <c r="AG1033" s="397"/>
      <c r="AH1033" s="397"/>
      <c r="AI1033" s="397"/>
      <c r="AJ1033" s="397"/>
      <c r="AK1033" s="397"/>
      <c r="AL1033" s="397"/>
      <c r="AM1033" s="397"/>
      <c r="AN1033" s="397"/>
      <c r="AO1033" s="397"/>
      <c r="AP1033" s="621">
        <f>[1]Input!$E409</f>
        <v>0</v>
      </c>
      <c r="AQ1033" s="621"/>
      <c r="AR1033" s="621"/>
      <c r="AS1033" s="621"/>
      <c r="AT1033" s="621"/>
      <c r="AU1033" s="621"/>
      <c r="AV1033" s="621"/>
      <c r="AW1033" s="439"/>
      <c r="AX1033" s="439"/>
      <c r="AY1033" s="439"/>
      <c r="AZ1033" s="439"/>
      <c r="BA1033" s="439"/>
      <c r="BB1033" s="439"/>
      <c r="BC1033" s="439"/>
      <c r="BD1033" s="614">
        <f>[1]Input!$C409</f>
        <v>0</v>
      </c>
      <c r="BE1033" s="614"/>
      <c r="BF1033" s="614"/>
      <c r="BG1033" s="614"/>
      <c r="BH1033" s="614"/>
      <c r="BI1033" s="614"/>
      <c r="BJ1033" s="444"/>
      <c r="BK1033" s="444"/>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row>
    <row r="1034" spans="6:198" s="1" customFormat="1" ht="12.75" customHeight="1">
      <c r="F1034" s="81"/>
      <c r="G1034" s="98"/>
      <c r="H1034" s="98"/>
      <c r="I1034" s="397"/>
      <c r="J1034" s="397"/>
      <c r="K1034" s="550"/>
      <c r="L1034" s="550"/>
      <c r="M1034" s="59"/>
      <c r="N1034" s="397" t="str">
        <f>[2]Waterfall!E76</f>
        <v>RC2 Payments to the holders of the RC2 Residual Certificates</v>
      </c>
      <c r="O1034" s="12"/>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621">
        <f>[1]Input!$E410</f>
        <v>0</v>
      </c>
      <c r="AQ1034" s="621"/>
      <c r="AR1034" s="621"/>
      <c r="AS1034" s="621"/>
      <c r="AT1034" s="621"/>
      <c r="AU1034" s="621"/>
      <c r="AV1034" s="621"/>
      <c r="AW1034" s="444"/>
      <c r="AX1034" s="444"/>
      <c r="AY1034" s="444"/>
      <c r="AZ1034" s="444"/>
      <c r="BA1034" s="444"/>
      <c r="BB1034" s="444"/>
      <c r="BC1034" s="444"/>
      <c r="BD1034" s="609">
        <f>[1]Input!$C410</f>
        <v>0</v>
      </c>
      <c r="BE1034" s="609"/>
      <c r="BF1034" s="609"/>
      <c r="BG1034" s="609"/>
      <c r="BH1034" s="609"/>
      <c r="BI1034" s="609"/>
      <c r="BJ1034" s="444"/>
      <c r="BK1034" s="444"/>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row>
    <row r="1035" spans="6:198" s="1" customFormat="1" ht="12.75" customHeight="1">
      <c r="F1035" s="81"/>
      <c r="G1035" s="98"/>
      <c r="H1035" s="98"/>
      <c r="I1035" s="397"/>
      <c r="J1035" s="397"/>
      <c r="K1035" s="622"/>
      <c r="L1035" s="622"/>
      <c r="M1035" s="59"/>
      <c r="N1035" s="98"/>
      <c r="O1035" s="12"/>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444"/>
      <c r="BK1035" s="444"/>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row>
    <row r="1036" spans="6:198" s="1" customFormat="1" ht="12.75" customHeight="1">
      <c r="F1036" s="81"/>
      <c r="G1036" s="399"/>
      <c r="H1036" s="399"/>
      <c r="I1036" s="264"/>
      <c r="J1036" s="264"/>
      <c r="K1036" s="622"/>
      <c r="L1036" s="622"/>
      <c r="M1036" s="264"/>
      <c r="N1036" s="9"/>
      <c r="O1036" s="264"/>
      <c r="P1036" s="397"/>
      <c r="Q1036" s="397"/>
      <c r="R1036" s="397"/>
      <c r="S1036" s="397"/>
      <c r="T1036" s="397"/>
      <c r="U1036" s="397"/>
      <c r="V1036" s="397"/>
      <c r="W1036" s="397"/>
      <c r="X1036" s="397"/>
      <c r="Y1036" s="397"/>
      <c r="Z1036" s="397"/>
      <c r="AA1036" s="397"/>
      <c r="AB1036" s="397"/>
      <c r="AC1036" s="397"/>
      <c r="AD1036" s="397"/>
      <c r="AE1036" s="397"/>
      <c r="AF1036" s="397"/>
      <c r="AG1036" s="397"/>
      <c r="AH1036" s="397"/>
      <c r="AI1036" s="397"/>
      <c r="AJ1036" s="397"/>
      <c r="AK1036" s="397"/>
      <c r="AL1036" s="397"/>
      <c r="AM1036" s="397"/>
      <c r="AN1036" s="397"/>
      <c r="AO1036" s="397"/>
      <c r="AP1036" s="621"/>
      <c r="AQ1036" s="621"/>
      <c r="AR1036" s="621"/>
      <c r="AS1036" s="621"/>
      <c r="AT1036" s="621"/>
      <c r="AU1036" s="621"/>
      <c r="AV1036" s="621"/>
      <c r="AW1036" s="439"/>
      <c r="AX1036" s="439"/>
      <c r="AY1036" s="439"/>
      <c r="AZ1036" s="439"/>
      <c r="BA1036" s="439"/>
      <c r="BB1036" s="439"/>
      <c r="BC1036" s="439"/>
      <c r="BD1036" s="614"/>
      <c r="BE1036" s="614"/>
      <c r="BF1036" s="614"/>
      <c r="BG1036" s="614"/>
      <c r="BH1036" s="614"/>
      <c r="BI1036" s="614"/>
      <c r="BJ1036" s="444"/>
      <c r="BK1036" s="444"/>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row>
    <row r="1037" spans="6:198" s="1" customFormat="1" ht="12.75" customHeight="1">
      <c r="F1037" s="81"/>
      <c r="G1037" s="98"/>
      <c r="H1037" s="98"/>
      <c r="I1037" s="98"/>
      <c r="J1037" s="98"/>
      <c r="K1037" s="550"/>
      <c r="L1037" s="550"/>
      <c r="M1037" s="81"/>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621"/>
      <c r="AQ1037" s="621"/>
      <c r="AR1037" s="621"/>
      <c r="AS1037" s="621"/>
      <c r="AT1037" s="621"/>
      <c r="AU1037" s="621"/>
      <c r="AV1037" s="621"/>
      <c r="AW1037" s="444"/>
      <c r="AX1037" s="444"/>
      <c r="AY1037" s="444"/>
      <c r="AZ1037" s="444"/>
      <c r="BA1037" s="444"/>
      <c r="BB1037" s="444"/>
      <c r="BC1037" s="444"/>
      <c r="BD1037" s="609"/>
      <c r="BE1037" s="609"/>
      <c r="BF1037" s="609"/>
      <c r="BG1037" s="609"/>
      <c r="BH1037" s="609"/>
      <c r="BI1037" s="609"/>
      <c r="BJ1037" s="444"/>
      <c r="BK1037" s="444"/>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row>
    <row r="1038" spans="6:198" s="1" customFormat="1" ht="12.75" customHeight="1">
      <c r="F1038" s="81"/>
      <c r="G1038" s="468"/>
      <c r="H1038" s="468"/>
      <c r="I1038" s="468"/>
      <c r="J1038" s="469"/>
      <c r="K1038" s="397"/>
      <c r="L1038" s="397"/>
      <c r="M1038" s="59"/>
      <c r="N1038" s="397"/>
      <c r="O1038" s="397"/>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621"/>
      <c r="AQ1038" s="621"/>
      <c r="AR1038" s="621"/>
      <c r="AS1038" s="621"/>
      <c r="AT1038" s="621"/>
      <c r="AU1038" s="621"/>
      <c r="AV1038" s="621"/>
      <c r="AW1038" s="444"/>
      <c r="AX1038" s="444"/>
      <c r="AY1038" s="444"/>
      <c r="AZ1038" s="444"/>
      <c r="BA1038" s="444"/>
      <c r="BB1038" s="444"/>
      <c r="BC1038" s="444"/>
      <c r="BD1038" s="609"/>
      <c r="BE1038" s="609"/>
      <c r="BF1038" s="609"/>
      <c r="BG1038" s="609"/>
      <c r="BH1038" s="609"/>
      <c r="BI1038" s="609"/>
      <c r="BJ1038" s="444"/>
      <c r="BK1038" s="444"/>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row>
    <row r="1039" spans="6:198" s="1" customFormat="1" ht="12.75" customHeight="1">
      <c r="F1039" s="81"/>
      <c r="G1039" s="468"/>
      <c r="H1039" s="468"/>
      <c r="I1039" s="468"/>
      <c r="J1039" s="469"/>
      <c r="K1039" s="397"/>
      <c r="L1039" s="397"/>
      <c r="M1039" s="59"/>
      <c r="N1039" s="397"/>
      <c r="O1039" s="397"/>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621"/>
      <c r="AQ1039" s="621"/>
      <c r="AR1039" s="621"/>
      <c r="AS1039" s="621"/>
      <c r="AT1039" s="621"/>
      <c r="AU1039" s="621"/>
      <c r="AV1039" s="621"/>
      <c r="AW1039" s="444"/>
      <c r="AX1039" s="444"/>
      <c r="AY1039" s="444"/>
      <c r="AZ1039" s="444"/>
      <c r="BA1039" s="444"/>
      <c r="BB1039" s="444"/>
      <c r="BC1039" s="444"/>
      <c r="BD1039" s="609"/>
      <c r="BE1039" s="609"/>
      <c r="BF1039" s="609"/>
      <c r="BG1039" s="609"/>
      <c r="BH1039" s="609"/>
      <c r="BI1039" s="609"/>
      <c r="BJ1039" s="444"/>
      <c r="BK1039" s="444"/>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row>
    <row r="1040" spans="6:198" s="1" customFormat="1" ht="12.75" customHeight="1">
      <c r="F1040" s="81"/>
      <c r="G1040" s="468"/>
      <c r="H1040" s="468"/>
      <c r="I1040" s="468"/>
      <c r="J1040" s="469"/>
      <c r="K1040" s="9"/>
      <c r="L1040" s="397"/>
      <c r="M1040" s="59"/>
      <c r="N1040" s="397" t="s">
        <v>462</v>
      </c>
      <c r="O1040" s="397"/>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470"/>
      <c r="AP1040" s="620">
        <f>[1]Input!$C$236</f>
        <v>0</v>
      </c>
      <c r="AQ1040" s="620"/>
      <c r="AR1040" s="620"/>
      <c r="AS1040" s="620"/>
      <c r="AT1040" s="620"/>
      <c r="AU1040" s="620"/>
      <c r="AV1040" s="620"/>
      <c r="AW1040" s="447"/>
      <c r="AX1040" s="447"/>
      <c r="AY1040" s="447"/>
      <c r="AZ1040" s="447"/>
      <c r="BA1040" s="447"/>
      <c r="BB1040" s="447"/>
      <c r="BC1040" s="447"/>
      <c r="BD1040" s="606">
        <f>[1]Input!$C$398</f>
        <v>0</v>
      </c>
      <c r="BE1040" s="606"/>
      <c r="BF1040" s="606"/>
      <c r="BG1040" s="606"/>
      <c r="BH1040" s="606"/>
      <c r="BI1040" s="606"/>
      <c r="BJ1040" s="444"/>
      <c r="BK1040" s="444"/>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row>
    <row r="1041" spans="6:198" s="1" customFormat="1" ht="12.75" customHeight="1">
      <c r="F1041" s="81"/>
      <c r="G1041" s="98"/>
      <c r="H1041" s="98"/>
      <c r="I1041" s="98"/>
      <c r="J1041" s="397"/>
      <c r="K1041" s="397"/>
      <c r="L1041" s="397"/>
      <c r="M1041" s="59"/>
      <c r="N1041" s="397"/>
      <c r="O1041" s="397"/>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395"/>
      <c r="AQ1041" s="395"/>
      <c r="AR1041" s="395"/>
      <c r="AS1041" s="395"/>
      <c r="AT1041" s="395"/>
      <c r="AU1041" s="395"/>
      <c r="AV1041" s="395"/>
      <c r="AW1041" s="395"/>
      <c r="AX1041" s="395"/>
      <c r="AY1041" s="395"/>
      <c r="AZ1041" s="395"/>
      <c r="BA1041" s="395"/>
      <c r="BB1041" s="395"/>
      <c r="BC1041" s="258"/>
      <c r="BD1041" s="395"/>
      <c r="BE1041" s="395"/>
      <c r="BF1041" s="395"/>
      <c r="BG1041" s="395"/>
      <c r="BH1041" s="395"/>
      <c r="BI1041" s="395"/>
      <c r="BJ1041" s="395"/>
      <c r="BK1041" s="395"/>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row>
    <row r="1042" spans="6:198" s="1" customFormat="1" ht="12.75" customHeight="1">
      <c r="F1042" s="81"/>
      <c r="G1042" s="98"/>
      <c r="H1042" s="98"/>
      <c r="I1042" s="98"/>
      <c r="J1042" s="397"/>
      <c r="K1042" s="9"/>
      <c r="L1042" s="9"/>
      <c r="M1042" s="9"/>
      <c r="N1042" s="611" t="s">
        <v>278</v>
      </c>
      <c r="O1042" s="611"/>
      <c r="P1042" s="611"/>
      <c r="Q1042" s="611"/>
      <c r="R1042" s="611"/>
      <c r="S1042" s="611"/>
      <c r="T1042" s="611"/>
      <c r="U1042" s="611"/>
      <c r="V1042" s="611"/>
      <c r="W1042" s="611"/>
      <c r="X1042" s="611"/>
      <c r="Y1042" s="12"/>
      <c r="Z1042" s="12"/>
      <c r="AA1042" s="12"/>
      <c r="AB1042" s="12"/>
      <c r="AC1042" s="12"/>
      <c r="AD1042" s="12"/>
      <c r="AE1042" s="12"/>
      <c r="AF1042" s="98"/>
      <c r="AG1042" s="98"/>
      <c r="AH1042" s="98"/>
      <c r="AI1042" s="98"/>
      <c r="AJ1042" s="98"/>
      <c r="AK1042" s="98"/>
      <c r="AL1042" s="98"/>
      <c r="AM1042" s="98"/>
      <c r="AN1042" s="98"/>
      <c r="AO1042" s="98"/>
      <c r="AP1042" s="621">
        <f>SUM(AP1013:AV1034)</f>
        <v>3567244.3490500003</v>
      </c>
      <c r="AQ1042" s="621"/>
      <c r="AR1042" s="621"/>
      <c r="AS1042" s="621"/>
      <c r="AT1042" s="621"/>
      <c r="AU1042" s="621"/>
      <c r="AV1042" s="621"/>
      <c r="AW1042" s="395"/>
      <c r="AX1042" s="395"/>
      <c r="AY1042" s="395"/>
      <c r="AZ1042" s="395"/>
      <c r="BA1042" s="395"/>
      <c r="BB1042" s="395"/>
      <c r="BC1042" s="621">
        <f>IF(BD1011="n.a.","n.a.",SUM(BC1013:BI1034))</f>
        <v>3642618.1591500002</v>
      </c>
      <c r="BD1042" s="621"/>
      <c r="BE1042" s="621"/>
      <c r="BF1042" s="621"/>
      <c r="BG1042" s="621"/>
      <c r="BH1042" s="621"/>
      <c r="BI1042" s="621"/>
      <c r="BJ1042" s="395"/>
      <c r="BK1042" s="395"/>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row>
    <row r="1043" spans="6:198" s="1" customFormat="1" ht="12.75" customHeight="1">
      <c r="F1043" s="81"/>
      <c r="G1043" s="98"/>
      <c r="H1043" s="98"/>
      <c r="I1043" s="98"/>
      <c r="J1043" s="397"/>
      <c r="K1043" s="9"/>
      <c r="L1043" s="9"/>
      <c r="M1043" s="9"/>
      <c r="N1043" s="9"/>
      <c r="O1043" s="9"/>
      <c r="P1043" s="9"/>
      <c r="Q1043" s="9"/>
      <c r="R1043" s="12"/>
      <c r="S1043" s="12"/>
      <c r="T1043" s="12"/>
      <c r="U1043" s="12"/>
      <c r="V1043" s="12"/>
      <c r="W1043" s="12"/>
      <c r="X1043" s="12"/>
      <c r="Y1043" s="12"/>
      <c r="Z1043" s="12"/>
      <c r="AA1043" s="12"/>
      <c r="AB1043" s="12"/>
      <c r="AC1043" s="12"/>
      <c r="AD1043" s="12"/>
      <c r="AE1043" s="12"/>
      <c r="AF1043" s="98"/>
      <c r="AG1043" s="98"/>
      <c r="AH1043" s="98"/>
      <c r="AI1043" s="98"/>
      <c r="AJ1043" s="98"/>
      <c r="AK1043" s="98"/>
      <c r="AL1043" s="98"/>
      <c r="AM1043" s="98"/>
      <c r="AN1043" s="98"/>
      <c r="AO1043" s="98"/>
      <c r="AP1043" s="395"/>
      <c r="AQ1043" s="395"/>
      <c r="AR1043" s="395"/>
      <c r="AS1043" s="395"/>
      <c r="AT1043" s="395"/>
      <c r="AU1043" s="395"/>
      <c r="AV1043" s="395"/>
      <c r="AW1043" s="395"/>
      <c r="AX1043" s="395"/>
      <c r="AY1043" s="395"/>
      <c r="AZ1043" s="395"/>
      <c r="BA1043" s="395"/>
      <c r="BB1043" s="395"/>
      <c r="BC1043" s="258"/>
      <c r="BD1043" s="395"/>
      <c r="BE1043" s="395"/>
      <c r="BF1043" s="395"/>
      <c r="BG1043" s="395"/>
      <c r="BH1043" s="395"/>
      <c r="BI1043" s="395"/>
      <c r="BJ1043" s="395"/>
      <c r="BK1043" s="395"/>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row>
    <row r="1044" spans="6:198" s="1" customFormat="1" ht="13.5" customHeight="1" thickBot="1">
      <c r="F1044" s="192"/>
      <c r="G1044" s="193"/>
      <c r="H1044" s="193"/>
      <c r="I1044" s="193"/>
      <c r="J1044" s="471"/>
      <c r="K1044" s="471"/>
      <c r="L1044" s="472"/>
      <c r="M1044" s="471"/>
      <c r="N1044" s="471"/>
      <c r="O1044" s="471"/>
      <c r="P1044" s="471"/>
      <c r="Q1044" s="471"/>
      <c r="R1044" s="193"/>
      <c r="S1044" s="193"/>
      <c r="T1044" s="193"/>
      <c r="U1044" s="193"/>
      <c r="V1044" s="193"/>
      <c r="W1044" s="193"/>
      <c r="X1044" s="193"/>
      <c r="Y1044" s="193"/>
      <c r="Z1044" s="193"/>
      <c r="AA1044" s="193"/>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c r="BD1044" s="193"/>
      <c r="BE1044" s="193"/>
      <c r="BF1044" s="193"/>
      <c r="BG1044" s="193"/>
      <c r="BH1044" s="193"/>
      <c r="BI1044" s="193"/>
      <c r="BJ1044" s="193"/>
      <c r="BK1044" s="19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row>
    <row r="1045" spans="6:198" s="1" customFormat="1" ht="18" customHeight="1">
      <c r="F1045" s="576" t="str">
        <f>[2]Setup!$B$5</f>
        <v>Precise Mortgage Funding 2018-2B plc</v>
      </c>
      <c r="G1045" s="576"/>
      <c r="H1045" s="576"/>
      <c r="I1045" s="576"/>
      <c r="J1045" s="576"/>
      <c r="K1045" s="576"/>
      <c r="L1045" s="576"/>
      <c r="M1045" s="576"/>
      <c r="N1045" s="576"/>
      <c r="O1045" s="576"/>
      <c r="P1045" s="576"/>
      <c r="Q1045" s="576"/>
      <c r="R1045" s="576"/>
      <c r="S1045" s="576"/>
      <c r="T1045" s="576"/>
      <c r="U1045" s="576"/>
      <c r="V1045" s="576"/>
      <c r="W1045" s="576"/>
      <c r="X1045" s="576"/>
      <c r="Y1045" s="576"/>
      <c r="Z1045" s="576"/>
      <c r="AA1045" s="576"/>
      <c r="AB1045" s="576"/>
      <c r="AC1045" s="576"/>
      <c r="AD1045" s="576"/>
      <c r="AE1045" s="576"/>
      <c r="AF1045" s="576"/>
      <c r="AG1045" s="576"/>
      <c r="AH1045" s="576"/>
      <c r="AI1045" s="576"/>
      <c r="AJ1045" s="576"/>
      <c r="AK1045" s="576"/>
      <c r="AL1045" s="576"/>
      <c r="AM1045" s="576"/>
      <c r="AN1045" s="576"/>
      <c r="AO1045" s="576"/>
      <c r="AP1045" s="576"/>
      <c r="AQ1045" s="576"/>
      <c r="AR1045" s="576"/>
      <c r="AS1045" s="576"/>
      <c r="AT1045" s="576"/>
      <c r="AU1045" s="576"/>
      <c r="AV1045" s="576"/>
      <c r="AW1045" s="576"/>
      <c r="AX1045" s="576"/>
      <c r="AY1045" s="576"/>
      <c r="AZ1045" s="576"/>
      <c r="BA1045" s="576"/>
      <c r="BB1045" s="576"/>
      <c r="BC1045" s="576"/>
      <c r="BD1045" s="576"/>
      <c r="BE1045" s="576"/>
      <c r="BF1045" s="576"/>
      <c r="BG1045" s="576"/>
      <c r="BH1045" s="576"/>
      <c r="BI1045" s="576"/>
      <c r="BJ1045" s="576"/>
      <c r="BK1045" s="576"/>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row>
    <row r="1046" spans="6:198" s="1" customFormat="1" ht="15" customHeight="1">
      <c r="F1046" s="569" t="s">
        <v>1</v>
      </c>
      <c r="G1046" s="569"/>
      <c r="H1046" s="569"/>
      <c r="I1046" s="569"/>
      <c r="J1046" s="569"/>
      <c r="K1046" s="569"/>
      <c r="L1046" s="569"/>
      <c r="M1046" s="569"/>
      <c r="N1046" s="569"/>
      <c r="O1046" s="569"/>
      <c r="P1046" s="569"/>
      <c r="Q1046" s="569"/>
      <c r="R1046" s="569"/>
      <c r="S1046" s="569"/>
      <c r="T1046" s="569"/>
      <c r="U1046" s="569"/>
      <c r="V1046" s="569"/>
      <c r="W1046" s="569"/>
      <c r="X1046" s="569"/>
      <c r="Y1046" s="569"/>
      <c r="Z1046" s="569"/>
      <c r="AA1046" s="569"/>
      <c r="AB1046" s="569"/>
      <c r="AC1046" s="569"/>
      <c r="AD1046" s="569"/>
      <c r="AE1046" s="569"/>
      <c r="AF1046" s="569"/>
      <c r="AG1046" s="569"/>
      <c r="AH1046" s="569"/>
      <c r="AI1046" s="569"/>
      <c r="AJ1046" s="569"/>
      <c r="AK1046" s="569"/>
      <c r="AL1046" s="569"/>
      <c r="AM1046" s="569"/>
      <c r="AN1046" s="569"/>
      <c r="AO1046" s="569"/>
      <c r="AP1046" s="569"/>
      <c r="AQ1046" s="569"/>
      <c r="AR1046" s="569"/>
      <c r="AS1046" s="569"/>
      <c r="AT1046" s="569"/>
      <c r="AU1046" s="569"/>
      <c r="AV1046" s="569"/>
      <c r="AW1046" s="569"/>
      <c r="AX1046" s="569"/>
      <c r="AY1046" s="569"/>
      <c r="AZ1046" s="569"/>
      <c r="BA1046" s="569"/>
      <c r="BB1046" s="569"/>
      <c r="BC1046" s="569"/>
      <c r="BD1046" s="569"/>
      <c r="BE1046" s="569"/>
      <c r="BF1046" s="569"/>
      <c r="BG1046" s="569"/>
      <c r="BH1046" s="569"/>
      <c r="BI1046" s="569"/>
      <c r="BJ1046" s="569"/>
      <c r="BK1046" s="569"/>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row>
    <row r="1047" spans="6:198" s="1" customFormat="1" ht="15" customHeight="1">
      <c r="F1047" s="569" t="s">
        <v>2</v>
      </c>
      <c r="G1047" s="569"/>
      <c r="H1047" s="569"/>
      <c r="I1047" s="569"/>
      <c r="J1047" s="569"/>
      <c r="K1047" s="569"/>
      <c r="L1047" s="569"/>
      <c r="M1047" s="569"/>
      <c r="N1047" s="569"/>
      <c r="O1047" s="569"/>
      <c r="P1047" s="569"/>
      <c r="Q1047" s="569"/>
      <c r="R1047" s="569"/>
      <c r="S1047" s="569"/>
      <c r="T1047" s="569"/>
      <c r="U1047" s="569"/>
      <c r="V1047" s="569"/>
      <c r="W1047" s="569"/>
      <c r="X1047" s="569"/>
      <c r="Y1047" s="569"/>
      <c r="Z1047" s="569"/>
      <c r="AA1047" s="569"/>
      <c r="AB1047" s="569"/>
      <c r="AC1047" s="569"/>
      <c r="AD1047" s="569"/>
      <c r="AE1047" s="569"/>
      <c r="AF1047" s="569"/>
      <c r="AG1047" s="569"/>
      <c r="AH1047" s="569"/>
      <c r="AI1047" s="569"/>
      <c r="AJ1047" s="569"/>
      <c r="AK1047" s="569"/>
      <c r="AL1047" s="569"/>
      <c r="AM1047" s="569"/>
      <c r="AN1047" s="569"/>
      <c r="AO1047" s="569"/>
      <c r="AP1047" s="569"/>
      <c r="AQ1047" s="569"/>
      <c r="AR1047" s="569"/>
      <c r="AS1047" s="569"/>
      <c r="AT1047" s="569"/>
      <c r="AU1047" s="569"/>
      <c r="AV1047" s="569"/>
      <c r="AW1047" s="569"/>
      <c r="AX1047" s="569"/>
      <c r="AY1047" s="569"/>
      <c r="AZ1047" s="569"/>
      <c r="BA1047" s="569"/>
      <c r="BB1047" s="569"/>
      <c r="BC1047" s="569"/>
      <c r="BD1047" s="569"/>
      <c r="BE1047" s="569"/>
      <c r="BF1047" s="569"/>
      <c r="BG1047" s="569"/>
      <c r="BH1047" s="569"/>
      <c r="BI1047" s="569"/>
      <c r="BJ1047" s="569"/>
      <c r="BK1047" s="569"/>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row>
    <row r="1048" spans="6:198" s="1" customFormat="1" ht="13.5" customHeight="1" thickBot="1">
      <c r="F1048" s="570">
        <f>[1]Input!$C$112</f>
        <v>43633</v>
      </c>
      <c r="G1048" s="570"/>
      <c r="H1048" s="570"/>
      <c r="I1048" s="570"/>
      <c r="J1048" s="570"/>
      <c r="K1048" s="570"/>
      <c r="L1048" s="570"/>
      <c r="M1048" s="570"/>
      <c r="N1048" s="570"/>
      <c r="O1048" s="570"/>
      <c r="P1048" s="570"/>
      <c r="Q1048" s="570"/>
      <c r="R1048" s="570"/>
      <c r="S1048" s="570"/>
      <c r="T1048" s="570"/>
      <c r="U1048" s="570"/>
      <c r="V1048" s="570"/>
      <c r="W1048" s="570"/>
      <c r="X1048" s="570"/>
      <c r="Y1048" s="570"/>
      <c r="Z1048" s="570"/>
      <c r="AA1048" s="570"/>
      <c r="AB1048" s="570"/>
      <c r="AC1048" s="570"/>
      <c r="AD1048" s="570"/>
      <c r="AE1048" s="570"/>
      <c r="AF1048" s="570"/>
      <c r="AG1048" s="570"/>
      <c r="AH1048" s="570"/>
      <c r="AI1048" s="570"/>
      <c r="AJ1048" s="570"/>
      <c r="AK1048" s="570"/>
      <c r="AL1048" s="570"/>
      <c r="AM1048" s="570"/>
      <c r="AN1048" s="570"/>
      <c r="AO1048" s="570"/>
      <c r="AP1048" s="570"/>
      <c r="AQ1048" s="570"/>
      <c r="AR1048" s="570"/>
      <c r="AS1048" s="570"/>
      <c r="AT1048" s="570"/>
      <c r="AU1048" s="570"/>
      <c r="AV1048" s="570"/>
      <c r="AW1048" s="570"/>
      <c r="AX1048" s="570"/>
      <c r="AY1048" s="570"/>
      <c r="AZ1048" s="570"/>
      <c r="BA1048" s="570"/>
      <c r="BB1048" s="570"/>
      <c r="BC1048" s="570"/>
      <c r="BD1048" s="570"/>
      <c r="BE1048" s="570"/>
      <c r="BF1048" s="570"/>
      <c r="BG1048" s="570"/>
      <c r="BH1048" s="570"/>
      <c r="BI1048" s="570"/>
      <c r="BJ1048" s="570"/>
      <c r="BK1048" s="570"/>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row>
    <row r="1049" spans="6:198" s="1" customFormat="1" ht="12.75" customHeight="1">
      <c r="F1049" s="4"/>
      <c r="G1049" s="4"/>
      <c r="H1049" s="4"/>
      <c r="I1049" s="4"/>
      <c r="J1049" s="4"/>
      <c r="K1049" s="4"/>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c r="BC1049" s="4"/>
      <c r="BD1049" s="4"/>
      <c r="BE1049" s="4"/>
      <c r="BF1049" s="4"/>
      <c r="BG1049" s="4"/>
      <c r="BH1049" s="4"/>
      <c r="BI1049" s="4"/>
      <c r="BJ1049" s="4"/>
      <c r="BK1049" s="4"/>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row>
    <row r="1050" spans="6:198" s="1" customFormat="1" ht="12.75" customHeight="1">
      <c r="F1050" s="571" t="s">
        <v>463</v>
      </c>
      <c r="G1050" s="571"/>
      <c r="H1050" s="571"/>
      <c r="I1050" s="571"/>
      <c r="J1050" s="571"/>
      <c r="K1050" s="571"/>
      <c r="L1050" s="571"/>
      <c r="M1050" s="571"/>
      <c r="N1050" s="571"/>
      <c r="O1050" s="571"/>
      <c r="P1050" s="571"/>
      <c r="Q1050" s="571"/>
      <c r="R1050" s="571"/>
      <c r="S1050" s="571"/>
      <c r="T1050" s="571"/>
      <c r="U1050" s="571"/>
      <c r="V1050" s="571"/>
      <c r="W1050" s="571"/>
      <c r="X1050" s="571"/>
      <c r="Y1050" s="571"/>
      <c r="Z1050" s="571"/>
      <c r="AA1050" s="571"/>
      <c r="AB1050" s="571"/>
      <c r="AC1050" s="571"/>
      <c r="AD1050" s="571"/>
      <c r="AE1050" s="571"/>
      <c r="AF1050" s="571"/>
      <c r="AG1050" s="571"/>
      <c r="AH1050" s="571"/>
      <c r="AI1050" s="571"/>
      <c r="AJ1050" s="571"/>
      <c r="AK1050" s="571"/>
      <c r="AL1050" s="571"/>
      <c r="AM1050" s="571"/>
      <c r="AN1050" s="571"/>
      <c r="AO1050" s="571"/>
      <c r="AP1050" s="571"/>
      <c r="AQ1050" s="571"/>
      <c r="AR1050" s="571"/>
      <c r="AS1050" s="571"/>
      <c r="AT1050" s="571"/>
      <c r="AU1050" s="571"/>
      <c r="AV1050" s="571"/>
      <c r="AW1050" s="571"/>
      <c r="AX1050" s="571"/>
      <c r="AY1050" s="571"/>
      <c r="AZ1050" s="571"/>
      <c r="BA1050" s="571"/>
      <c r="BB1050" s="571"/>
      <c r="BC1050" s="571"/>
      <c r="BD1050" s="571"/>
      <c r="BE1050" s="571"/>
      <c r="BF1050" s="571"/>
      <c r="BG1050" s="571"/>
      <c r="BH1050" s="571"/>
      <c r="BI1050" s="571"/>
      <c r="BJ1050" s="571"/>
      <c r="BK1050" s="571"/>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row>
    <row r="1051" spans="6:198" s="1" customFormat="1" ht="12.75" customHeight="1">
      <c r="F1051" s="97"/>
      <c r="G1051" s="97"/>
      <c r="H1051" s="97"/>
      <c r="I1051" s="97"/>
      <c r="J1051" s="97"/>
      <c r="K1051" s="97"/>
      <c r="L1051" s="97"/>
      <c r="M1051" s="97"/>
      <c r="N1051" s="97"/>
      <c r="O1051" s="97"/>
      <c r="P1051" s="97"/>
      <c r="Q1051" s="97"/>
      <c r="R1051" s="97"/>
      <c r="S1051" s="97"/>
      <c r="T1051" s="97"/>
      <c r="U1051" s="97"/>
      <c r="V1051" s="97"/>
      <c r="W1051" s="97"/>
      <c r="X1051" s="97"/>
      <c r="Y1051" s="97"/>
      <c r="Z1051" s="97"/>
      <c r="AA1051" s="97"/>
      <c r="AB1051" s="97"/>
      <c r="AC1051" s="97"/>
      <c r="AD1051" s="97"/>
      <c r="AE1051" s="97"/>
      <c r="AF1051" s="97"/>
      <c r="AG1051" s="97"/>
      <c r="AH1051" s="97"/>
      <c r="AI1051" s="97"/>
      <c r="AJ1051" s="97"/>
      <c r="AK1051" s="97"/>
      <c r="AL1051" s="97"/>
      <c r="AM1051" s="97"/>
      <c r="AN1051" s="97"/>
      <c r="AO1051" s="97"/>
      <c r="AP1051" s="619" t="s">
        <v>388</v>
      </c>
      <c r="AQ1051" s="619"/>
      <c r="AR1051" s="619"/>
      <c r="AS1051" s="619"/>
      <c r="AT1051" s="619"/>
      <c r="AU1051" s="619"/>
      <c r="AV1051" s="619"/>
      <c r="AW1051" s="126"/>
      <c r="AX1051" s="126"/>
      <c r="AY1051" s="126"/>
      <c r="AZ1051" s="126"/>
      <c r="BA1051" s="126"/>
      <c r="BB1051" s="126"/>
      <c r="BC1051" s="126"/>
      <c r="BD1051" s="619" t="s">
        <v>389</v>
      </c>
      <c r="BE1051" s="619"/>
      <c r="BF1051" s="619"/>
      <c r="BG1051" s="619"/>
      <c r="BH1051" s="619"/>
      <c r="BI1051" s="619"/>
      <c r="BJ1051" s="619"/>
      <c r="BK1051" s="619"/>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row>
    <row r="1052" spans="6:198" s="1" customFormat="1" ht="12.75" customHeight="1">
      <c r="F1052" s="81"/>
      <c r="G1052" s="326" t="s">
        <v>464</v>
      </c>
      <c r="H1052" s="81"/>
      <c r="I1052" s="81"/>
      <c r="J1052" s="81"/>
      <c r="K1052" s="81"/>
      <c r="L1052" s="81"/>
      <c r="M1052" s="81"/>
      <c r="N1052" s="81"/>
      <c r="O1052" s="81"/>
      <c r="P1052" s="81"/>
      <c r="Q1052" s="81"/>
      <c r="R1052" s="81"/>
      <c r="S1052" s="81"/>
      <c r="T1052" s="81"/>
      <c r="U1052" s="81"/>
      <c r="V1052" s="81"/>
      <c r="W1052" s="81"/>
      <c r="X1052" s="81"/>
      <c r="Y1052" s="81"/>
      <c r="Z1052" s="81"/>
      <c r="AA1052" s="81"/>
      <c r="AB1052" s="81"/>
      <c r="AC1052" s="81"/>
      <c r="AD1052" s="81"/>
      <c r="AE1052" s="81"/>
      <c r="AF1052" s="81"/>
      <c r="AG1052" s="81"/>
      <c r="AH1052" s="81"/>
      <c r="AI1052" s="81"/>
      <c r="AJ1052" s="81"/>
      <c r="AK1052" s="81"/>
      <c r="AL1052" s="81"/>
      <c r="AM1052" s="81"/>
      <c r="AN1052" s="81"/>
      <c r="AO1052" s="81"/>
      <c r="AP1052" s="618">
        <f>[1]Input!$E$401</f>
        <v>20240333.079999998</v>
      </c>
      <c r="AQ1052" s="618"/>
      <c r="AR1052" s="618"/>
      <c r="AS1052" s="618"/>
      <c r="AT1052" s="618"/>
      <c r="AU1052" s="618"/>
      <c r="AV1052" s="618"/>
      <c r="AW1052" s="444"/>
      <c r="AX1052" s="444"/>
      <c r="AY1052" s="444"/>
      <c r="AZ1052" s="444"/>
      <c r="BA1052" s="444"/>
      <c r="BB1052" s="444"/>
      <c r="BC1052" s="444"/>
      <c r="BD1052" s="618">
        <f>[1]Input!$C$399</f>
        <v>20759223.27</v>
      </c>
      <c r="BE1052" s="618"/>
      <c r="BF1052" s="618"/>
      <c r="BG1052" s="618"/>
      <c r="BH1052" s="618"/>
      <c r="BI1052" s="618"/>
      <c r="BJ1052" s="43"/>
      <c r="BK1052" s="26"/>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row>
    <row r="1053" spans="6:198" s="1" customFormat="1" ht="12.75" customHeight="1">
      <c r="F1053" s="81"/>
      <c r="G1053" s="81"/>
      <c r="H1053" s="81"/>
      <c r="I1053" s="81"/>
      <c r="J1053" s="81"/>
      <c r="K1053" s="81"/>
      <c r="L1053" s="81"/>
      <c r="M1053" s="81"/>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c r="AI1053" s="81"/>
      <c r="AJ1053" s="81"/>
      <c r="AK1053" s="81"/>
      <c r="AL1053" s="81"/>
      <c r="AM1053" s="81"/>
      <c r="AN1053" s="81"/>
      <c r="AO1053" s="81"/>
      <c r="AP1053" s="444"/>
      <c r="AQ1053" s="444"/>
      <c r="AR1053" s="444"/>
      <c r="AS1053" s="444"/>
      <c r="AT1053" s="444"/>
      <c r="AU1053" s="444"/>
      <c r="AV1053" s="444"/>
      <c r="AW1053" s="444"/>
      <c r="AX1053" s="444"/>
      <c r="AY1053" s="444"/>
      <c r="AZ1053" s="444"/>
      <c r="BA1053" s="444"/>
      <c r="BB1053" s="444"/>
      <c r="BC1053" s="444"/>
      <c r="BD1053" s="444"/>
      <c r="BE1053" s="444"/>
      <c r="BF1053" s="444"/>
      <c r="BG1053" s="444"/>
      <c r="BH1053" s="444"/>
      <c r="BI1053" s="444"/>
      <c r="BJ1053" s="336"/>
      <c r="BK1053" s="28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row>
    <row r="1054" spans="6:198" s="1" customFormat="1" ht="12.75" customHeight="1">
      <c r="F1054" s="81"/>
      <c r="G1054" s="550"/>
      <c r="H1054" s="550"/>
      <c r="I1054" s="550"/>
      <c r="J1054" s="550"/>
      <c r="K1054" s="550" t="s">
        <v>333</v>
      </c>
      <c r="L1054" s="550"/>
      <c r="M1054" s="81"/>
      <c r="N1054" s="98" t="s">
        <v>228</v>
      </c>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609">
        <f>[1]Input!$E400</f>
        <v>0</v>
      </c>
      <c r="AQ1054" s="609"/>
      <c r="AR1054" s="609"/>
      <c r="AS1054" s="609"/>
      <c r="AT1054" s="609"/>
      <c r="AU1054" s="609"/>
      <c r="AV1054" s="609"/>
      <c r="AW1054" s="444"/>
      <c r="AX1054" s="444"/>
      <c r="AY1054" s="444"/>
      <c r="AZ1054" s="444"/>
      <c r="BA1054" s="444"/>
      <c r="BB1054" s="444"/>
      <c r="BC1054" s="444"/>
      <c r="BD1054" s="618">
        <f>[1]Input!$C400</f>
        <v>0</v>
      </c>
      <c r="BE1054" s="618"/>
      <c r="BF1054" s="618"/>
      <c r="BG1054" s="618"/>
      <c r="BH1054" s="618"/>
      <c r="BI1054" s="618"/>
      <c r="BJ1054" s="395"/>
      <c r="BK1054" s="473"/>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row>
    <row r="1055" spans="6:198" s="1" customFormat="1" ht="12.75" customHeight="1">
      <c r="F1055" s="81"/>
      <c r="G1055" s="550"/>
      <c r="H1055" s="550"/>
      <c r="I1055" s="550"/>
      <c r="J1055" s="550"/>
      <c r="K1055" s="550" t="s">
        <v>335</v>
      </c>
      <c r="L1055" s="550"/>
      <c r="M1055" s="81"/>
      <c r="N1055" s="610" t="s">
        <v>465</v>
      </c>
      <c r="O1055" s="610"/>
      <c r="P1055" s="610"/>
      <c r="Q1055" s="610"/>
      <c r="R1055" s="610"/>
      <c r="S1055" s="610"/>
      <c r="T1055" s="610"/>
      <c r="U1055" s="610"/>
      <c r="V1055" s="610"/>
      <c r="W1055" s="610"/>
      <c r="X1055" s="610"/>
      <c r="Y1055" s="98"/>
      <c r="Z1055" s="98"/>
      <c r="AA1055" s="98"/>
      <c r="AB1055" s="98"/>
      <c r="AC1055" s="98"/>
      <c r="AD1055" s="98"/>
      <c r="AE1055" s="98"/>
      <c r="AF1055" s="98"/>
      <c r="AG1055" s="98"/>
      <c r="AH1055" s="98"/>
      <c r="AI1055" s="98"/>
      <c r="AJ1055" s="98"/>
      <c r="AK1055" s="98"/>
      <c r="AL1055" s="98"/>
      <c r="AM1055" s="98"/>
      <c r="AN1055" s="98"/>
      <c r="AO1055" s="98"/>
      <c r="AP1055" s="609">
        <f>[1]Input!$E401</f>
        <v>20240333.079999998</v>
      </c>
      <c r="AQ1055" s="609"/>
      <c r="AR1055" s="609"/>
      <c r="AS1055" s="609"/>
      <c r="AT1055" s="609"/>
      <c r="AU1055" s="609"/>
      <c r="AV1055" s="609"/>
      <c r="AW1055" s="444"/>
      <c r="AX1055" s="444"/>
      <c r="AY1055" s="444"/>
      <c r="AZ1055" s="444"/>
      <c r="BA1055" s="444"/>
      <c r="BB1055" s="444"/>
      <c r="BC1055" s="444"/>
      <c r="BD1055" s="618">
        <f>[1]Input!$C401</f>
        <v>20759223.27</v>
      </c>
      <c r="BE1055" s="618"/>
      <c r="BF1055" s="618"/>
      <c r="BG1055" s="618"/>
      <c r="BH1055" s="618"/>
      <c r="BI1055" s="618"/>
      <c r="BJ1055" s="395"/>
      <c r="BK1055" s="473"/>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row>
    <row r="1056" spans="6:198" s="1" customFormat="1" ht="12.75" customHeight="1">
      <c r="F1056" s="81"/>
      <c r="G1056" s="468"/>
      <c r="H1056" s="468"/>
      <c r="I1056" s="468"/>
      <c r="J1056" s="468"/>
      <c r="K1056" s="550" t="s">
        <v>337</v>
      </c>
      <c r="L1056" s="550"/>
      <c r="M1056" s="81"/>
      <c r="N1056" s="610" t="s">
        <v>466</v>
      </c>
      <c r="O1056" s="610"/>
      <c r="P1056" s="610"/>
      <c r="Q1056" s="610"/>
      <c r="R1056" s="610"/>
      <c r="S1056" s="610"/>
      <c r="T1056" s="610"/>
      <c r="U1056" s="610"/>
      <c r="V1056" s="610"/>
      <c r="W1056" s="610"/>
      <c r="X1056" s="610"/>
      <c r="Y1056" s="98"/>
      <c r="Z1056" s="98"/>
      <c r="AA1056" s="98"/>
      <c r="AB1056" s="98"/>
      <c r="AC1056" s="98"/>
      <c r="AD1056" s="98"/>
      <c r="AE1056" s="98"/>
      <c r="AF1056" s="98"/>
      <c r="AG1056" s="98"/>
      <c r="AH1056" s="98"/>
      <c r="AI1056" s="98"/>
      <c r="AJ1056" s="98"/>
      <c r="AK1056" s="98"/>
      <c r="AL1056" s="98"/>
      <c r="AM1056" s="98"/>
      <c r="AN1056" s="98"/>
      <c r="AO1056" s="98"/>
      <c r="AP1056" s="609">
        <f>[1]Input!$E402</f>
        <v>0</v>
      </c>
      <c r="AQ1056" s="609"/>
      <c r="AR1056" s="609"/>
      <c r="AS1056" s="609"/>
      <c r="AT1056" s="609"/>
      <c r="AU1056" s="609"/>
      <c r="AV1056" s="609"/>
      <c r="AW1056" s="444"/>
      <c r="AX1056" s="444"/>
      <c r="AY1056" s="444"/>
      <c r="AZ1056" s="444"/>
      <c r="BA1056" s="444"/>
      <c r="BB1056" s="444"/>
      <c r="BC1056" s="444"/>
      <c r="BD1056" s="618">
        <f>[1]Input!$C402</f>
        <v>0</v>
      </c>
      <c r="BE1056" s="618"/>
      <c r="BF1056" s="618"/>
      <c r="BG1056" s="618"/>
      <c r="BH1056" s="618"/>
      <c r="BI1056" s="618"/>
      <c r="BJ1056" s="395"/>
      <c r="BK1056" s="473"/>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row>
    <row r="1057" spans="6:198" s="1" customFormat="1" ht="12.75" customHeight="1">
      <c r="F1057" s="81"/>
      <c r="G1057" s="550"/>
      <c r="H1057" s="550"/>
      <c r="I1057" s="550"/>
      <c r="J1057" s="550"/>
      <c r="K1057" s="550" t="s">
        <v>339</v>
      </c>
      <c r="L1057" s="550"/>
      <c r="M1057" s="81"/>
      <c r="N1057" s="610" t="s">
        <v>467</v>
      </c>
      <c r="O1057" s="610"/>
      <c r="P1057" s="610"/>
      <c r="Q1057" s="610"/>
      <c r="R1057" s="610"/>
      <c r="S1057" s="610"/>
      <c r="T1057" s="610"/>
      <c r="U1057" s="610"/>
      <c r="V1057" s="610"/>
      <c r="W1057" s="610"/>
      <c r="X1057" s="610"/>
      <c r="Y1057" s="98"/>
      <c r="Z1057" s="98"/>
      <c r="AA1057" s="98"/>
      <c r="AB1057" s="98"/>
      <c r="AC1057" s="98"/>
      <c r="AD1057" s="98"/>
      <c r="AE1057" s="98"/>
      <c r="AF1057" s="98"/>
      <c r="AG1057" s="98"/>
      <c r="AH1057" s="98"/>
      <c r="AI1057" s="98"/>
      <c r="AJ1057" s="98"/>
      <c r="AK1057" s="98"/>
      <c r="AL1057" s="98"/>
      <c r="AM1057" s="98"/>
      <c r="AN1057" s="397"/>
      <c r="AO1057" s="397"/>
      <c r="AP1057" s="609">
        <f>[1]Input!$E403</f>
        <v>0</v>
      </c>
      <c r="AQ1057" s="609"/>
      <c r="AR1057" s="609"/>
      <c r="AS1057" s="609"/>
      <c r="AT1057" s="609"/>
      <c r="AU1057" s="609"/>
      <c r="AV1057" s="609"/>
      <c r="AW1057" s="439"/>
      <c r="AX1057" s="439"/>
      <c r="AY1057" s="439"/>
      <c r="AZ1057" s="439"/>
      <c r="BA1057" s="439"/>
      <c r="BB1057" s="439"/>
      <c r="BC1057" s="439"/>
      <c r="BD1057" s="618">
        <f>[1]Input!$C403</f>
        <v>0</v>
      </c>
      <c r="BE1057" s="618"/>
      <c r="BF1057" s="618"/>
      <c r="BG1057" s="618"/>
      <c r="BH1057" s="618"/>
      <c r="BI1057" s="618"/>
      <c r="BJ1057" s="474"/>
      <c r="BK1057" s="475"/>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row>
    <row r="1058" spans="6:198" s="1" customFormat="1" ht="12.75" customHeight="1">
      <c r="F1058" s="81"/>
      <c r="G1058" s="550"/>
      <c r="H1058" s="550"/>
      <c r="I1058" s="550"/>
      <c r="J1058" s="550"/>
      <c r="K1058" s="550" t="s">
        <v>341</v>
      </c>
      <c r="L1058" s="550"/>
      <c r="M1058" s="81"/>
      <c r="N1058" s="610" t="s">
        <v>468</v>
      </c>
      <c r="O1058" s="610"/>
      <c r="P1058" s="610"/>
      <c r="Q1058" s="610"/>
      <c r="R1058" s="610"/>
      <c r="S1058" s="610"/>
      <c r="T1058" s="610"/>
      <c r="U1058" s="610"/>
      <c r="V1058" s="610"/>
      <c r="W1058" s="610"/>
      <c r="X1058" s="610"/>
      <c r="Y1058" s="98"/>
      <c r="Z1058" s="98"/>
      <c r="AA1058" s="98"/>
      <c r="AB1058" s="98"/>
      <c r="AC1058" s="98"/>
      <c r="AD1058" s="98"/>
      <c r="AE1058" s="98"/>
      <c r="AF1058" s="98"/>
      <c r="AG1058" s="98"/>
      <c r="AH1058" s="98"/>
      <c r="AI1058" s="98"/>
      <c r="AJ1058" s="98"/>
      <c r="AK1058" s="98"/>
      <c r="AL1058" s="98"/>
      <c r="AM1058" s="98"/>
      <c r="AN1058" s="397"/>
      <c r="AO1058" s="397"/>
      <c r="AP1058" s="609">
        <f>[1]Input!$E404</f>
        <v>0</v>
      </c>
      <c r="AQ1058" s="609"/>
      <c r="AR1058" s="609"/>
      <c r="AS1058" s="609"/>
      <c r="AT1058" s="609"/>
      <c r="AU1058" s="609"/>
      <c r="AV1058" s="609"/>
      <c r="AW1058" s="439"/>
      <c r="AX1058" s="439"/>
      <c r="AY1058" s="439"/>
      <c r="AZ1058" s="439"/>
      <c r="BA1058" s="439"/>
      <c r="BB1058" s="439"/>
      <c r="BC1058" s="439"/>
      <c r="BD1058" s="618">
        <f>[1]Input!$C404</f>
        <v>0</v>
      </c>
      <c r="BE1058" s="618"/>
      <c r="BF1058" s="618"/>
      <c r="BG1058" s="618"/>
      <c r="BH1058" s="618"/>
      <c r="BI1058" s="618"/>
      <c r="BJ1058" s="474"/>
      <c r="BK1058" s="475"/>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row>
    <row r="1059" spans="6:198" s="1" customFormat="1" ht="12.75" customHeight="1">
      <c r="F1059" s="81"/>
      <c r="G1059" s="550"/>
      <c r="H1059" s="550"/>
      <c r="I1059" s="550"/>
      <c r="J1059" s="550"/>
      <c r="K1059" s="550" t="s">
        <v>343</v>
      </c>
      <c r="L1059" s="550"/>
      <c r="M1059" s="81"/>
      <c r="N1059" s="610" t="s">
        <v>469</v>
      </c>
      <c r="O1059" s="610"/>
      <c r="P1059" s="610"/>
      <c r="Q1059" s="610"/>
      <c r="R1059" s="610"/>
      <c r="S1059" s="610"/>
      <c r="T1059" s="610"/>
      <c r="U1059" s="610"/>
      <c r="V1059" s="610"/>
      <c r="W1059" s="610"/>
      <c r="X1059" s="610"/>
      <c r="Y1059" s="98"/>
      <c r="Z1059" s="98"/>
      <c r="AA1059" s="98"/>
      <c r="AB1059" s="98"/>
      <c r="AC1059" s="98"/>
      <c r="AD1059" s="98"/>
      <c r="AE1059" s="98"/>
      <c r="AF1059" s="98"/>
      <c r="AG1059" s="98"/>
      <c r="AH1059" s="98"/>
      <c r="AI1059" s="98"/>
      <c r="AJ1059" s="98"/>
      <c r="AK1059" s="98"/>
      <c r="AL1059" s="98"/>
      <c r="AM1059" s="98"/>
      <c r="AN1059" s="397"/>
      <c r="AO1059" s="397"/>
      <c r="AP1059" s="609">
        <f>[1]Input!$E405</f>
        <v>0</v>
      </c>
      <c r="AQ1059" s="609"/>
      <c r="AR1059" s="609"/>
      <c r="AS1059" s="609"/>
      <c r="AT1059" s="609"/>
      <c r="AU1059" s="609"/>
      <c r="AV1059" s="609"/>
      <c r="AW1059" s="439"/>
      <c r="AX1059" s="439"/>
      <c r="AY1059" s="439"/>
      <c r="AZ1059" s="439"/>
      <c r="BA1059" s="439"/>
      <c r="BB1059" s="439"/>
      <c r="BC1059" s="439"/>
      <c r="BD1059" s="618">
        <f>[1]Input!$C405</f>
        <v>0</v>
      </c>
      <c r="BE1059" s="618"/>
      <c r="BF1059" s="618"/>
      <c r="BG1059" s="618"/>
      <c r="BH1059" s="618"/>
      <c r="BI1059" s="618"/>
      <c r="BJ1059" s="474"/>
      <c r="BK1059" s="475"/>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row>
    <row r="1060" spans="6:198" s="1" customFormat="1" ht="12.75" customHeight="1">
      <c r="F1060" s="81"/>
      <c r="G1060" s="468"/>
      <c r="H1060" s="468"/>
      <c r="I1060" s="468"/>
      <c r="J1060" s="468"/>
      <c r="K1060" s="550" t="s">
        <v>345</v>
      </c>
      <c r="L1060" s="550"/>
      <c r="M1060" s="81"/>
      <c r="N1060" s="617" t="s">
        <v>470</v>
      </c>
      <c r="O1060" s="617"/>
      <c r="P1060" s="617"/>
      <c r="Q1060" s="617"/>
      <c r="R1060" s="617"/>
      <c r="S1060" s="617"/>
      <c r="T1060" s="617"/>
      <c r="U1060" s="617"/>
      <c r="V1060" s="617"/>
      <c r="W1060" s="617"/>
      <c r="X1060" s="617"/>
      <c r="Y1060" s="617"/>
      <c r="Z1060" s="617"/>
      <c r="AA1060" s="617"/>
      <c r="AB1060" s="617"/>
      <c r="AC1060" s="617"/>
      <c r="AD1060" s="617"/>
      <c r="AE1060" s="617"/>
      <c r="AF1060" s="617"/>
      <c r="AG1060" s="617"/>
      <c r="AH1060" s="617"/>
      <c r="AI1060" s="617"/>
      <c r="AJ1060" s="617"/>
      <c r="AK1060" s="617"/>
      <c r="AL1060" s="617"/>
      <c r="AM1060" s="617"/>
      <c r="AN1060" s="617"/>
      <c r="AO1060" s="617"/>
      <c r="AP1060" s="609">
        <f>[1]Input!$E406</f>
        <v>0</v>
      </c>
      <c r="AQ1060" s="609"/>
      <c r="AR1060" s="609"/>
      <c r="AS1060" s="609"/>
      <c r="AT1060" s="609"/>
      <c r="AU1060" s="609"/>
      <c r="AV1060" s="609"/>
      <c r="AW1060" s="439"/>
      <c r="AX1060" s="439"/>
      <c r="AY1060" s="439"/>
      <c r="AZ1060" s="439"/>
      <c r="BA1060" s="439"/>
      <c r="BB1060" s="439"/>
      <c r="BC1060" s="439"/>
      <c r="BD1060" s="618">
        <f>[1]Input!$C406</f>
        <v>0</v>
      </c>
      <c r="BE1060" s="618"/>
      <c r="BF1060" s="618"/>
      <c r="BG1060" s="618"/>
      <c r="BH1060" s="618"/>
      <c r="BI1060" s="618"/>
      <c r="BJ1060" s="474"/>
      <c r="BK1060" s="475"/>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row>
    <row r="1061" spans="6:198" s="1" customFormat="1" ht="13.5" customHeight="1">
      <c r="F1061" s="81"/>
      <c r="G1061" s="468"/>
      <c r="H1061" s="468"/>
      <c r="I1061" s="468"/>
      <c r="J1061" s="468"/>
      <c r="K1061" s="550"/>
      <c r="L1061" s="550"/>
      <c r="M1061" s="81"/>
      <c r="N1061" s="610"/>
      <c r="O1061" s="610"/>
      <c r="P1061" s="610"/>
      <c r="Q1061" s="610"/>
      <c r="R1061" s="610"/>
      <c r="S1061" s="610"/>
      <c r="T1061" s="610"/>
      <c r="U1061" s="610"/>
      <c r="V1061" s="610"/>
      <c r="W1061" s="610"/>
      <c r="X1061" s="610"/>
      <c r="Y1061" s="98"/>
      <c r="Z1061" s="98"/>
      <c r="AA1061" s="98"/>
      <c r="AB1061" s="98"/>
      <c r="AC1061" s="98"/>
      <c r="AD1061" s="98"/>
      <c r="AE1061" s="98"/>
      <c r="AF1061" s="98"/>
      <c r="AG1061" s="98"/>
      <c r="AH1061" s="98"/>
      <c r="AI1061" s="98"/>
      <c r="AJ1061" s="98"/>
      <c r="AK1061" s="98"/>
      <c r="AL1061" s="98"/>
      <c r="AM1061" s="98"/>
      <c r="AN1061" s="397"/>
      <c r="AO1061" s="397"/>
      <c r="AP1061" s="609"/>
      <c r="AQ1061" s="609"/>
      <c r="AR1061" s="609"/>
      <c r="AS1061" s="609"/>
      <c r="AT1061" s="609"/>
      <c r="AU1061" s="609"/>
      <c r="AV1061" s="609"/>
      <c r="AW1061" s="439"/>
      <c r="AX1061" s="439"/>
      <c r="AY1061" s="439"/>
      <c r="AZ1061" s="439"/>
      <c r="BA1061" s="439"/>
      <c r="BB1061" s="439"/>
      <c r="BC1061" s="439"/>
      <c r="BD1061" s="618"/>
      <c r="BE1061" s="618"/>
      <c r="BF1061" s="618"/>
      <c r="BG1061" s="618"/>
      <c r="BH1061" s="618"/>
      <c r="BI1061" s="618"/>
      <c r="BJ1061" s="474"/>
      <c r="BK1061" s="475"/>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row>
    <row r="1062" spans="6:198" s="1" customFormat="1" ht="12.75" customHeight="1">
      <c r="F1062" s="81"/>
      <c r="G1062" s="468"/>
      <c r="H1062" s="468"/>
      <c r="I1062" s="468"/>
      <c r="J1062" s="468"/>
      <c r="K1062" s="550"/>
      <c r="L1062" s="550"/>
      <c r="M1062" s="81"/>
      <c r="N1062" s="617"/>
      <c r="O1062" s="617"/>
      <c r="P1062" s="617"/>
      <c r="Q1062" s="617"/>
      <c r="R1062" s="617"/>
      <c r="S1062" s="617"/>
      <c r="T1062" s="617"/>
      <c r="U1062" s="617"/>
      <c r="V1062" s="617"/>
      <c r="W1062" s="617"/>
      <c r="X1062" s="617"/>
      <c r="Y1062" s="617"/>
      <c r="Z1062" s="617"/>
      <c r="AA1062" s="617"/>
      <c r="AB1062" s="617"/>
      <c r="AC1062" s="617"/>
      <c r="AD1062" s="617"/>
      <c r="AE1062" s="617"/>
      <c r="AF1062" s="617"/>
      <c r="AG1062" s="617"/>
      <c r="AH1062" s="617"/>
      <c r="AI1062" s="617"/>
      <c r="AJ1062" s="617"/>
      <c r="AK1062" s="617"/>
      <c r="AL1062" s="617"/>
      <c r="AM1062" s="98"/>
      <c r="AN1062" s="397"/>
      <c r="AO1062" s="397"/>
      <c r="AP1062" s="614"/>
      <c r="AQ1062" s="614"/>
      <c r="AR1062" s="614"/>
      <c r="AS1062" s="614"/>
      <c r="AT1062" s="614"/>
      <c r="AU1062" s="614"/>
      <c r="AV1062" s="614"/>
      <c r="AW1062" s="439"/>
      <c r="AX1062" s="439"/>
      <c r="AY1062" s="439"/>
      <c r="AZ1062" s="439"/>
      <c r="BA1062" s="439"/>
      <c r="BB1062" s="439"/>
      <c r="BC1062" s="439"/>
      <c r="BD1062" s="615"/>
      <c r="BE1062" s="615"/>
      <c r="BF1062" s="615"/>
      <c r="BG1062" s="615"/>
      <c r="BH1062" s="615"/>
      <c r="BI1062" s="615"/>
      <c r="BJ1062" s="474"/>
      <c r="BK1062" s="475"/>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row>
    <row r="1063" spans="6:198" s="1" customFormat="1" ht="12.75" customHeight="1">
      <c r="F1063" s="81"/>
      <c r="G1063" s="468"/>
      <c r="H1063" s="468"/>
      <c r="I1063" s="468"/>
      <c r="J1063" s="468"/>
      <c r="K1063" s="550"/>
      <c r="L1063" s="550"/>
      <c r="M1063" s="81"/>
      <c r="N1063" s="617"/>
      <c r="O1063" s="617"/>
      <c r="P1063" s="617"/>
      <c r="Q1063" s="617"/>
      <c r="R1063" s="617"/>
      <c r="S1063" s="617"/>
      <c r="T1063" s="617"/>
      <c r="U1063" s="617"/>
      <c r="V1063" s="617"/>
      <c r="W1063" s="617"/>
      <c r="X1063" s="617"/>
      <c r="Y1063" s="617"/>
      <c r="Z1063" s="617"/>
      <c r="AA1063" s="617"/>
      <c r="AB1063" s="617"/>
      <c r="AC1063" s="617"/>
      <c r="AD1063" s="617"/>
      <c r="AE1063" s="617"/>
      <c r="AF1063" s="617"/>
      <c r="AG1063" s="617"/>
      <c r="AH1063" s="617"/>
      <c r="AI1063" s="617"/>
      <c r="AJ1063" s="617"/>
      <c r="AK1063" s="617"/>
      <c r="AL1063" s="617"/>
      <c r="AM1063" s="98"/>
      <c r="AN1063" s="397"/>
      <c r="AO1063" s="397"/>
      <c r="AP1063" s="614"/>
      <c r="AQ1063" s="614"/>
      <c r="AR1063" s="614"/>
      <c r="AS1063" s="614"/>
      <c r="AT1063" s="614"/>
      <c r="AU1063" s="614"/>
      <c r="AV1063" s="614"/>
      <c r="AW1063" s="439"/>
      <c r="AX1063" s="439"/>
      <c r="AY1063" s="439"/>
      <c r="AZ1063" s="439"/>
      <c r="BA1063" s="439"/>
      <c r="BB1063" s="439"/>
      <c r="BC1063" s="439"/>
      <c r="BD1063" s="615"/>
      <c r="BE1063" s="615"/>
      <c r="BF1063" s="615"/>
      <c r="BG1063" s="615"/>
      <c r="BH1063" s="615"/>
      <c r="BI1063" s="615"/>
      <c r="BJ1063" s="474"/>
      <c r="BK1063" s="475"/>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row>
    <row r="1064" spans="6:198" s="1" customFormat="1" ht="12.75" customHeight="1">
      <c r="F1064" s="81"/>
      <c r="G1064" s="468"/>
      <c r="H1064" s="468"/>
      <c r="I1064" s="468"/>
      <c r="J1064" s="468"/>
      <c r="K1064" s="98"/>
      <c r="L1064" s="98"/>
      <c r="M1064" s="81"/>
      <c r="N1064" s="160"/>
      <c r="O1064" s="160"/>
      <c r="P1064" s="160"/>
      <c r="Q1064" s="160"/>
      <c r="R1064" s="160"/>
      <c r="S1064" s="160"/>
      <c r="T1064" s="160"/>
      <c r="U1064" s="160"/>
      <c r="V1064" s="160"/>
      <c r="W1064" s="160"/>
      <c r="X1064" s="160"/>
      <c r="Y1064" s="160"/>
      <c r="Z1064" s="160"/>
      <c r="AA1064" s="160"/>
      <c r="AB1064" s="160"/>
      <c r="AC1064" s="160"/>
      <c r="AD1064" s="160"/>
      <c r="AE1064" s="160"/>
      <c r="AF1064" s="160"/>
      <c r="AG1064" s="160"/>
      <c r="AH1064" s="160"/>
      <c r="AI1064" s="160"/>
      <c r="AJ1064" s="160"/>
      <c r="AK1064" s="160"/>
      <c r="AL1064" s="160"/>
      <c r="AM1064" s="160"/>
      <c r="AN1064" s="397"/>
      <c r="AO1064" s="397"/>
      <c r="AP1064" s="439"/>
      <c r="AQ1064" s="439"/>
      <c r="AR1064" s="439"/>
      <c r="AS1064" s="439"/>
      <c r="AT1064" s="439"/>
      <c r="AU1064" s="439"/>
      <c r="AV1064" s="439"/>
      <c r="AW1064" s="439"/>
      <c r="AX1064" s="439"/>
      <c r="AY1064" s="439"/>
      <c r="AZ1064" s="439"/>
      <c r="BA1064" s="439"/>
      <c r="BB1064" s="439"/>
      <c r="BC1064" s="439"/>
      <c r="BD1064" s="613"/>
      <c r="BE1064" s="613"/>
      <c r="BF1064" s="613"/>
      <c r="BG1064" s="613"/>
      <c r="BH1064" s="613"/>
      <c r="BI1064" s="613"/>
      <c r="BJ1064" s="439"/>
      <c r="BK1064" s="476"/>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row>
    <row r="1065" spans="6:198" s="1" customFormat="1" ht="12.75" customHeight="1">
      <c r="F1065" s="81"/>
      <c r="G1065" s="468"/>
      <c r="H1065" s="468"/>
      <c r="I1065" s="468"/>
      <c r="J1065" s="468"/>
      <c r="K1065" s="98"/>
      <c r="L1065" s="98"/>
      <c r="M1065" s="81"/>
      <c r="N1065" s="611" t="s">
        <v>278</v>
      </c>
      <c r="O1065" s="611"/>
      <c r="P1065" s="611"/>
      <c r="Q1065" s="611"/>
      <c r="R1065" s="611"/>
      <c r="S1065" s="611"/>
      <c r="T1065" s="611"/>
      <c r="U1065" s="611"/>
      <c r="V1065" s="611"/>
      <c r="W1065" s="611"/>
      <c r="X1065" s="611"/>
      <c r="Y1065" s="12"/>
      <c r="Z1065" s="12"/>
      <c r="AA1065" s="12"/>
      <c r="AB1065" s="12"/>
      <c r="AC1065" s="12"/>
      <c r="AD1065" s="12"/>
      <c r="AE1065" s="12"/>
      <c r="AF1065" s="12"/>
      <c r="AG1065" s="12"/>
      <c r="AH1065" s="12"/>
      <c r="AI1065" s="12"/>
      <c r="AJ1065" s="12"/>
      <c r="AK1065" s="12"/>
      <c r="AL1065" s="12"/>
      <c r="AM1065" s="12"/>
      <c r="AN1065" s="9"/>
      <c r="AO1065" s="9"/>
      <c r="AP1065" s="614">
        <f>+SUM(AP1054:AV1063)</f>
        <v>20240333.079999998</v>
      </c>
      <c r="AQ1065" s="614"/>
      <c r="AR1065" s="614"/>
      <c r="AS1065" s="614"/>
      <c r="AT1065" s="614"/>
      <c r="AU1065" s="614"/>
      <c r="AV1065" s="614"/>
      <c r="AW1065" s="477"/>
      <c r="AX1065" s="477"/>
      <c r="AY1065" s="477"/>
      <c r="AZ1065" s="477"/>
      <c r="BA1065" s="477"/>
      <c r="BB1065" s="477"/>
      <c r="BC1065" s="477"/>
      <c r="BD1065" s="615">
        <f>IF([1]Input!$C$122=1,"n.a.",+SUM(BD1054:BI1063))</f>
        <v>20759223.27</v>
      </c>
      <c r="BE1065" s="615"/>
      <c r="BF1065" s="615"/>
      <c r="BG1065" s="615"/>
      <c r="BH1065" s="615"/>
      <c r="BI1065" s="615"/>
      <c r="BJ1065" s="474"/>
      <c r="BK1065" s="478"/>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row>
    <row r="1066" spans="6:198" s="1" customFormat="1" ht="12.75" customHeight="1">
      <c r="F1066" s="81"/>
      <c r="G1066" s="468"/>
      <c r="H1066" s="468"/>
      <c r="I1066" s="468"/>
      <c r="J1066" s="468"/>
      <c r="K1066" s="98"/>
      <c r="L1066" s="98"/>
      <c r="M1066" s="81"/>
      <c r="N1066" s="98"/>
      <c r="O1066" s="160"/>
      <c r="P1066" s="160"/>
      <c r="Q1066" s="160"/>
      <c r="R1066" s="160"/>
      <c r="S1066" s="160"/>
      <c r="T1066" s="160"/>
      <c r="U1066" s="160"/>
      <c r="V1066" s="160"/>
      <c r="W1066" s="160"/>
      <c r="X1066" s="160"/>
      <c r="Y1066" s="98"/>
      <c r="Z1066" s="98"/>
      <c r="AA1066" s="98"/>
      <c r="AB1066" s="98"/>
      <c r="AC1066" s="98"/>
      <c r="AD1066" s="98"/>
      <c r="AE1066" s="98"/>
      <c r="AF1066" s="98"/>
      <c r="AG1066" s="98"/>
      <c r="AH1066" s="98"/>
      <c r="AI1066" s="98"/>
      <c r="AJ1066" s="98"/>
      <c r="AK1066" s="98"/>
      <c r="AL1066" s="98"/>
      <c r="AM1066" s="98"/>
      <c r="AN1066" s="397"/>
      <c r="AO1066" s="397"/>
      <c r="AP1066" s="439"/>
      <c r="AQ1066" s="439"/>
      <c r="AR1066" s="439"/>
      <c r="AS1066" s="439"/>
      <c r="AT1066" s="439"/>
      <c r="AU1066" s="439"/>
      <c r="AV1066" s="439"/>
      <c r="AW1066" s="439"/>
      <c r="AX1066" s="439"/>
      <c r="AY1066" s="439"/>
      <c r="AZ1066" s="439"/>
      <c r="BA1066" s="439"/>
      <c r="BB1066" s="439"/>
      <c r="BC1066" s="439"/>
      <c r="BD1066" s="613"/>
      <c r="BE1066" s="613"/>
      <c r="BF1066" s="613"/>
      <c r="BG1066" s="613"/>
      <c r="BH1066" s="613"/>
      <c r="BI1066" s="613"/>
      <c r="BJ1066" s="439"/>
      <c r="BK1066" s="476"/>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row>
    <row r="1067" spans="6:198" s="1" customFormat="1" ht="12.75" customHeight="1">
      <c r="F1067" s="81"/>
      <c r="G1067" s="468"/>
      <c r="H1067" s="468"/>
      <c r="I1067" s="468"/>
      <c r="J1067" s="468"/>
      <c r="K1067" s="550"/>
      <c r="L1067" s="550"/>
      <c r="M1067" s="81"/>
      <c r="N1067" s="610"/>
      <c r="O1067" s="610"/>
      <c r="P1067" s="610"/>
      <c r="Q1067" s="610"/>
      <c r="R1067" s="610"/>
      <c r="S1067" s="610"/>
      <c r="T1067" s="610"/>
      <c r="U1067" s="610"/>
      <c r="V1067" s="610"/>
      <c r="W1067" s="610"/>
      <c r="X1067" s="610"/>
      <c r="Y1067" s="98"/>
      <c r="Z1067" s="98"/>
      <c r="AA1067" s="98"/>
      <c r="AB1067" s="98"/>
      <c r="AC1067" s="98"/>
      <c r="AD1067" s="98"/>
      <c r="AE1067" s="98"/>
      <c r="AF1067" s="98"/>
      <c r="AG1067" s="98"/>
      <c r="AH1067" s="98"/>
      <c r="AI1067" s="98"/>
      <c r="AJ1067" s="98"/>
      <c r="AK1067" s="98"/>
      <c r="AL1067" s="98"/>
      <c r="AM1067" s="98"/>
      <c r="AN1067" s="397"/>
      <c r="AO1067" s="397"/>
      <c r="AP1067" s="614"/>
      <c r="AQ1067" s="614"/>
      <c r="AR1067" s="614"/>
      <c r="AS1067" s="614"/>
      <c r="AT1067" s="614"/>
      <c r="AU1067" s="614"/>
      <c r="AV1067" s="614"/>
      <c r="AW1067" s="439"/>
      <c r="AX1067" s="439"/>
      <c r="AY1067" s="439"/>
      <c r="AZ1067" s="439"/>
      <c r="BA1067" s="439"/>
      <c r="BB1067" s="439"/>
      <c r="BC1067" s="439"/>
      <c r="BD1067" s="614"/>
      <c r="BE1067" s="614"/>
      <c r="BF1067" s="614"/>
      <c r="BG1067" s="614"/>
      <c r="BH1067" s="614"/>
      <c r="BI1067" s="614"/>
      <c r="BJ1067" s="614"/>
      <c r="BK1067" s="616"/>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row>
    <row r="1068" spans="6:198" s="1" customFormat="1" ht="12.75" customHeight="1">
      <c r="F1068" s="81"/>
      <c r="G1068" s="468"/>
      <c r="H1068" s="468"/>
      <c r="I1068" s="468"/>
      <c r="J1068" s="468"/>
      <c r="K1068" s="550"/>
      <c r="L1068" s="550"/>
      <c r="M1068" s="81"/>
      <c r="N1068" s="610"/>
      <c r="O1068" s="610"/>
      <c r="P1068" s="610"/>
      <c r="Q1068" s="610"/>
      <c r="R1068" s="610"/>
      <c r="S1068" s="610"/>
      <c r="T1068" s="610"/>
      <c r="U1068" s="610"/>
      <c r="V1068" s="610"/>
      <c r="W1068" s="610"/>
      <c r="X1068" s="610"/>
      <c r="Y1068" s="98"/>
      <c r="Z1068" s="98"/>
      <c r="AA1068" s="98"/>
      <c r="AB1068" s="98"/>
      <c r="AC1068" s="98"/>
      <c r="AD1068" s="98"/>
      <c r="AE1068" s="98"/>
      <c r="AF1068" s="98"/>
      <c r="AG1068" s="98"/>
      <c r="AH1068" s="98"/>
      <c r="AI1068" s="98"/>
      <c r="AJ1068" s="98"/>
      <c r="AK1068" s="98"/>
      <c r="AL1068" s="98"/>
      <c r="AM1068" s="98"/>
      <c r="AN1068" s="98"/>
      <c r="AO1068" s="98"/>
      <c r="AP1068" s="609"/>
      <c r="AQ1068" s="609"/>
      <c r="AR1068" s="609"/>
      <c r="AS1068" s="609"/>
      <c r="AT1068" s="609"/>
      <c r="AU1068" s="609"/>
      <c r="AV1068" s="609"/>
      <c r="AW1068" s="444"/>
      <c r="AX1068" s="444"/>
      <c r="AY1068" s="444"/>
      <c r="AZ1068" s="444"/>
      <c r="BA1068" s="444"/>
      <c r="BB1068" s="444"/>
      <c r="BC1068" s="444"/>
      <c r="BD1068" s="609"/>
      <c r="BE1068" s="609"/>
      <c r="BF1068" s="609"/>
      <c r="BG1068" s="609"/>
      <c r="BH1068" s="609"/>
      <c r="BI1068" s="609"/>
      <c r="BJ1068" s="609"/>
      <c r="BK1068" s="609"/>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row>
    <row r="1069" spans="6:198" s="1" customFormat="1" ht="12.75" customHeight="1">
      <c r="F1069" s="81"/>
      <c r="G1069" s="550"/>
      <c r="H1069" s="550"/>
      <c r="I1069" s="550"/>
      <c r="J1069" s="550"/>
      <c r="K1069" s="550"/>
      <c r="L1069" s="550"/>
      <c r="M1069" s="81"/>
      <c r="N1069" s="611"/>
      <c r="O1069" s="611"/>
      <c r="P1069" s="611"/>
      <c r="Q1069" s="611"/>
      <c r="R1069" s="611"/>
      <c r="S1069" s="611"/>
      <c r="T1069" s="611"/>
      <c r="U1069" s="611"/>
      <c r="V1069" s="611"/>
      <c r="W1069" s="611"/>
      <c r="X1069" s="611"/>
      <c r="Y1069" s="12"/>
      <c r="Z1069" s="12"/>
      <c r="AA1069" s="12"/>
      <c r="AB1069" s="12"/>
      <c r="AC1069" s="12"/>
      <c r="AD1069" s="12"/>
      <c r="AE1069" s="12"/>
      <c r="AF1069" s="12"/>
      <c r="AG1069" s="12"/>
      <c r="AH1069" s="12"/>
      <c r="AI1069" s="12"/>
      <c r="AJ1069" s="12"/>
      <c r="AK1069" s="12"/>
      <c r="AL1069" s="12"/>
      <c r="AM1069" s="12"/>
      <c r="AN1069" s="12"/>
      <c r="AO1069" s="12"/>
      <c r="AP1069" s="609"/>
      <c r="AQ1069" s="609"/>
      <c r="AR1069" s="609"/>
      <c r="AS1069" s="609"/>
      <c r="AT1069" s="609"/>
      <c r="AU1069" s="609"/>
      <c r="AV1069" s="609"/>
      <c r="AW1069" s="444"/>
      <c r="AX1069" s="444"/>
      <c r="AY1069" s="444"/>
      <c r="AZ1069" s="444"/>
      <c r="BA1069" s="444"/>
      <c r="BB1069" s="444"/>
      <c r="BC1069" s="444"/>
      <c r="BD1069" s="609"/>
      <c r="BE1069" s="609"/>
      <c r="BF1069" s="609"/>
      <c r="BG1069" s="609"/>
      <c r="BH1069" s="609"/>
      <c r="BI1069" s="609"/>
      <c r="BJ1069" s="609"/>
      <c r="BK1069" s="61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row>
    <row r="1070" spans="6:198" s="1" customFormat="1" ht="12.75" customHeight="1">
      <c r="F1070" s="81"/>
      <c r="G1070" s="550"/>
      <c r="H1070" s="550"/>
      <c r="I1070" s="550"/>
      <c r="J1070" s="550"/>
      <c r="K1070" s="550"/>
      <c r="L1070" s="550"/>
      <c r="M1070" s="81"/>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479"/>
      <c r="AQ1070" s="479"/>
      <c r="AR1070" s="479"/>
      <c r="AS1070" s="479"/>
      <c r="AT1070" s="479"/>
      <c r="AU1070" s="479"/>
      <c r="AV1070" s="479"/>
      <c r="AW1070" s="479"/>
      <c r="AX1070" s="479"/>
      <c r="AY1070" s="479"/>
      <c r="AZ1070" s="479"/>
      <c r="BA1070" s="479"/>
      <c r="BB1070" s="479"/>
      <c r="BC1070" s="444"/>
      <c r="BD1070" s="609"/>
      <c r="BE1070" s="609"/>
      <c r="BF1070" s="609"/>
      <c r="BG1070" s="609"/>
      <c r="BH1070" s="609"/>
      <c r="BI1070" s="609"/>
      <c r="BJ1070" s="609"/>
      <c r="BK1070" s="444"/>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row>
    <row r="1071" spans="6:198" ht="12.75" customHeight="1">
      <c r="AP1071" s="481"/>
      <c r="AQ1071" s="481"/>
      <c r="AR1071" s="481"/>
      <c r="AS1071" s="481"/>
      <c r="AT1071" s="481"/>
      <c r="AU1071" s="481"/>
      <c r="AV1071" s="481"/>
      <c r="AW1071" s="481"/>
      <c r="AX1071" s="481"/>
      <c r="AY1071" s="481"/>
      <c r="AZ1071" s="481"/>
      <c r="BA1071" s="481"/>
      <c r="BB1071" s="481"/>
      <c r="BC1071" s="481"/>
      <c r="BD1071" s="481"/>
      <c r="BE1071" s="481"/>
      <c r="BF1071" s="481"/>
      <c r="BG1071" s="481"/>
      <c r="BH1071" s="481"/>
      <c r="BI1071" s="481"/>
      <c r="BJ1071" s="481"/>
      <c r="BK1071" s="481"/>
    </row>
    <row r="1085" spans="6:198" ht="12.75" customHeight="1" thickBot="1">
      <c r="F1085" s="192"/>
      <c r="G1085" s="193"/>
      <c r="H1085" s="193"/>
      <c r="I1085" s="193"/>
      <c r="J1085" s="193"/>
      <c r="K1085" s="193"/>
      <c r="L1085" s="193"/>
      <c r="M1085" s="193"/>
      <c r="N1085" s="193"/>
      <c r="O1085" s="193"/>
      <c r="P1085" s="193"/>
      <c r="Q1085" s="193"/>
      <c r="R1085" s="193"/>
      <c r="S1085" s="193"/>
      <c r="T1085" s="193"/>
      <c r="U1085" s="193"/>
      <c r="V1085" s="193"/>
      <c r="W1085" s="193"/>
      <c r="X1085" s="193"/>
      <c r="Y1085" s="193"/>
      <c r="Z1085" s="193"/>
      <c r="AA1085" s="193"/>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c r="BD1085" s="193"/>
      <c r="BE1085" s="193"/>
      <c r="BF1085" s="193"/>
      <c r="BG1085" s="193"/>
      <c r="BH1085" s="193"/>
      <c r="BI1085" s="193"/>
      <c r="BJ1085" s="193"/>
    </row>
    <row r="1086" spans="6:198" s="1" customFormat="1" ht="18" customHeight="1">
      <c r="F1086" s="576" t="str">
        <f>[2]Setup!$B$5</f>
        <v>Precise Mortgage Funding 2018-2B plc</v>
      </c>
      <c r="G1086" s="576"/>
      <c r="H1086" s="576"/>
      <c r="I1086" s="576"/>
      <c r="J1086" s="576"/>
      <c r="K1086" s="576"/>
      <c r="L1086" s="576"/>
      <c r="M1086" s="576"/>
      <c r="N1086" s="576"/>
      <c r="O1086" s="576"/>
      <c r="P1086" s="576"/>
      <c r="Q1086" s="576"/>
      <c r="R1086" s="576"/>
      <c r="S1086" s="576"/>
      <c r="T1086" s="576"/>
      <c r="U1086" s="576"/>
      <c r="V1086" s="576"/>
      <c r="W1086" s="576"/>
      <c r="X1086" s="576"/>
      <c r="Y1086" s="576"/>
      <c r="Z1086" s="576"/>
      <c r="AA1086" s="576"/>
      <c r="AB1086" s="576"/>
      <c r="AC1086" s="576"/>
      <c r="AD1086" s="576"/>
      <c r="AE1086" s="576"/>
      <c r="AF1086" s="576"/>
      <c r="AG1086" s="576"/>
      <c r="AH1086" s="576"/>
      <c r="AI1086" s="576"/>
      <c r="AJ1086" s="576"/>
      <c r="AK1086" s="576"/>
      <c r="AL1086" s="576"/>
      <c r="AM1086" s="576"/>
      <c r="AN1086" s="576"/>
      <c r="AO1086" s="576"/>
      <c r="AP1086" s="576"/>
      <c r="AQ1086" s="576"/>
      <c r="AR1086" s="576"/>
      <c r="AS1086" s="576"/>
      <c r="AT1086" s="576"/>
      <c r="AU1086" s="576"/>
      <c r="AV1086" s="576"/>
      <c r="AW1086" s="576"/>
      <c r="AX1086" s="576"/>
      <c r="AY1086" s="576"/>
      <c r="AZ1086" s="576"/>
      <c r="BA1086" s="576"/>
      <c r="BB1086" s="576"/>
      <c r="BC1086" s="576"/>
      <c r="BD1086" s="576"/>
      <c r="BE1086" s="576"/>
      <c r="BF1086" s="576"/>
      <c r="BG1086" s="576"/>
      <c r="BH1086" s="576"/>
      <c r="BI1086" s="576"/>
      <c r="BJ1086" s="576"/>
      <c r="BK1086" s="576"/>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row>
    <row r="1087" spans="6:198" s="1" customFormat="1" ht="15" customHeight="1">
      <c r="F1087" s="569" t="s">
        <v>1</v>
      </c>
      <c r="G1087" s="569"/>
      <c r="H1087" s="569"/>
      <c r="I1087" s="569"/>
      <c r="J1087" s="569"/>
      <c r="K1087" s="569"/>
      <c r="L1087" s="569"/>
      <c r="M1087" s="569"/>
      <c r="N1087" s="569"/>
      <c r="O1087" s="569"/>
      <c r="P1087" s="569"/>
      <c r="Q1087" s="569"/>
      <c r="R1087" s="569"/>
      <c r="S1087" s="569"/>
      <c r="T1087" s="569"/>
      <c r="U1087" s="569"/>
      <c r="V1087" s="569"/>
      <c r="W1087" s="569"/>
      <c r="X1087" s="569"/>
      <c r="Y1087" s="569"/>
      <c r="Z1087" s="569"/>
      <c r="AA1087" s="569"/>
      <c r="AB1087" s="569"/>
      <c r="AC1087" s="569"/>
      <c r="AD1087" s="569"/>
      <c r="AE1087" s="569"/>
      <c r="AF1087" s="569"/>
      <c r="AG1087" s="569"/>
      <c r="AH1087" s="569"/>
      <c r="AI1087" s="569"/>
      <c r="AJ1087" s="569"/>
      <c r="AK1087" s="569"/>
      <c r="AL1087" s="569"/>
      <c r="AM1087" s="569"/>
      <c r="AN1087" s="569"/>
      <c r="AO1087" s="569"/>
      <c r="AP1087" s="569"/>
      <c r="AQ1087" s="569"/>
      <c r="AR1087" s="569"/>
      <c r="AS1087" s="569"/>
      <c r="AT1087" s="569"/>
      <c r="AU1087" s="569"/>
      <c r="AV1087" s="569"/>
      <c r="AW1087" s="569"/>
      <c r="AX1087" s="569"/>
      <c r="AY1087" s="569"/>
      <c r="AZ1087" s="569"/>
      <c r="BA1087" s="569"/>
      <c r="BB1087" s="569"/>
      <c r="BC1087" s="569"/>
      <c r="BD1087" s="569"/>
      <c r="BE1087" s="569"/>
      <c r="BF1087" s="569"/>
      <c r="BG1087" s="569"/>
      <c r="BH1087" s="569"/>
      <c r="BI1087" s="569"/>
      <c r="BJ1087" s="569"/>
      <c r="BK1087" s="569"/>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row>
    <row r="1088" spans="6:198" s="1" customFormat="1" ht="15" customHeight="1">
      <c r="F1088" s="569" t="s">
        <v>2</v>
      </c>
      <c r="G1088" s="569"/>
      <c r="H1088" s="569"/>
      <c r="I1088" s="569"/>
      <c r="J1088" s="569"/>
      <c r="K1088" s="569"/>
      <c r="L1088" s="569"/>
      <c r="M1088" s="569"/>
      <c r="N1088" s="569"/>
      <c r="O1088" s="569"/>
      <c r="P1088" s="569"/>
      <c r="Q1088" s="569"/>
      <c r="R1088" s="569"/>
      <c r="S1088" s="569"/>
      <c r="T1088" s="569"/>
      <c r="U1088" s="569"/>
      <c r="V1088" s="569"/>
      <c r="W1088" s="569"/>
      <c r="X1088" s="569"/>
      <c r="Y1088" s="569"/>
      <c r="Z1088" s="569"/>
      <c r="AA1088" s="569"/>
      <c r="AB1088" s="569"/>
      <c r="AC1088" s="569"/>
      <c r="AD1088" s="569"/>
      <c r="AE1088" s="569"/>
      <c r="AF1088" s="569"/>
      <c r="AG1088" s="569"/>
      <c r="AH1088" s="569"/>
      <c r="AI1088" s="569"/>
      <c r="AJ1088" s="569"/>
      <c r="AK1088" s="569"/>
      <c r="AL1088" s="569"/>
      <c r="AM1088" s="569"/>
      <c r="AN1088" s="569"/>
      <c r="AO1088" s="569"/>
      <c r="AP1088" s="569"/>
      <c r="AQ1088" s="569"/>
      <c r="AR1088" s="569"/>
      <c r="AS1088" s="569"/>
      <c r="AT1088" s="569"/>
      <c r="AU1088" s="569"/>
      <c r="AV1088" s="569"/>
      <c r="AW1088" s="569"/>
      <c r="AX1088" s="569"/>
      <c r="AY1088" s="569"/>
      <c r="AZ1088" s="569"/>
      <c r="BA1088" s="569"/>
      <c r="BB1088" s="569"/>
      <c r="BC1088" s="569"/>
      <c r="BD1088" s="569"/>
      <c r="BE1088" s="569"/>
      <c r="BF1088" s="569"/>
      <c r="BG1088" s="569"/>
      <c r="BH1088" s="569"/>
      <c r="BI1088" s="569"/>
      <c r="BJ1088" s="569"/>
      <c r="BK1088" s="569"/>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row>
    <row r="1089" spans="6:198" s="1" customFormat="1" ht="13.5" customHeight="1" thickBot="1">
      <c r="F1089" s="570">
        <f>[1]Input!$C$112</f>
        <v>43633</v>
      </c>
      <c r="G1089" s="570"/>
      <c r="H1089" s="570"/>
      <c r="I1089" s="570"/>
      <c r="J1089" s="570"/>
      <c r="K1089" s="570"/>
      <c r="L1089" s="570"/>
      <c r="M1089" s="570"/>
      <c r="N1089" s="570"/>
      <c r="O1089" s="570"/>
      <c r="P1089" s="570"/>
      <c r="Q1089" s="570"/>
      <c r="R1089" s="570"/>
      <c r="S1089" s="570"/>
      <c r="T1089" s="570"/>
      <c r="U1089" s="570"/>
      <c r="V1089" s="570"/>
      <c r="W1089" s="570"/>
      <c r="X1089" s="570"/>
      <c r="Y1089" s="570"/>
      <c r="Z1089" s="570"/>
      <c r="AA1089" s="570"/>
      <c r="AB1089" s="570"/>
      <c r="AC1089" s="570"/>
      <c r="AD1089" s="570"/>
      <c r="AE1089" s="570"/>
      <c r="AF1089" s="570"/>
      <c r="AG1089" s="570"/>
      <c r="AH1089" s="570"/>
      <c r="AI1089" s="570"/>
      <c r="AJ1089" s="570"/>
      <c r="AK1089" s="570"/>
      <c r="AL1089" s="570"/>
      <c r="AM1089" s="570"/>
      <c r="AN1089" s="570"/>
      <c r="AO1089" s="570"/>
      <c r="AP1089" s="570"/>
      <c r="AQ1089" s="570"/>
      <c r="AR1089" s="570"/>
      <c r="AS1089" s="570"/>
      <c r="AT1089" s="570"/>
      <c r="AU1089" s="570"/>
      <c r="AV1089" s="570"/>
      <c r="AW1089" s="570"/>
      <c r="AX1089" s="570"/>
      <c r="AY1089" s="570"/>
      <c r="AZ1089" s="570"/>
      <c r="BA1089" s="570"/>
      <c r="BB1089" s="570"/>
      <c r="BC1089" s="570"/>
      <c r="BD1089" s="570"/>
      <c r="BE1089" s="570"/>
      <c r="BF1089" s="570"/>
      <c r="BG1089" s="570"/>
      <c r="BH1089" s="570"/>
      <c r="BI1089" s="570"/>
      <c r="BJ1089" s="570"/>
      <c r="BK1089" s="570"/>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row>
    <row r="1090" spans="6:198" s="1" customFormat="1" ht="12.75" customHeight="1">
      <c r="F1090" s="4"/>
      <c r="G1090" s="4"/>
      <c r="H1090" s="4"/>
      <c r="I1090" s="4"/>
      <c r="J1090" s="4"/>
      <c r="K1090" s="4"/>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c r="BC1090" s="4"/>
      <c r="BD1090" s="4"/>
      <c r="BE1090" s="4"/>
      <c r="BF1090" s="4"/>
      <c r="BG1090" s="4"/>
      <c r="BH1090" s="4"/>
      <c r="BI1090" s="4"/>
      <c r="BJ1090" s="4"/>
      <c r="BK1090" s="4"/>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row>
    <row r="1091" spans="6:198" s="1" customFormat="1" ht="12.75" customHeight="1">
      <c r="F1091" s="571" t="s">
        <v>50</v>
      </c>
      <c r="G1091" s="571"/>
      <c r="H1091" s="571"/>
      <c r="I1091" s="571"/>
      <c r="J1091" s="571"/>
      <c r="K1091" s="571"/>
      <c r="L1091" s="571"/>
      <c r="M1091" s="571"/>
      <c r="N1091" s="571"/>
      <c r="O1091" s="571"/>
      <c r="P1091" s="571"/>
      <c r="Q1091" s="571"/>
      <c r="R1091" s="571"/>
      <c r="S1091" s="571"/>
      <c r="T1091" s="571"/>
      <c r="U1091" s="571"/>
      <c r="V1091" s="571"/>
      <c r="W1091" s="571"/>
      <c r="X1091" s="571"/>
      <c r="Y1091" s="571"/>
      <c r="Z1091" s="571"/>
      <c r="AA1091" s="571"/>
      <c r="AB1091" s="571"/>
      <c r="AC1091" s="571"/>
      <c r="AD1091" s="571"/>
      <c r="AE1091" s="571"/>
      <c r="AF1091" s="571"/>
      <c r="AG1091" s="571"/>
      <c r="AH1091" s="571"/>
      <c r="AI1091" s="571"/>
      <c r="AJ1091" s="571"/>
      <c r="AK1091" s="571"/>
      <c r="AL1091" s="571"/>
      <c r="AM1091" s="571"/>
      <c r="AN1091" s="571"/>
      <c r="AO1091" s="571"/>
      <c r="AP1091" s="571"/>
      <c r="AQ1091" s="571"/>
      <c r="AR1091" s="571"/>
      <c r="AS1091" s="571"/>
      <c r="AT1091" s="571"/>
      <c r="AU1091" s="571"/>
      <c r="AV1091" s="571"/>
      <c r="AW1091" s="571"/>
      <c r="AX1091" s="571"/>
      <c r="AY1091" s="571"/>
      <c r="AZ1091" s="571"/>
      <c r="BA1091" s="571"/>
      <c r="BB1091" s="571"/>
      <c r="BC1091" s="571"/>
      <c r="BD1091" s="571"/>
      <c r="BE1091" s="571"/>
      <c r="BF1091" s="571"/>
      <c r="BG1091" s="571"/>
      <c r="BH1091" s="571"/>
      <c r="BI1091" s="571"/>
      <c r="BJ1091" s="571"/>
      <c r="BK1091" s="571"/>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row>
    <row r="1092" spans="6:198" s="1" customFormat="1" ht="12.75" customHeight="1" thickBot="1">
      <c r="F1092" s="97" t="str">
        <f>F926</f>
        <v xml:space="preserve">As at: </v>
      </c>
      <c r="G1092" s="97"/>
      <c r="H1092" s="580" t="str">
        <f>H885</f>
        <v>31-05-2019</v>
      </c>
      <c r="I1092" s="580"/>
      <c r="J1092" s="580"/>
      <c r="K1092" s="573"/>
      <c r="L1092" s="573"/>
      <c r="M1092" s="97"/>
      <c r="N1092" s="97"/>
      <c r="O1092" s="97"/>
      <c r="P1092" s="97"/>
      <c r="Q1092" s="97"/>
      <c r="R1092" s="97"/>
      <c r="S1092" s="97"/>
      <c r="T1092" s="97"/>
      <c r="U1092" s="97"/>
      <c r="V1092" s="97"/>
      <c r="W1092" s="97"/>
      <c r="X1092" s="97"/>
      <c r="Y1092" s="97"/>
      <c r="Z1092" s="97"/>
      <c r="AA1092" s="97"/>
      <c r="AB1092" s="97"/>
      <c r="AC1092" s="97"/>
      <c r="AD1092" s="97"/>
      <c r="AE1092" s="97"/>
      <c r="AF1092" s="97"/>
      <c r="AG1092" s="97"/>
      <c r="AH1092" s="97"/>
      <c r="AI1092" s="97"/>
      <c r="AJ1092" s="97"/>
      <c r="AK1092" s="97"/>
      <c r="AL1092" s="97"/>
      <c r="AM1092" s="97"/>
      <c r="AN1092" s="97"/>
      <c r="AO1092" s="97"/>
      <c r="AP1092" s="608"/>
      <c r="AQ1092" s="608"/>
      <c r="AR1092" s="608"/>
      <c r="AS1092" s="608"/>
      <c r="AT1092" s="608"/>
      <c r="AU1092" s="608"/>
      <c r="AV1092" s="608"/>
      <c r="AW1092" s="97"/>
      <c r="AX1092" s="97"/>
      <c r="AY1092" s="97"/>
      <c r="AZ1092" s="97"/>
      <c r="BA1092" s="97"/>
      <c r="BB1092" s="97"/>
      <c r="BC1092" s="97"/>
      <c r="BD1092" s="608"/>
      <c r="BE1092" s="608"/>
      <c r="BF1092" s="608"/>
      <c r="BG1092" s="608"/>
      <c r="BH1092" s="608"/>
      <c r="BI1092" s="608"/>
      <c r="BJ1092" s="608"/>
      <c r="BK1092" s="608"/>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row>
    <row r="1093" spans="6:198" s="1" customFormat="1" ht="12.75" customHeight="1" thickBot="1">
      <c r="F1093" s="81"/>
      <c r="G1093" s="480"/>
      <c r="H1093" s="480"/>
      <c r="I1093" s="480"/>
      <c r="J1093" s="480"/>
      <c r="K1093" s="482" t="s">
        <v>471</v>
      </c>
      <c r="L1093" s="482"/>
      <c r="M1093" s="482"/>
      <c r="N1093" s="482"/>
      <c r="O1093" s="482"/>
      <c r="P1093" s="482"/>
      <c r="Q1093" s="483"/>
      <c r="R1093" s="483"/>
      <c r="S1093" s="483"/>
      <c r="T1093" s="484"/>
      <c r="U1093" s="483" t="s">
        <v>56</v>
      </c>
      <c r="V1093" s="483"/>
      <c r="W1093" s="483"/>
      <c r="X1093" s="483"/>
      <c r="Y1093" s="483"/>
      <c r="Z1093" s="485"/>
      <c r="AA1093" s="486"/>
      <c r="AB1093" s="486"/>
      <c r="AC1093" s="486"/>
      <c r="AD1093" s="486" t="s">
        <v>472</v>
      </c>
      <c r="AE1093" s="486"/>
      <c r="AF1093" s="486"/>
      <c r="AG1093" s="486"/>
      <c r="AH1093" s="487"/>
      <c r="AI1093" s="574" t="s">
        <v>473</v>
      </c>
      <c r="AJ1093" s="574"/>
      <c r="AK1093" s="574"/>
      <c r="AL1093" s="574"/>
      <c r="AM1093" s="574"/>
      <c r="AN1093" s="574"/>
      <c r="AO1093" s="574"/>
      <c r="AP1093" s="487"/>
      <c r="AQ1093" s="487"/>
      <c r="AR1093" s="486"/>
      <c r="AS1093" s="486"/>
      <c r="AT1093" s="486"/>
      <c r="AU1093" s="486" t="s">
        <v>474</v>
      </c>
      <c r="AV1093" s="486"/>
      <c r="AW1093" s="486"/>
      <c r="AX1093" s="485"/>
      <c r="AY1093" s="485"/>
      <c r="AZ1093" s="480"/>
      <c r="BA1093" s="480"/>
      <c r="BB1093" s="480"/>
      <c r="BC1093" s="480"/>
      <c r="BD1093" s="480"/>
      <c r="BE1093" s="480"/>
      <c r="BF1093" s="480"/>
      <c r="BG1093" s="480"/>
      <c r="BH1093" s="480"/>
      <c r="BI1093" s="480"/>
      <c r="BJ1093" s="480"/>
      <c r="BK1093" s="480"/>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row>
    <row r="1094" spans="6:198" s="1" customFormat="1" ht="12.75" customHeight="1">
      <c r="F1094" s="81"/>
      <c r="G1094" s="480"/>
      <c r="H1094" s="480"/>
      <c r="I1094" s="480"/>
      <c r="J1094" s="480"/>
      <c r="K1094" s="488" t="s">
        <v>475</v>
      </c>
      <c r="L1094" s="489"/>
      <c r="M1094" s="490"/>
      <c r="N1094" s="490"/>
      <c r="O1094" s="490"/>
      <c r="P1094" s="490"/>
      <c r="Q1094" s="490"/>
      <c r="R1094" s="491"/>
      <c r="S1094" s="588">
        <f>[1]Stratifications!$G6</f>
        <v>40216657.39000003</v>
      </c>
      <c r="T1094" s="588"/>
      <c r="U1094" s="588"/>
      <c r="V1094" s="588"/>
      <c r="W1094" s="588"/>
      <c r="X1094" s="492"/>
      <c r="Y1094" s="492"/>
      <c r="Z1094" s="493"/>
      <c r="AA1094" s="566">
        <f>[1]Stratifications!$J6</f>
        <v>0.13139607466934899</v>
      </c>
      <c r="AB1094" s="566"/>
      <c r="AC1094" s="566"/>
      <c r="AD1094" s="566"/>
      <c r="AE1094" s="566"/>
      <c r="AF1094" s="566"/>
      <c r="AG1094" s="566"/>
      <c r="AH1094" s="493"/>
      <c r="AI1094" s="567">
        <f>[1]Stratifications!$M6</f>
        <v>705</v>
      </c>
      <c r="AJ1094" s="568"/>
      <c r="AK1094" s="568"/>
      <c r="AL1094" s="568"/>
      <c r="AM1094" s="568"/>
      <c r="AN1094" s="568"/>
      <c r="AO1094" s="568"/>
      <c r="AP1094" s="493"/>
      <c r="AQ1094" s="493"/>
      <c r="AR1094" s="606">
        <f>[1]Stratifications!$P6</f>
        <v>0.32654006484483555</v>
      </c>
      <c r="AS1094" s="606"/>
      <c r="AT1094" s="606"/>
      <c r="AU1094" s="606"/>
      <c r="AV1094" s="606"/>
      <c r="AW1094" s="606"/>
      <c r="AX1094" s="606"/>
      <c r="AY1094" s="607"/>
      <c r="AZ1094" s="480"/>
      <c r="BA1094" s="480"/>
      <c r="BB1094" s="480"/>
      <c r="BC1094" s="480"/>
      <c r="BD1094" s="480"/>
      <c r="BE1094" s="480"/>
      <c r="BF1094" s="480"/>
      <c r="BG1094" s="480"/>
      <c r="BH1094" s="480"/>
      <c r="BI1094" s="480"/>
      <c r="BJ1094" s="480"/>
      <c r="BK1094" s="480"/>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row>
    <row r="1095" spans="6:198" s="1" customFormat="1" ht="12.75" customHeight="1">
      <c r="F1095" s="81"/>
      <c r="G1095" s="480"/>
      <c r="H1095" s="480"/>
      <c r="I1095" s="480"/>
      <c r="J1095" s="480"/>
      <c r="K1095" s="494" t="s">
        <v>476</v>
      </c>
      <c r="L1095" s="495"/>
      <c r="M1095" s="496"/>
      <c r="N1095" s="496"/>
      <c r="O1095" s="496"/>
      <c r="P1095" s="496"/>
      <c r="Q1095" s="496"/>
      <c r="R1095" s="491"/>
      <c r="S1095" s="560">
        <f>[1]Stratifications!$G7</f>
        <v>30769908.260000002</v>
      </c>
      <c r="T1095" s="560"/>
      <c r="U1095" s="560"/>
      <c r="V1095" s="560"/>
      <c r="W1095" s="560"/>
      <c r="X1095" s="497"/>
      <c r="Y1095" s="497"/>
      <c r="Z1095" s="498"/>
      <c r="AA1095" s="553">
        <f>[1]Stratifications!$J7</f>
        <v>0.10053160619721946</v>
      </c>
      <c r="AB1095" s="553"/>
      <c r="AC1095" s="553"/>
      <c r="AD1095" s="553"/>
      <c r="AE1095" s="553"/>
      <c r="AF1095" s="553"/>
      <c r="AG1095" s="553"/>
      <c r="AH1095" s="498"/>
      <c r="AI1095" s="561">
        <f>[1]Stratifications!$M7</f>
        <v>350</v>
      </c>
      <c r="AJ1095" s="562"/>
      <c r="AK1095" s="562"/>
      <c r="AL1095" s="562"/>
      <c r="AM1095" s="562"/>
      <c r="AN1095" s="562"/>
      <c r="AO1095" s="562"/>
      <c r="AP1095" s="493"/>
      <c r="AQ1095" s="493"/>
      <c r="AR1095" s="606">
        <f>[1]Stratifications!$P7</f>
        <v>0.16211208893006021</v>
      </c>
      <c r="AS1095" s="606"/>
      <c r="AT1095" s="606"/>
      <c r="AU1095" s="606"/>
      <c r="AV1095" s="606"/>
      <c r="AW1095" s="606"/>
      <c r="AX1095" s="606"/>
      <c r="AY1095" s="607"/>
      <c r="AZ1095" s="480"/>
      <c r="BA1095" s="480"/>
      <c r="BB1095" s="480"/>
      <c r="BC1095" s="480"/>
      <c r="BD1095" s="480"/>
      <c r="BE1095" s="480"/>
      <c r="BF1095" s="480"/>
      <c r="BG1095" s="480"/>
      <c r="BH1095" s="480"/>
      <c r="BI1095" s="480"/>
      <c r="BJ1095" s="480"/>
      <c r="BK1095" s="480"/>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row>
    <row r="1096" spans="6:198" s="1" customFormat="1" ht="12.75" customHeight="1">
      <c r="F1096" s="81"/>
      <c r="G1096" s="480"/>
      <c r="H1096" s="480"/>
      <c r="I1096" s="480"/>
      <c r="J1096" s="480"/>
      <c r="K1096" s="494" t="s">
        <v>477</v>
      </c>
      <c r="L1096" s="495"/>
      <c r="M1096" s="496"/>
      <c r="N1096" s="496"/>
      <c r="O1096" s="496"/>
      <c r="P1096" s="496"/>
      <c r="Q1096" s="496"/>
      <c r="R1096" s="491"/>
      <c r="S1096" s="560">
        <f>[1]Stratifications!$G8</f>
        <v>29665856.21000002</v>
      </c>
      <c r="T1096" s="560"/>
      <c r="U1096" s="560"/>
      <c r="V1096" s="560"/>
      <c r="W1096" s="560"/>
      <c r="X1096" s="497"/>
      <c r="Y1096" s="497"/>
      <c r="Z1096" s="498"/>
      <c r="AA1096" s="553">
        <f>[1]Stratifications!$J8</f>
        <v>9.692444152925983E-2</v>
      </c>
      <c r="AB1096" s="553"/>
      <c r="AC1096" s="553"/>
      <c r="AD1096" s="553"/>
      <c r="AE1096" s="553"/>
      <c r="AF1096" s="553"/>
      <c r="AG1096" s="553"/>
      <c r="AH1096" s="498"/>
      <c r="AI1096" s="561">
        <f>[1]Stratifications!$M8</f>
        <v>266</v>
      </c>
      <c r="AJ1096" s="562"/>
      <c r="AK1096" s="562"/>
      <c r="AL1096" s="562"/>
      <c r="AM1096" s="562"/>
      <c r="AN1096" s="562"/>
      <c r="AO1096" s="562"/>
      <c r="AP1096" s="493"/>
      <c r="AQ1096" s="493"/>
      <c r="AR1096" s="606">
        <f>[1]Stratifications!$P8</f>
        <v>0.12320518758684576</v>
      </c>
      <c r="AS1096" s="606"/>
      <c r="AT1096" s="606"/>
      <c r="AU1096" s="606"/>
      <c r="AV1096" s="606"/>
      <c r="AW1096" s="606"/>
      <c r="AX1096" s="606"/>
      <c r="AY1096" s="607"/>
      <c r="AZ1096" s="491"/>
      <c r="BA1096" s="491"/>
      <c r="BB1096" s="491"/>
      <c r="BC1096" s="491"/>
      <c r="BD1096" s="491"/>
      <c r="BE1096" s="491"/>
      <c r="BF1096" s="491"/>
      <c r="BG1096" s="491"/>
      <c r="BH1096" s="491"/>
      <c r="BI1096" s="480"/>
      <c r="BJ1096" s="480"/>
      <c r="BK1096" s="480"/>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row>
    <row r="1097" spans="6:198" s="1" customFormat="1" ht="12.75" customHeight="1">
      <c r="F1097" s="81"/>
      <c r="G1097" s="480"/>
      <c r="H1097" s="480"/>
      <c r="I1097" s="480"/>
      <c r="J1097" s="480"/>
      <c r="K1097" s="494" t="s">
        <v>478</v>
      </c>
      <c r="L1097" s="495"/>
      <c r="M1097" s="496"/>
      <c r="N1097" s="496"/>
      <c r="O1097" s="496"/>
      <c r="P1097" s="496"/>
      <c r="Q1097" s="496"/>
      <c r="R1097" s="491"/>
      <c r="S1097" s="560">
        <f>[1]Stratifications!$G9</f>
        <v>23442122.699999999</v>
      </c>
      <c r="T1097" s="560"/>
      <c r="U1097" s="560"/>
      <c r="V1097" s="560"/>
      <c r="W1097" s="560"/>
      <c r="X1097" s="497"/>
      <c r="Y1097" s="497"/>
      <c r="Z1097" s="498"/>
      <c r="AA1097" s="553">
        <f>[1]Stratifications!$J9</f>
        <v>7.6590226652281185E-2</v>
      </c>
      <c r="AB1097" s="553"/>
      <c r="AC1097" s="553"/>
      <c r="AD1097" s="553"/>
      <c r="AE1097" s="553"/>
      <c r="AF1097" s="553"/>
      <c r="AG1097" s="553"/>
      <c r="AH1097" s="498"/>
      <c r="AI1097" s="561">
        <f>[1]Stratifications!$M9</f>
        <v>172</v>
      </c>
      <c r="AJ1097" s="562"/>
      <c r="AK1097" s="562"/>
      <c r="AL1097" s="562"/>
      <c r="AM1097" s="562"/>
      <c r="AN1097" s="562"/>
      <c r="AO1097" s="562"/>
      <c r="AP1097" s="493"/>
      <c r="AQ1097" s="493"/>
      <c r="AR1097" s="606">
        <f>[1]Stratifications!$P9</f>
        <v>7.9666512274201018E-2</v>
      </c>
      <c r="AS1097" s="606"/>
      <c r="AT1097" s="606"/>
      <c r="AU1097" s="606"/>
      <c r="AV1097" s="606"/>
      <c r="AW1097" s="606"/>
      <c r="AX1097" s="606"/>
      <c r="AY1097" s="607"/>
      <c r="AZ1097" s="491"/>
      <c r="BA1097" s="491"/>
      <c r="BB1097" s="491"/>
      <c r="BC1097" s="491"/>
      <c r="BD1097" s="491"/>
      <c r="BE1097" s="491"/>
      <c r="BF1097" s="491"/>
      <c r="BG1097" s="491"/>
      <c r="BH1097" s="491"/>
      <c r="BI1097" s="480"/>
      <c r="BJ1097" s="480"/>
      <c r="BK1097" s="480"/>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row>
    <row r="1098" spans="6:198" s="1" customFormat="1" ht="12.75" customHeight="1">
      <c r="F1098" s="81"/>
      <c r="G1098" s="480"/>
      <c r="H1098" s="480"/>
      <c r="I1098" s="480"/>
      <c r="J1098" s="480"/>
      <c r="K1098" s="494" t="s">
        <v>479</v>
      </c>
      <c r="L1098" s="495"/>
      <c r="M1098" s="496"/>
      <c r="N1098" s="496"/>
      <c r="O1098" s="496"/>
      <c r="P1098" s="496"/>
      <c r="Q1098" s="496"/>
      <c r="R1098" s="491"/>
      <c r="S1098" s="560">
        <f>[1]Stratifications!$G10</f>
        <v>18216186.269999996</v>
      </c>
      <c r="T1098" s="560"/>
      <c r="U1098" s="560"/>
      <c r="V1098" s="560"/>
      <c r="W1098" s="560"/>
      <c r="X1098" s="497"/>
      <c r="Y1098" s="497"/>
      <c r="Z1098" s="498"/>
      <c r="AA1098" s="553">
        <f>[1]Stratifications!$J10</f>
        <v>5.9516019646099379E-2</v>
      </c>
      <c r="AB1098" s="553"/>
      <c r="AC1098" s="553"/>
      <c r="AD1098" s="553"/>
      <c r="AE1098" s="553"/>
      <c r="AF1098" s="553"/>
      <c r="AG1098" s="553"/>
      <c r="AH1098" s="498"/>
      <c r="AI1098" s="561">
        <f>[1]Stratifications!$M10</f>
        <v>112</v>
      </c>
      <c r="AJ1098" s="562"/>
      <c r="AK1098" s="562"/>
      <c r="AL1098" s="562"/>
      <c r="AM1098" s="562"/>
      <c r="AN1098" s="562"/>
      <c r="AO1098" s="562"/>
      <c r="AP1098" s="493"/>
      <c r="AQ1098" s="493"/>
      <c r="AR1098" s="606">
        <f>[1]Stratifications!$P10</f>
        <v>5.1875868457619267E-2</v>
      </c>
      <c r="AS1098" s="606"/>
      <c r="AT1098" s="606"/>
      <c r="AU1098" s="606"/>
      <c r="AV1098" s="606"/>
      <c r="AW1098" s="606"/>
      <c r="AX1098" s="606"/>
      <c r="AY1098" s="607"/>
      <c r="AZ1098" s="491"/>
      <c r="BA1098" s="491"/>
      <c r="BB1098" s="491"/>
      <c r="BC1098" s="491"/>
      <c r="BD1098" s="491"/>
      <c r="BE1098" s="491"/>
      <c r="BF1098" s="491"/>
      <c r="BG1098" s="491"/>
      <c r="BH1098" s="491"/>
      <c r="BI1098" s="480"/>
      <c r="BJ1098" s="480"/>
      <c r="BK1098" s="480"/>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row>
    <row r="1099" spans="6:198" s="1" customFormat="1" ht="12.75" customHeight="1">
      <c r="F1099" s="81"/>
      <c r="G1099" s="480"/>
      <c r="H1099" s="480"/>
      <c r="I1099" s="480"/>
      <c r="J1099" s="480"/>
      <c r="K1099" s="494" t="s">
        <v>480</v>
      </c>
      <c r="L1099" s="495"/>
      <c r="M1099" s="496"/>
      <c r="N1099" s="496"/>
      <c r="O1099" s="496"/>
      <c r="P1099" s="496"/>
      <c r="Q1099" s="496"/>
      <c r="R1099" s="491"/>
      <c r="S1099" s="560">
        <f>[1]Stratifications!$G11</f>
        <v>22283340.579999991</v>
      </c>
      <c r="T1099" s="560"/>
      <c r="U1099" s="560"/>
      <c r="V1099" s="560"/>
      <c r="W1099" s="560"/>
      <c r="X1099" s="497"/>
      <c r="Y1099" s="497"/>
      <c r="Z1099" s="498"/>
      <c r="AA1099" s="553">
        <f>[1]Stratifications!$J11</f>
        <v>7.2804247611594236E-2</v>
      </c>
      <c r="AB1099" s="553"/>
      <c r="AC1099" s="553"/>
      <c r="AD1099" s="553"/>
      <c r="AE1099" s="553"/>
      <c r="AF1099" s="553"/>
      <c r="AG1099" s="553"/>
      <c r="AH1099" s="498"/>
      <c r="AI1099" s="561">
        <f>[1]Stratifications!$M11</f>
        <v>120</v>
      </c>
      <c r="AJ1099" s="562"/>
      <c r="AK1099" s="562"/>
      <c r="AL1099" s="562"/>
      <c r="AM1099" s="562"/>
      <c r="AN1099" s="562"/>
      <c r="AO1099" s="562"/>
      <c r="AP1099" s="493"/>
      <c r="AQ1099" s="493"/>
      <c r="AR1099" s="606">
        <f>[1]Stratifications!$P11</f>
        <v>5.5581287633163501E-2</v>
      </c>
      <c r="AS1099" s="606"/>
      <c r="AT1099" s="606"/>
      <c r="AU1099" s="606"/>
      <c r="AV1099" s="606"/>
      <c r="AW1099" s="606"/>
      <c r="AX1099" s="606"/>
      <c r="AY1099" s="607"/>
      <c r="AZ1099" s="491"/>
      <c r="BA1099" s="491"/>
      <c r="BB1099" s="491"/>
      <c r="BC1099" s="491"/>
      <c r="BD1099" s="491"/>
      <c r="BE1099" s="491"/>
      <c r="BF1099" s="491"/>
      <c r="BG1099" s="491"/>
      <c r="BH1099" s="491"/>
      <c r="BI1099" s="480"/>
      <c r="BJ1099" s="480"/>
      <c r="BK1099" s="480"/>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row>
    <row r="1100" spans="6:198" s="1" customFormat="1" ht="12.75" customHeight="1">
      <c r="F1100" s="81"/>
      <c r="G1100" s="480"/>
      <c r="H1100" s="480"/>
      <c r="I1100" s="480"/>
      <c r="J1100" s="480"/>
      <c r="K1100" s="494" t="s">
        <v>481</v>
      </c>
      <c r="L1100" s="495"/>
      <c r="M1100" s="496"/>
      <c r="N1100" s="496"/>
      <c r="O1100" s="496"/>
      <c r="P1100" s="496"/>
      <c r="Q1100" s="496"/>
      <c r="R1100" s="491"/>
      <c r="S1100" s="560">
        <f>[1]Stratifications!$G12</f>
        <v>16862993.689999998</v>
      </c>
      <c r="T1100" s="560"/>
      <c r="U1100" s="560"/>
      <c r="V1100" s="560"/>
      <c r="W1100" s="560"/>
      <c r="X1100" s="497"/>
      <c r="Y1100" s="497"/>
      <c r="Z1100" s="498"/>
      <c r="AA1100" s="553">
        <f>[1]Stratifications!$J12</f>
        <v>5.5094861727393279E-2</v>
      </c>
      <c r="AB1100" s="553"/>
      <c r="AC1100" s="553"/>
      <c r="AD1100" s="553"/>
      <c r="AE1100" s="553"/>
      <c r="AF1100" s="553"/>
      <c r="AG1100" s="553"/>
      <c r="AH1100" s="498"/>
      <c r="AI1100" s="561">
        <f>[1]Stratifications!$M12</f>
        <v>80</v>
      </c>
      <c r="AJ1100" s="562"/>
      <c r="AK1100" s="562"/>
      <c r="AL1100" s="562"/>
      <c r="AM1100" s="562"/>
      <c r="AN1100" s="562"/>
      <c r="AO1100" s="562"/>
      <c r="AP1100" s="493"/>
      <c r="AQ1100" s="493"/>
      <c r="AR1100" s="606">
        <f>[1]Stratifications!$P12</f>
        <v>3.7054191755442334E-2</v>
      </c>
      <c r="AS1100" s="606"/>
      <c r="AT1100" s="606"/>
      <c r="AU1100" s="606"/>
      <c r="AV1100" s="606"/>
      <c r="AW1100" s="606"/>
      <c r="AX1100" s="606"/>
      <c r="AY1100" s="607"/>
      <c r="AZ1100" s="491"/>
      <c r="BA1100" s="491"/>
      <c r="BB1100" s="491"/>
      <c r="BC1100" s="491"/>
      <c r="BD1100" s="491"/>
      <c r="BE1100" s="491"/>
      <c r="BF1100" s="491"/>
      <c r="BG1100" s="491"/>
      <c r="BH1100" s="491"/>
      <c r="BI1100" s="480"/>
      <c r="BJ1100" s="480"/>
      <c r="BK1100" s="480"/>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row>
    <row r="1101" spans="6:198" s="1" customFormat="1" ht="12.75" customHeight="1">
      <c r="F1101" s="81"/>
      <c r="G1101" s="480"/>
      <c r="H1101" s="480"/>
      <c r="I1101" s="480"/>
      <c r="J1101" s="480"/>
      <c r="K1101" s="494" t="s">
        <v>482</v>
      </c>
      <c r="L1101" s="495"/>
      <c r="M1101" s="496"/>
      <c r="N1101" s="496"/>
      <c r="O1101" s="496"/>
      <c r="P1101" s="496"/>
      <c r="Q1101" s="496"/>
      <c r="R1101" s="491"/>
      <c r="S1101" s="560">
        <f>[1]Stratifications!$G13</f>
        <v>18171524.350000005</v>
      </c>
      <c r="T1101" s="560"/>
      <c r="U1101" s="560"/>
      <c r="V1101" s="560"/>
      <c r="W1101" s="560"/>
      <c r="X1101" s="497"/>
      <c r="Y1101" s="497"/>
      <c r="Z1101" s="498"/>
      <c r="AA1101" s="553">
        <f>[1]Stratifications!$J13</f>
        <v>5.937009998603697E-2</v>
      </c>
      <c r="AB1101" s="553"/>
      <c r="AC1101" s="553"/>
      <c r="AD1101" s="553"/>
      <c r="AE1101" s="553"/>
      <c r="AF1101" s="553"/>
      <c r="AG1101" s="553"/>
      <c r="AH1101" s="498"/>
      <c r="AI1101" s="561">
        <f>[1]Stratifications!$M13</f>
        <v>76</v>
      </c>
      <c r="AJ1101" s="562"/>
      <c r="AK1101" s="562"/>
      <c r="AL1101" s="562"/>
      <c r="AM1101" s="562"/>
      <c r="AN1101" s="562"/>
      <c r="AO1101" s="562"/>
      <c r="AP1101" s="493"/>
      <c r="AQ1101" s="493"/>
      <c r="AR1101" s="606">
        <f>[1]Stratifications!$P13</f>
        <v>3.5201482167670217E-2</v>
      </c>
      <c r="AS1101" s="606"/>
      <c r="AT1101" s="606"/>
      <c r="AU1101" s="606"/>
      <c r="AV1101" s="606"/>
      <c r="AW1101" s="606"/>
      <c r="AX1101" s="606"/>
      <c r="AY1101" s="607"/>
      <c r="AZ1101" s="491"/>
      <c r="BA1101" s="491"/>
      <c r="BB1101" s="491"/>
      <c r="BC1101" s="491"/>
      <c r="BD1101" s="491"/>
      <c r="BE1101" s="491"/>
      <c r="BF1101" s="491"/>
      <c r="BG1101" s="491"/>
      <c r="BH1101" s="491"/>
      <c r="BI1101" s="480"/>
      <c r="BJ1101" s="480"/>
      <c r="BK1101" s="480"/>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row>
    <row r="1102" spans="6:198" s="1" customFormat="1" ht="12.75" customHeight="1">
      <c r="F1102" s="81"/>
      <c r="G1102" s="480"/>
      <c r="H1102" s="480"/>
      <c r="I1102" s="480"/>
      <c r="J1102" s="480"/>
      <c r="K1102" s="494" t="s">
        <v>483</v>
      </c>
      <c r="L1102" s="499"/>
      <c r="M1102" s="499"/>
      <c r="N1102" s="499"/>
      <c r="O1102" s="499"/>
      <c r="P1102" s="499"/>
      <c r="Q1102" s="499"/>
      <c r="R1102" s="499"/>
      <c r="S1102" s="560">
        <f>[1]Stratifications!$G14</f>
        <v>17152166.129999999</v>
      </c>
      <c r="T1102" s="560"/>
      <c r="U1102" s="560"/>
      <c r="V1102" s="560"/>
      <c r="W1102" s="560"/>
      <c r="X1102" s="498"/>
      <c r="Y1102" s="498"/>
      <c r="Z1102" s="498"/>
      <c r="AA1102" s="553">
        <f>[1]Stratifications!$J14</f>
        <v>5.6039647445164188E-2</v>
      </c>
      <c r="AB1102" s="553"/>
      <c r="AC1102" s="553"/>
      <c r="AD1102" s="553"/>
      <c r="AE1102" s="553"/>
      <c r="AF1102" s="553"/>
      <c r="AG1102" s="553"/>
      <c r="AH1102" s="498"/>
      <c r="AI1102" s="561">
        <f>[1]Stratifications!$M14</f>
        <v>66</v>
      </c>
      <c r="AJ1102" s="562"/>
      <c r="AK1102" s="562"/>
      <c r="AL1102" s="562"/>
      <c r="AM1102" s="562"/>
      <c r="AN1102" s="562"/>
      <c r="AO1102" s="562"/>
      <c r="AP1102" s="498"/>
      <c r="AQ1102" s="498"/>
      <c r="AR1102" s="606">
        <f>[1]Stratifications!$P14</f>
        <v>3.0569708198239925E-2</v>
      </c>
      <c r="AS1102" s="606"/>
      <c r="AT1102" s="606"/>
      <c r="AU1102" s="606"/>
      <c r="AV1102" s="606"/>
      <c r="AW1102" s="606"/>
      <c r="AX1102" s="606"/>
      <c r="AY1102" s="607"/>
      <c r="AZ1102" s="491"/>
      <c r="BA1102" s="491"/>
      <c r="BB1102" s="491"/>
      <c r="BC1102" s="491"/>
      <c r="BD1102" s="491"/>
      <c r="BE1102" s="491"/>
      <c r="BF1102" s="491"/>
      <c r="BG1102" s="491"/>
      <c r="BH1102" s="491"/>
      <c r="BI1102" s="480"/>
      <c r="BJ1102" s="480"/>
      <c r="BK1102" s="480"/>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row>
    <row r="1103" spans="6:198" s="1" customFormat="1" ht="12.75" customHeight="1">
      <c r="F1103" s="81"/>
      <c r="G1103" s="480"/>
      <c r="H1103" s="480"/>
      <c r="I1103" s="500"/>
      <c r="J1103" s="500"/>
      <c r="K1103" s="494" t="s">
        <v>484</v>
      </c>
      <c r="L1103" s="501"/>
      <c r="M1103" s="501"/>
      <c r="N1103" s="501"/>
      <c r="O1103" s="501"/>
      <c r="P1103" s="501"/>
      <c r="Q1103" s="501"/>
      <c r="R1103" s="500"/>
      <c r="S1103" s="560">
        <f>[1]Stratifications!$G15</f>
        <v>10619508.149999999</v>
      </c>
      <c r="T1103" s="560"/>
      <c r="U1103" s="560"/>
      <c r="V1103" s="560"/>
      <c r="W1103" s="560"/>
      <c r="X1103" s="498"/>
      <c r="Y1103" s="498"/>
      <c r="Z1103" s="498"/>
      <c r="AA1103" s="553">
        <f>[1]Stratifications!$J15</f>
        <v>3.4696112914051384E-2</v>
      </c>
      <c r="AB1103" s="553"/>
      <c r="AC1103" s="553"/>
      <c r="AD1103" s="553"/>
      <c r="AE1103" s="553"/>
      <c r="AF1103" s="553"/>
      <c r="AG1103" s="553"/>
      <c r="AH1103" s="498"/>
      <c r="AI1103" s="561">
        <f>[1]Stratifications!$M15</f>
        <v>37</v>
      </c>
      <c r="AJ1103" s="562"/>
      <c r="AK1103" s="562"/>
      <c r="AL1103" s="562"/>
      <c r="AM1103" s="562"/>
      <c r="AN1103" s="562"/>
      <c r="AO1103" s="562"/>
      <c r="AP1103" s="498"/>
      <c r="AQ1103" s="498"/>
      <c r="AR1103" s="606">
        <f>[1]Stratifications!$P15</f>
        <v>1.7137563686892079E-2</v>
      </c>
      <c r="AS1103" s="606"/>
      <c r="AT1103" s="606"/>
      <c r="AU1103" s="606"/>
      <c r="AV1103" s="606"/>
      <c r="AW1103" s="606"/>
      <c r="AX1103" s="606"/>
      <c r="AY1103" s="607"/>
      <c r="AZ1103" s="500"/>
      <c r="BA1103" s="500"/>
      <c r="BB1103" s="500"/>
      <c r="BC1103" s="500"/>
      <c r="BD1103" s="491"/>
      <c r="BE1103" s="491"/>
      <c r="BF1103" s="491"/>
      <c r="BG1103" s="491"/>
      <c r="BH1103" s="491"/>
      <c r="BI1103" s="480"/>
      <c r="BJ1103" s="480"/>
      <c r="BK1103" s="480"/>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row>
    <row r="1104" spans="6:198" s="1" customFormat="1" ht="12.75" customHeight="1">
      <c r="F1104" s="81"/>
      <c r="G1104" s="480"/>
      <c r="H1104" s="480"/>
      <c r="I1104" s="500"/>
      <c r="J1104" s="500"/>
      <c r="K1104" s="494" t="s">
        <v>485</v>
      </c>
      <c r="L1104" s="501"/>
      <c r="M1104" s="501"/>
      <c r="N1104" s="501"/>
      <c r="O1104" s="501"/>
      <c r="P1104" s="501"/>
      <c r="Q1104" s="501"/>
      <c r="R1104" s="500"/>
      <c r="S1104" s="560">
        <f>[1]Stratifications!$G16</f>
        <v>9947852.0699999966</v>
      </c>
      <c r="T1104" s="560"/>
      <c r="U1104" s="560"/>
      <c r="V1104" s="560"/>
      <c r="W1104" s="560"/>
      <c r="X1104" s="498"/>
      <c r="Y1104" s="498"/>
      <c r="Z1104" s="498"/>
      <c r="AA1104" s="553">
        <f>[1]Stratifications!$J16</f>
        <v>3.2501674634808742E-2</v>
      </c>
      <c r="AB1104" s="553"/>
      <c r="AC1104" s="553"/>
      <c r="AD1104" s="553"/>
      <c r="AE1104" s="553"/>
      <c r="AF1104" s="553"/>
      <c r="AG1104" s="553"/>
      <c r="AH1104" s="498"/>
      <c r="AI1104" s="561">
        <f>[1]Stratifications!$M16</f>
        <v>32</v>
      </c>
      <c r="AJ1104" s="562"/>
      <c r="AK1104" s="562"/>
      <c r="AL1104" s="562"/>
      <c r="AM1104" s="562"/>
      <c r="AN1104" s="562"/>
      <c r="AO1104" s="562"/>
      <c r="AP1104" s="498"/>
      <c r="AQ1104" s="498"/>
      <c r="AR1104" s="606">
        <f>[1]Stratifications!$P16</f>
        <v>1.4821676702176934E-2</v>
      </c>
      <c r="AS1104" s="606"/>
      <c r="AT1104" s="606"/>
      <c r="AU1104" s="606"/>
      <c r="AV1104" s="606"/>
      <c r="AW1104" s="606"/>
      <c r="AX1104" s="606"/>
      <c r="AY1104" s="607"/>
      <c r="AZ1104" s="500"/>
      <c r="BA1104" s="500"/>
      <c r="BB1104" s="500"/>
      <c r="BC1104" s="500"/>
      <c r="BD1104" s="491"/>
      <c r="BE1104" s="491"/>
      <c r="BF1104" s="491"/>
      <c r="BG1104" s="491"/>
      <c r="BH1104" s="491"/>
      <c r="BI1104" s="480"/>
      <c r="BJ1104" s="480"/>
      <c r="BK1104" s="480"/>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row>
    <row r="1105" spans="6:198" s="1" customFormat="1" ht="12.75" customHeight="1">
      <c r="F1105" s="81"/>
      <c r="G1105" s="480"/>
      <c r="H1105" s="480"/>
      <c r="I1105" s="500"/>
      <c r="J1105" s="500"/>
      <c r="K1105" s="494" t="s">
        <v>486</v>
      </c>
      <c r="L1105" s="501"/>
      <c r="M1105" s="501"/>
      <c r="N1105" s="501"/>
      <c r="O1105" s="501"/>
      <c r="P1105" s="501"/>
      <c r="Q1105" s="501"/>
      <c r="R1105" s="500"/>
      <c r="S1105" s="560">
        <f>[1]Stratifications!$G17</f>
        <v>7359537.3800000008</v>
      </c>
      <c r="T1105" s="560"/>
      <c r="U1105" s="560"/>
      <c r="V1105" s="560"/>
      <c r="W1105" s="560"/>
      <c r="X1105" s="498"/>
      <c r="Y1105" s="498"/>
      <c r="Z1105" s="498"/>
      <c r="AA1105" s="553">
        <f>[1]Stratifications!$J17</f>
        <v>2.4045119258339846E-2</v>
      </c>
      <c r="AB1105" s="553"/>
      <c r="AC1105" s="553"/>
      <c r="AD1105" s="553"/>
      <c r="AE1105" s="553"/>
      <c r="AF1105" s="553"/>
      <c r="AG1105" s="553"/>
      <c r="AH1105" s="498"/>
      <c r="AI1105" s="561">
        <f>[1]Stratifications!$M17</f>
        <v>22</v>
      </c>
      <c r="AJ1105" s="562"/>
      <c r="AK1105" s="562"/>
      <c r="AL1105" s="562"/>
      <c r="AM1105" s="562"/>
      <c r="AN1105" s="562"/>
      <c r="AO1105" s="562"/>
      <c r="AP1105" s="498"/>
      <c r="AQ1105" s="498"/>
      <c r="AR1105" s="606">
        <f>[1]Stratifications!$P17</f>
        <v>1.0189902732746642E-2</v>
      </c>
      <c r="AS1105" s="606"/>
      <c r="AT1105" s="606"/>
      <c r="AU1105" s="606"/>
      <c r="AV1105" s="606"/>
      <c r="AW1105" s="606"/>
      <c r="AX1105" s="606"/>
      <c r="AY1105" s="607"/>
      <c r="AZ1105" s="500"/>
      <c r="BA1105" s="500"/>
      <c r="BB1105" s="500"/>
      <c r="BC1105" s="500"/>
      <c r="BD1105" s="491"/>
      <c r="BE1105" s="491"/>
      <c r="BF1105" s="491"/>
      <c r="BG1105" s="491"/>
      <c r="BH1105" s="491"/>
      <c r="BI1105" s="480"/>
      <c r="BJ1105" s="480"/>
      <c r="BK1105" s="480"/>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row>
    <row r="1106" spans="6:198" s="1" customFormat="1" ht="12.75" customHeight="1">
      <c r="F1106" s="81"/>
      <c r="G1106" s="480"/>
      <c r="H1106" s="480"/>
      <c r="I1106" s="500"/>
      <c r="J1106" s="500"/>
      <c r="K1106" s="494" t="s">
        <v>487</v>
      </c>
      <c r="L1106" s="499"/>
      <c r="M1106" s="499"/>
      <c r="N1106" s="499"/>
      <c r="O1106" s="499"/>
      <c r="P1106" s="499"/>
      <c r="Q1106" s="499"/>
      <c r="R1106" s="499"/>
      <c r="S1106" s="560">
        <f>[1]Stratifications!$G18</f>
        <v>9400530.5900000017</v>
      </c>
      <c r="T1106" s="560"/>
      <c r="U1106" s="560"/>
      <c r="V1106" s="560"/>
      <c r="W1106" s="560"/>
      <c r="X1106" s="498"/>
      <c r="Y1106" s="498"/>
      <c r="Z1106" s="498"/>
      <c r="AA1106" s="553">
        <f>[1]Stratifications!$J18</f>
        <v>3.0713463015011124E-2</v>
      </c>
      <c r="AB1106" s="553"/>
      <c r="AC1106" s="553"/>
      <c r="AD1106" s="553"/>
      <c r="AE1106" s="553"/>
      <c r="AF1106" s="553"/>
      <c r="AG1106" s="553"/>
      <c r="AH1106" s="498"/>
      <c r="AI1106" s="561">
        <f>[1]Stratifications!$M18</f>
        <v>26</v>
      </c>
      <c r="AJ1106" s="562"/>
      <c r="AK1106" s="562"/>
      <c r="AL1106" s="562"/>
      <c r="AM1106" s="562"/>
      <c r="AN1106" s="562"/>
      <c r="AO1106" s="562"/>
      <c r="AP1106" s="498"/>
      <c r="AQ1106" s="498"/>
      <c r="AR1106" s="606">
        <f>[1]Stratifications!$P18</f>
        <v>1.2042612320518759E-2</v>
      </c>
      <c r="AS1106" s="606"/>
      <c r="AT1106" s="606"/>
      <c r="AU1106" s="606"/>
      <c r="AV1106" s="606"/>
      <c r="AW1106" s="606"/>
      <c r="AX1106" s="606"/>
      <c r="AY1106" s="607"/>
      <c r="AZ1106" s="500"/>
      <c r="BA1106" s="500"/>
      <c r="BB1106" s="500"/>
      <c r="BC1106" s="500"/>
      <c r="BD1106" s="480"/>
      <c r="BE1106" s="480"/>
      <c r="BF1106" s="480"/>
      <c r="BG1106" s="480"/>
      <c r="BH1106" s="480"/>
      <c r="BI1106" s="480"/>
      <c r="BJ1106" s="480"/>
      <c r="BK1106" s="480"/>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row>
    <row r="1107" spans="6:198" s="1" customFormat="1" ht="12.75" customHeight="1">
      <c r="F1107" s="81"/>
      <c r="G1107" s="480"/>
      <c r="H1107" s="480"/>
      <c r="I1107" s="500"/>
      <c r="J1107" s="500"/>
      <c r="K1107" s="502" t="s">
        <v>488</v>
      </c>
      <c r="L1107" s="503"/>
      <c r="M1107" s="503"/>
      <c r="N1107" s="503"/>
      <c r="O1107" s="503"/>
      <c r="P1107" s="503"/>
      <c r="Q1107" s="503"/>
      <c r="R1107" s="500"/>
      <c r="S1107" s="560">
        <f>[1]Stratifications!$G19</f>
        <v>51963801.19000002</v>
      </c>
      <c r="T1107" s="560"/>
      <c r="U1107" s="560"/>
      <c r="V1107" s="560"/>
      <c r="W1107" s="560"/>
      <c r="X1107" s="498"/>
      <c r="Y1107" s="498"/>
      <c r="Z1107" s="498"/>
      <c r="AA1107" s="553">
        <f>[1]Stratifications!$J19</f>
        <v>0.16977640471339142</v>
      </c>
      <c r="AB1107" s="553"/>
      <c r="AC1107" s="553"/>
      <c r="AD1107" s="553"/>
      <c r="AE1107" s="553"/>
      <c r="AF1107" s="553"/>
      <c r="AG1107" s="553"/>
      <c r="AH1107" s="498"/>
      <c r="AI1107" s="561">
        <f>[1]Stratifications!$M19</f>
        <v>95</v>
      </c>
      <c r="AJ1107" s="562"/>
      <c r="AK1107" s="562"/>
      <c r="AL1107" s="562"/>
      <c r="AM1107" s="562"/>
      <c r="AN1107" s="562"/>
      <c r="AO1107" s="562"/>
      <c r="AP1107" s="498"/>
      <c r="AQ1107" s="498"/>
      <c r="AR1107" s="606">
        <f>[1]Stratifications!$P19</f>
        <v>4.4001852709587772E-2</v>
      </c>
      <c r="AS1107" s="606"/>
      <c r="AT1107" s="606"/>
      <c r="AU1107" s="606"/>
      <c r="AV1107" s="606"/>
      <c r="AW1107" s="606"/>
      <c r="AX1107" s="606"/>
      <c r="AY1107" s="607"/>
      <c r="AZ1107" s="500"/>
      <c r="BA1107" s="500"/>
      <c r="BB1107" s="500"/>
      <c r="BC1107" s="500"/>
      <c r="BD1107" s="491"/>
      <c r="BE1107" s="491"/>
      <c r="BF1107" s="491"/>
      <c r="BG1107" s="491"/>
      <c r="BH1107" s="491"/>
      <c r="BI1107" s="480"/>
      <c r="BJ1107" s="480"/>
      <c r="BK1107" s="480"/>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row>
    <row r="1108" spans="6:198" s="1" customFormat="1" ht="12.75" customHeight="1">
      <c r="F1108" s="81"/>
      <c r="G1108" s="480"/>
      <c r="H1108" s="480"/>
      <c r="I1108" s="500"/>
      <c r="J1108" s="500"/>
      <c r="K1108" s="504" t="s">
        <v>278</v>
      </c>
      <c r="L1108" s="505"/>
      <c r="M1108" s="505"/>
      <c r="N1108" s="505"/>
      <c r="O1108" s="505"/>
      <c r="P1108" s="505"/>
      <c r="Q1108" s="505"/>
      <c r="R1108" s="505"/>
      <c r="S1108" s="563">
        <f>[1]Stratifications!$G20</f>
        <v>306071984.96000004</v>
      </c>
      <c r="T1108" s="563"/>
      <c r="U1108" s="563"/>
      <c r="V1108" s="563"/>
      <c r="W1108" s="563"/>
      <c r="X1108" s="506"/>
      <c r="Y1108" s="506"/>
      <c r="Z1108" s="506"/>
      <c r="AA1108" s="577">
        <f>[1]Stratifications!$J20</f>
        <v>1</v>
      </c>
      <c r="AB1108" s="577"/>
      <c r="AC1108" s="577"/>
      <c r="AD1108" s="577"/>
      <c r="AE1108" s="577"/>
      <c r="AF1108" s="577"/>
      <c r="AG1108" s="577"/>
      <c r="AH1108" s="506"/>
      <c r="AI1108" s="578">
        <f>[1]Stratifications!$M20</f>
        <v>2159</v>
      </c>
      <c r="AJ1108" s="579"/>
      <c r="AK1108" s="579"/>
      <c r="AL1108" s="579"/>
      <c r="AM1108" s="579"/>
      <c r="AN1108" s="579"/>
      <c r="AO1108" s="579"/>
      <c r="AP1108" s="506"/>
      <c r="AQ1108" s="506"/>
      <c r="AR1108" s="604">
        <f>[1]Stratifications!$P20</f>
        <v>0.99999999999999989</v>
      </c>
      <c r="AS1108" s="604"/>
      <c r="AT1108" s="604"/>
      <c r="AU1108" s="604"/>
      <c r="AV1108" s="604"/>
      <c r="AW1108" s="604"/>
      <c r="AX1108" s="604"/>
      <c r="AY1108" s="605"/>
      <c r="AZ1108" s="500"/>
      <c r="BA1108" s="500"/>
      <c r="BB1108" s="500"/>
      <c r="BC1108" s="500"/>
      <c r="BD1108" s="491"/>
      <c r="BE1108" s="491"/>
      <c r="BF1108" s="491"/>
      <c r="BG1108" s="491"/>
      <c r="BH1108" s="491"/>
      <c r="BI1108" s="480"/>
      <c r="BJ1108" s="480"/>
      <c r="BK1108" s="480"/>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row>
    <row r="1109" spans="6:198" s="1" customFormat="1" ht="12.75" customHeight="1" thickBot="1">
      <c r="F1109" s="81"/>
      <c r="G1109" s="480"/>
      <c r="H1109" s="480"/>
      <c r="I1109" s="500"/>
      <c r="J1109" s="500"/>
      <c r="K1109" s="500"/>
      <c r="L1109" s="500"/>
      <c r="M1109" s="500"/>
      <c r="N1109" s="500"/>
      <c r="O1109" s="500"/>
      <c r="P1109" s="500"/>
      <c r="Q1109" s="500"/>
      <c r="R1109" s="500"/>
      <c r="S1109" s="500"/>
      <c r="T1109" s="500"/>
      <c r="U1109" s="500"/>
      <c r="V1109" s="500"/>
      <c r="W1109" s="500"/>
      <c r="X1109" s="500"/>
      <c r="Y1109" s="500"/>
      <c r="Z1109" s="500"/>
      <c r="AA1109" s="500"/>
      <c r="AB1109" s="500"/>
      <c r="AC1109" s="500"/>
      <c r="AD1109" s="500"/>
      <c r="AE1109" s="500"/>
      <c r="AF1109" s="500"/>
      <c r="AG1109" s="500"/>
      <c r="AH1109" s="500"/>
      <c r="AI1109" s="500"/>
      <c r="AJ1109" s="500"/>
      <c r="AK1109" s="500"/>
      <c r="AL1109" s="500"/>
      <c r="AM1109" s="500"/>
      <c r="AN1109" s="500"/>
      <c r="AO1109" s="500"/>
      <c r="AP1109" s="500"/>
      <c r="AQ1109" s="500"/>
      <c r="AR1109" s="500"/>
      <c r="AS1109" s="500"/>
      <c r="AT1109" s="500"/>
      <c r="AU1109" s="500"/>
      <c r="AV1109" s="500"/>
      <c r="AW1109" s="500"/>
      <c r="AX1109" s="500"/>
      <c r="AY1109" s="500"/>
      <c r="AZ1109" s="500"/>
      <c r="BA1109" s="500"/>
      <c r="BB1109" s="500"/>
      <c r="BC1109" s="500"/>
      <c r="BD1109" s="491"/>
      <c r="BE1109" s="491"/>
      <c r="BF1109" s="491"/>
      <c r="BG1109" s="491"/>
      <c r="BH1109" s="491"/>
      <c r="BI1109" s="480"/>
      <c r="BJ1109" s="480"/>
      <c r="BK1109" s="480"/>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row>
    <row r="1110" spans="6:198" s="1" customFormat="1" ht="12.75" customHeight="1" thickBot="1">
      <c r="F1110" s="81"/>
      <c r="G1110" s="480"/>
      <c r="H1110" s="480"/>
      <c r="I1110" s="500"/>
      <c r="J1110" s="500"/>
      <c r="K1110" s="482" t="s">
        <v>489</v>
      </c>
      <c r="L1110" s="482"/>
      <c r="M1110" s="482"/>
      <c r="N1110" s="482"/>
      <c r="O1110" s="482"/>
      <c r="P1110" s="482"/>
      <c r="Q1110" s="483"/>
      <c r="R1110" s="483"/>
      <c r="S1110" s="483"/>
      <c r="T1110" s="484"/>
      <c r="U1110" s="483" t="s">
        <v>56</v>
      </c>
      <c r="V1110" s="483"/>
      <c r="W1110" s="483"/>
      <c r="X1110" s="483"/>
      <c r="Y1110" s="483"/>
      <c r="Z1110" s="485"/>
      <c r="AA1110" s="486"/>
      <c r="AB1110" s="486"/>
      <c r="AC1110" s="486"/>
      <c r="AD1110" s="486" t="s">
        <v>472</v>
      </c>
      <c r="AE1110" s="486"/>
      <c r="AF1110" s="486"/>
      <c r="AG1110" s="486"/>
      <c r="AH1110" s="487"/>
      <c r="AI1110" s="486"/>
      <c r="AJ1110" s="574" t="s">
        <v>473</v>
      </c>
      <c r="AK1110" s="574"/>
      <c r="AL1110" s="574"/>
      <c r="AM1110" s="574"/>
      <c r="AN1110" s="574"/>
      <c r="AO1110" s="574"/>
      <c r="AP1110" s="487"/>
      <c r="AQ1110" s="487"/>
      <c r="AR1110" s="486"/>
      <c r="AS1110" s="486"/>
      <c r="AT1110" s="486"/>
      <c r="AU1110" s="486" t="s">
        <v>474</v>
      </c>
      <c r="AV1110" s="486"/>
      <c r="AW1110" s="486"/>
      <c r="AX1110" s="507"/>
      <c r="AY1110" s="507"/>
      <c r="AZ1110" s="500"/>
      <c r="BA1110" s="500"/>
      <c r="BB1110" s="500"/>
      <c r="BC1110" s="500"/>
      <c r="BD1110" s="491"/>
      <c r="BE1110" s="491"/>
      <c r="BF1110" s="491"/>
      <c r="BG1110" s="491"/>
      <c r="BH1110" s="491"/>
      <c r="BI1110" s="480"/>
      <c r="BJ1110" s="480"/>
      <c r="BK1110" s="480"/>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row>
    <row r="1111" spans="6:198" s="1" customFormat="1" ht="12.75" customHeight="1">
      <c r="F1111" s="81"/>
      <c r="G1111" s="480"/>
      <c r="H1111" s="480"/>
      <c r="I1111" s="500"/>
      <c r="J1111" s="500"/>
      <c r="K1111" s="488" t="s">
        <v>475</v>
      </c>
      <c r="L1111" s="489"/>
      <c r="M1111" s="490"/>
      <c r="N1111" s="490"/>
      <c r="O1111" s="490"/>
      <c r="P1111" s="490"/>
      <c r="Q1111" s="490"/>
      <c r="R1111" s="491"/>
      <c r="S1111" s="588">
        <f>[1]Stratifications!$G23</f>
        <v>39360463.860000029</v>
      </c>
      <c r="T1111" s="588"/>
      <c r="U1111" s="588"/>
      <c r="V1111" s="588"/>
      <c r="W1111" s="588"/>
      <c r="X1111" s="492"/>
      <c r="Y1111" s="492"/>
      <c r="Z1111" s="493"/>
      <c r="AA1111" s="566">
        <f>[1]Stratifications!$J23</f>
        <v>0.12859871466231701</v>
      </c>
      <c r="AB1111" s="566"/>
      <c r="AC1111" s="566"/>
      <c r="AD1111" s="566"/>
      <c r="AE1111" s="566"/>
      <c r="AF1111" s="566"/>
      <c r="AG1111" s="566"/>
      <c r="AH1111" s="493"/>
      <c r="AI1111" s="567">
        <f>[1]Stratifications!$M23</f>
        <v>693</v>
      </c>
      <c r="AJ1111" s="568"/>
      <c r="AK1111" s="568"/>
      <c r="AL1111" s="568"/>
      <c r="AM1111" s="568"/>
      <c r="AN1111" s="568"/>
      <c r="AO1111" s="568"/>
      <c r="AP1111" s="493"/>
      <c r="AQ1111" s="493"/>
      <c r="AR1111" s="606">
        <f>[1]Stratifications!$P23</f>
        <v>0.3209819360815192</v>
      </c>
      <c r="AS1111" s="606"/>
      <c r="AT1111" s="606"/>
      <c r="AU1111" s="606"/>
      <c r="AV1111" s="606"/>
      <c r="AW1111" s="606"/>
      <c r="AX1111" s="606"/>
      <c r="AY1111" s="607"/>
      <c r="AZ1111" s="500"/>
      <c r="BA1111" s="500"/>
      <c r="BB1111" s="500"/>
      <c r="BC1111" s="500"/>
      <c r="BD1111" s="491"/>
      <c r="BE1111" s="491"/>
      <c r="BF1111" s="491"/>
      <c r="BG1111" s="491"/>
      <c r="BH1111" s="491"/>
      <c r="BI1111" s="480"/>
      <c r="BJ1111" s="480"/>
      <c r="BK1111" s="480"/>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row>
    <row r="1112" spans="6:198" ht="12.75" customHeight="1">
      <c r="I1112" s="500"/>
      <c r="J1112" s="500"/>
      <c r="K1112" s="494" t="s">
        <v>476</v>
      </c>
      <c r="L1112" s="495"/>
      <c r="M1112" s="496"/>
      <c r="N1112" s="496"/>
      <c r="O1112" s="496"/>
      <c r="P1112" s="496"/>
      <c r="Q1112" s="496"/>
      <c r="R1112" s="491"/>
      <c r="S1112" s="560">
        <f>[1]Stratifications!$G24</f>
        <v>30325980.140000012</v>
      </c>
      <c r="T1112" s="560"/>
      <c r="U1112" s="560"/>
      <c r="V1112" s="560"/>
      <c r="W1112" s="560"/>
      <c r="X1112" s="497"/>
      <c r="Y1112" s="497"/>
      <c r="Z1112" s="498"/>
      <c r="AA1112" s="553">
        <f>[1]Stratifications!$J24</f>
        <v>9.9081201907333188E-2</v>
      </c>
      <c r="AB1112" s="553"/>
      <c r="AC1112" s="553"/>
      <c r="AD1112" s="553"/>
      <c r="AE1112" s="553"/>
      <c r="AF1112" s="553"/>
      <c r="AG1112" s="553"/>
      <c r="AH1112" s="498"/>
      <c r="AI1112" s="561">
        <f>[1]Stratifications!$M24</f>
        <v>348</v>
      </c>
      <c r="AJ1112" s="562"/>
      <c r="AK1112" s="562"/>
      <c r="AL1112" s="562"/>
      <c r="AM1112" s="562"/>
      <c r="AN1112" s="562"/>
      <c r="AO1112" s="562"/>
      <c r="AP1112" s="493"/>
      <c r="AQ1112" s="493"/>
      <c r="AR1112" s="606">
        <f>[1]Stratifications!$P24</f>
        <v>0.16118573413617415</v>
      </c>
      <c r="AS1112" s="606"/>
      <c r="AT1112" s="606"/>
      <c r="AU1112" s="606"/>
      <c r="AV1112" s="606"/>
      <c r="AW1112" s="606"/>
      <c r="AX1112" s="606"/>
      <c r="AY1112" s="607"/>
      <c r="AZ1112" s="500"/>
      <c r="BA1112" s="500"/>
      <c r="BB1112" s="500"/>
      <c r="BC1112" s="500"/>
      <c r="BD1112" s="491"/>
      <c r="BE1112" s="491"/>
      <c r="BF1112" s="491"/>
      <c r="BG1112" s="491"/>
      <c r="BH1112" s="491"/>
    </row>
    <row r="1113" spans="6:198" ht="12.75" customHeight="1">
      <c r="I1113" s="500"/>
      <c r="J1113" s="500"/>
      <c r="K1113" s="494" t="s">
        <v>477</v>
      </c>
      <c r="L1113" s="495"/>
      <c r="M1113" s="496"/>
      <c r="N1113" s="496"/>
      <c r="O1113" s="496"/>
      <c r="P1113" s="496"/>
      <c r="Q1113" s="496"/>
      <c r="R1113" s="491"/>
      <c r="S1113" s="560">
        <f>[1]Stratifications!$G25</f>
        <v>29571804.060000017</v>
      </c>
      <c r="T1113" s="560"/>
      <c r="U1113" s="560"/>
      <c r="V1113" s="560"/>
      <c r="W1113" s="560"/>
      <c r="X1113" s="497"/>
      <c r="Y1113" s="497"/>
      <c r="Z1113" s="498"/>
      <c r="AA1113" s="553">
        <f>[1]Stratifications!$J25</f>
        <v>9.661715384981967E-2</v>
      </c>
      <c r="AB1113" s="553"/>
      <c r="AC1113" s="553"/>
      <c r="AD1113" s="553"/>
      <c r="AE1113" s="553"/>
      <c r="AF1113" s="553"/>
      <c r="AG1113" s="553"/>
      <c r="AH1113" s="498"/>
      <c r="AI1113" s="561">
        <f>[1]Stratifications!$M25</f>
        <v>268</v>
      </c>
      <c r="AJ1113" s="562"/>
      <c r="AK1113" s="562"/>
      <c r="AL1113" s="562"/>
      <c r="AM1113" s="562"/>
      <c r="AN1113" s="562"/>
      <c r="AO1113" s="562"/>
      <c r="AP1113" s="493"/>
      <c r="AQ1113" s="493"/>
      <c r="AR1113" s="606">
        <f>[1]Stratifications!$P25</f>
        <v>0.12413154238073182</v>
      </c>
      <c r="AS1113" s="606"/>
      <c r="AT1113" s="606"/>
      <c r="AU1113" s="606"/>
      <c r="AV1113" s="606"/>
      <c r="AW1113" s="606"/>
      <c r="AX1113" s="606"/>
      <c r="AY1113" s="607"/>
      <c r="AZ1113" s="500"/>
      <c r="BA1113" s="500"/>
      <c r="BB1113" s="500"/>
      <c r="BC1113" s="500"/>
      <c r="BD1113" s="491"/>
      <c r="BE1113" s="491"/>
      <c r="BF1113" s="491"/>
      <c r="BG1113" s="491"/>
      <c r="BH1113" s="491"/>
    </row>
    <row r="1114" spans="6:198" ht="12.75" customHeight="1">
      <c r="I1114" s="500"/>
      <c r="J1114" s="500"/>
      <c r="K1114" s="494" t="s">
        <v>478</v>
      </c>
      <c r="L1114" s="495"/>
      <c r="M1114" s="496"/>
      <c r="N1114" s="496"/>
      <c r="O1114" s="496"/>
      <c r="P1114" s="496"/>
      <c r="Q1114" s="496"/>
      <c r="R1114" s="491"/>
      <c r="S1114" s="560">
        <f>[1]Stratifications!$G26</f>
        <v>24310099.469999995</v>
      </c>
      <c r="T1114" s="560"/>
      <c r="U1114" s="560"/>
      <c r="V1114" s="560"/>
      <c r="W1114" s="560"/>
      <c r="X1114" s="497"/>
      <c r="Y1114" s="497"/>
      <c r="Z1114" s="498"/>
      <c r="AA1114" s="553">
        <f>[1]Stratifications!$J26</f>
        <v>7.9426084923051796E-2</v>
      </c>
      <c r="AB1114" s="553"/>
      <c r="AC1114" s="553"/>
      <c r="AD1114" s="553"/>
      <c r="AE1114" s="553"/>
      <c r="AF1114" s="553"/>
      <c r="AG1114" s="553"/>
      <c r="AH1114" s="498"/>
      <c r="AI1114" s="561">
        <f>[1]Stratifications!$M26</f>
        <v>180</v>
      </c>
      <c r="AJ1114" s="562"/>
      <c r="AK1114" s="562"/>
      <c r="AL1114" s="562"/>
      <c r="AM1114" s="562"/>
      <c r="AN1114" s="562"/>
      <c r="AO1114" s="562"/>
      <c r="AP1114" s="493"/>
      <c r="AQ1114" s="493"/>
      <c r="AR1114" s="606">
        <f>[1]Stratifications!$P26</f>
        <v>8.3371931449745251E-2</v>
      </c>
      <c r="AS1114" s="606"/>
      <c r="AT1114" s="606"/>
      <c r="AU1114" s="606"/>
      <c r="AV1114" s="606"/>
      <c r="AW1114" s="606"/>
      <c r="AX1114" s="606"/>
      <c r="AY1114" s="607"/>
      <c r="AZ1114" s="500"/>
      <c r="BA1114" s="500"/>
      <c r="BB1114" s="500"/>
      <c r="BC1114" s="500"/>
      <c r="BD1114" s="491"/>
      <c r="BE1114" s="491"/>
      <c r="BF1114" s="491"/>
      <c r="BG1114" s="491"/>
      <c r="BH1114" s="491"/>
    </row>
    <row r="1115" spans="6:198" ht="12.75" customHeight="1">
      <c r="I1115" s="500"/>
      <c r="J1115" s="500"/>
      <c r="K1115" s="494" t="s">
        <v>479</v>
      </c>
      <c r="L1115" s="495"/>
      <c r="M1115" s="496"/>
      <c r="N1115" s="496"/>
      <c r="O1115" s="496"/>
      <c r="P1115" s="496"/>
      <c r="Q1115" s="496"/>
      <c r="R1115" s="491"/>
      <c r="S1115" s="560">
        <f>[1]Stratifications!$G27</f>
        <v>17903206.089999996</v>
      </c>
      <c r="T1115" s="560"/>
      <c r="U1115" s="560"/>
      <c r="V1115" s="560"/>
      <c r="W1115" s="560"/>
      <c r="X1115" s="497"/>
      <c r="Y1115" s="497"/>
      <c r="Z1115" s="498"/>
      <c r="AA1115" s="553">
        <f>[1]Stratifications!$J27</f>
        <v>5.8493449154909526E-2</v>
      </c>
      <c r="AB1115" s="553"/>
      <c r="AC1115" s="553"/>
      <c r="AD1115" s="553"/>
      <c r="AE1115" s="553"/>
      <c r="AF1115" s="553"/>
      <c r="AG1115" s="553"/>
      <c r="AH1115" s="498"/>
      <c r="AI1115" s="561">
        <f>[1]Stratifications!$M27</f>
        <v>111</v>
      </c>
      <c r="AJ1115" s="562"/>
      <c r="AK1115" s="562"/>
      <c r="AL1115" s="562"/>
      <c r="AM1115" s="562"/>
      <c r="AN1115" s="562"/>
      <c r="AO1115" s="562"/>
      <c r="AP1115" s="493"/>
      <c r="AQ1115" s="493"/>
      <c r="AR1115" s="606">
        <f>[1]Stratifications!$P27</f>
        <v>5.1412691060676238E-2</v>
      </c>
      <c r="AS1115" s="606"/>
      <c r="AT1115" s="606"/>
      <c r="AU1115" s="606"/>
      <c r="AV1115" s="606"/>
      <c r="AW1115" s="606"/>
      <c r="AX1115" s="606"/>
      <c r="AY1115" s="607"/>
      <c r="AZ1115" s="500"/>
      <c r="BA1115" s="500"/>
      <c r="BB1115" s="500"/>
      <c r="BC1115" s="500"/>
      <c r="BD1115" s="491"/>
      <c r="BE1115" s="491"/>
      <c r="BF1115" s="491"/>
      <c r="BG1115" s="491"/>
      <c r="BH1115" s="491"/>
    </row>
    <row r="1116" spans="6:198" ht="12.75" customHeight="1">
      <c r="I1116" s="500"/>
      <c r="J1116" s="500"/>
      <c r="K1116" s="494" t="s">
        <v>480</v>
      </c>
      <c r="L1116" s="495"/>
      <c r="M1116" s="496"/>
      <c r="N1116" s="496"/>
      <c r="O1116" s="496"/>
      <c r="P1116" s="496"/>
      <c r="Q1116" s="496"/>
      <c r="R1116" s="491"/>
      <c r="S1116" s="560">
        <f>[1]Stratifications!$G28</f>
        <v>23142999.069999993</v>
      </c>
      <c r="T1116" s="560"/>
      <c r="U1116" s="560"/>
      <c r="V1116" s="560"/>
      <c r="W1116" s="560"/>
      <c r="X1116" s="497"/>
      <c r="Y1116" s="497"/>
      <c r="Z1116" s="498"/>
      <c r="AA1116" s="553">
        <f>[1]Stratifications!$J28</f>
        <v>7.5612928354172979E-2</v>
      </c>
      <c r="AB1116" s="553"/>
      <c r="AC1116" s="553"/>
      <c r="AD1116" s="553"/>
      <c r="AE1116" s="553"/>
      <c r="AF1116" s="553"/>
      <c r="AG1116" s="553"/>
      <c r="AH1116" s="498"/>
      <c r="AI1116" s="561">
        <f>[1]Stratifications!$M28</f>
        <v>125</v>
      </c>
      <c r="AJ1116" s="562"/>
      <c r="AK1116" s="562"/>
      <c r="AL1116" s="562"/>
      <c r="AM1116" s="562"/>
      <c r="AN1116" s="562"/>
      <c r="AO1116" s="562"/>
      <c r="AP1116" s="493"/>
      <c r="AQ1116" s="493"/>
      <c r="AR1116" s="606">
        <f>[1]Stratifications!$P28</f>
        <v>5.7897174617878647E-2</v>
      </c>
      <c r="AS1116" s="606"/>
      <c r="AT1116" s="606"/>
      <c r="AU1116" s="606"/>
      <c r="AV1116" s="606"/>
      <c r="AW1116" s="606"/>
      <c r="AX1116" s="606"/>
      <c r="AY1116" s="607"/>
      <c r="AZ1116" s="500"/>
      <c r="BA1116" s="500"/>
      <c r="BB1116" s="500"/>
      <c r="BC1116" s="500"/>
      <c r="BD1116" s="491"/>
      <c r="BE1116" s="491"/>
      <c r="BF1116" s="491"/>
      <c r="BG1116" s="491"/>
      <c r="BH1116" s="491"/>
    </row>
    <row r="1117" spans="6:198" ht="12.75" customHeight="1">
      <c r="I1117" s="500"/>
      <c r="J1117" s="500"/>
      <c r="K1117" s="494" t="s">
        <v>481</v>
      </c>
      <c r="L1117" s="495"/>
      <c r="M1117" s="496"/>
      <c r="N1117" s="496"/>
      <c r="O1117" s="496"/>
      <c r="P1117" s="496"/>
      <c r="Q1117" s="496"/>
      <c r="R1117" s="491"/>
      <c r="S1117" s="560">
        <f>[1]Stratifications!$G29</f>
        <v>16183487.249999998</v>
      </c>
      <c r="T1117" s="560"/>
      <c r="U1117" s="560"/>
      <c r="V1117" s="560"/>
      <c r="W1117" s="560"/>
      <c r="X1117" s="497"/>
      <c r="Y1117" s="497"/>
      <c r="Z1117" s="498"/>
      <c r="AA1117" s="553">
        <f>[1]Stratifications!$J29</f>
        <v>5.2874774710645236E-2</v>
      </c>
      <c r="AB1117" s="553"/>
      <c r="AC1117" s="553"/>
      <c r="AD1117" s="553"/>
      <c r="AE1117" s="553"/>
      <c r="AF1117" s="553"/>
      <c r="AG1117" s="553"/>
      <c r="AH1117" s="498"/>
      <c r="AI1117" s="561">
        <f>[1]Stratifications!$M29</f>
        <v>77</v>
      </c>
      <c r="AJ1117" s="562"/>
      <c r="AK1117" s="562"/>
      <c r="AL1117" s="562"/>
      <c r="AM1117" s="562"/>
      <c r="AN1117" s="562"/>
      <c r="AO1117" s="562"/>
      <c r="AP1117" s="493"/>
      <c r="AQ1117" s="493"/>
      <c r="AR1117" s="606">
        <f>[1]Stratifications!$P29</f>
        <v>3.5664659564613246E-2</v>
      </c>
      <c r="AS1117" s="606"/>
      <c r="AT1117" s="606"/>
      <c r="AU1117" s="606"/>
      <c r="AV1117" s="606"/>
      <c r="AW1117" s="606"/>
      <c r="AX1117" s="606"/>
      <c r="AY1117" s="607"/>
      <c r="AZ1117" s="500"/>
      <c r="BA1117" s="500"/>
      <c r="BB1117" s="500"/>
      <c r="BC1117" s="500"/>
      <c r="BD1117" s="491"/>
      <c r="BE1117" s="491"/>
      <c r="BF1117" s="491"/>
      <c r="BG1117" s="491"/>
      <c r="BH1117" s="491"/>
    </row>
    <row r="1118" spans="6:198" ht="12.75" customHeight="1">
      <c r="I1118" s="500"/>
      <c r="J1118" s="500"/>
      <c r="K1118" s="494" t="s">
        <v>482</v>
      </c>
      <c r="L1118" s="495"/>
      <c r="M1118" s="496"/>
      <c r="N1118" s="496"/>
      <c r="O1118" s="496"/>
      <c r="P1118" s="496"/>
      <c r="Q1118" s="496"/>
      <c r="R1118" s="491"/>
      <c r="S1118" s="560">
        <f>[1]Stratifications!$G30</f>
        <v>18588525.100000005</v>
      </c>
      <c r="T1118" s="560"/>
      <c r="U1118" s="560"/>
      <c r="V1118" s="560"/>
      <c r="W1118" s="560"/>
      <c r="X1118" s="497"/>
      <c r="Y1118" s="497"/>
      <c r="Z1118" s="498"/>
      <c r="AA1118" s="553">
        <f>[1]Stratifications!$J30</f>
        <v>6.0732527030950917E-2</v>
      </c>
      <c r="AB1118" s="553"/>
      <c r="AC1118" s="553"/>
      <c r="AD1118" s="553"/>
      <c r="AE1118" s="553"/>
      <c r="AF1118" s="553"/>
      <c r="AG1118" s="553"/>
      <c r="AH1118" s="498"/>
      <c r="AI1118" s="561">
        <f>[1]Stratifications!$M30</f>
        <v>78</v>
      </c>
      <c r="AJ1118" s="562"/>
      <c r="AK1118" s="562"/>
      <c r="AL1118" s="562"/>
      <c r="AM1118" s="562"/>
      <c r="AN1118" s="562"/>
      <c r="AO1118" s="562"/>
      <c r="AP1118" s="493"/>
      <c r="AQ1118" s="493"/>
      <c r="AR1118" s="606">
        <f>[1]Stratifications!$P30</f>
        <v>3.6127836961556276E-2</v>
      </c>
      <c r="AS1118" s="606"/>
      <c r="AT1118" s="606"/>
      <c r="AU1118" s="606"/>
      <c r="AV1118" s="606"/>
      <c r="AW1118" s="606"/>
      <c r="AX1118" s="606"/>
      <c r="AY1118" s="607"/>
      <c r="AZ1118" s="500"/>
      <c r="BA1118" s="500"/>
      <c r="BB1118" s="500"/>
      <c r="BC1118" s="500"/>
      <c r="BD1118" s="491"/>
      <c r="BE1118" s="491"/>
      <c r="BF1118" s="491"/>
      <c r="BG1118" s="491"/>
      <c r="BH1118" s="491"/>
    </row>
    <row r="1119" spans="6:198" ht="12.75" customHeight="1">
      <c r="I1119" s="500"/>
      <c r="J1119" s="500"/>
      <c r="K1119" s="494" t="s">
        <v>483</v>
      </c>
      <c r="L1119" s="499"/>
      <c r="M1119" s="499"/>
      <c r="N1119" s="499"/>
      <c r="O1119" s="499"/>
      <c r="P1119" s="499"/>
      <c r="Q1119" s="499"/>
      <c r="R1119" s="499"/>
      <c r="S1119" s="560">
        <f>[1]Stratifications!$G31</f>
        <v>16598238.029999997</v>
      </c>
      <c r="T1119" s="560"/>
      <c r="U1119" s="560"/>
      <c r="V1119" s="560"/>
      <c r="W1119" s="560"/>
      <c r="X1119" s="498"/>
      <c r="Y1119" s="498"/>
      <c r="Z1119" s="498"/>
      <c r="AA1119" s="553">
        <f>[1]Stratifications!$J31</f>
        <v>5.422985064173446E-2</v>
      </c>
      <c r="AB1119" s="553"/>
      <c r="AC1119" s="553"/>
      <c r="AD1119" s="553"/>
      <c r="AE1119" s="553"/>
      <c r="AF1119" s="553"/>
      <c r="AG1119" s="553"/>
      <c r="AH1119" s="498"/>
      <c r="AI1119" s="561">
        <f>[1]Stratifications!$M31</f>
        <v>64</v>
      </c>
      <c r="AJ1119" s="562"/>
      <c r="AK1119" s="562"/>
      <c r="AL1119" s="562"/>
      <c r="AM1119" s="562"/>
      <c r="AN1119" s="562"/>
      <c r="AO1119" s="562"/>
      <c r="AP1119" s="498"/>
      <c r="AQ1119" s="498"/>
      <c r="AR1119" s="606">
        <f>[1]Stratifications!$P31</f>
        <v>2.9643353404353867E-2</v>
      </c>
      <c r="AS1119" s="606"/>
      <c r="AT1119" s="606"/>
      <c r="AU1119" s="606"/>
      <c r="AV1119" s="606"/>
      <c r="AW1119" s="606"/>
      <c r="AX1119" s="606"/>
      <c r="AY1119" s="607"/>
      <c r="AZ1119" s="500"/>
      <c r="BA1119" s="500"/>
      <c r="BB1119" s="500"/>
      <c r="BC1119" s="500"/>
      <c r="BD1119" s="491"/>
      <c r="BE1119" s="491"/>
      <c r="BF1119" s="491"/>
      <c r="BG1119" s="491"/>
      <c r="BH1119" s="491"/>
    </row>
    <row r="1120" spans="6:198" ht="12.75" customHeight="1">
      <c r="I1120" s="500"/>
      <c r="J1120" s="500"/>
      <c r="K1120" s="494" t="s">
        <v>484</v>
      </c>
      <c r="L1120" s="501"/>
      <c r="M1120" s="501"/>
      <c r="N1120" s="501"/>
      <c r="O1120" s="501"/>
      <c r="P1120" s="501"/>
      <c r="Q1120" s="501"/>
      <c r="R1120" s="500"/>
      <c r="S1120" s="560">
        <f>[1]Stratifications!$G32</f>
        <v>9942878.5999999978</v>
      </c>
      <c r="T1120" s="560"/>
      <c r="U1120" s="560"/>
      <c r="V1120" s="560"/>
      <c r="W1120" s="560"/>
      <c r="X1120" s="498"/>
      <c r="Y1120" s="498"/>
      <c r="Z1120" s="498"/>
      <c r="AA1120" s="553">
        <f>[1]Stratifications!$J32</f>
        <v>3.2485425287451297E-2</v>
      </c>
      <c r="AB1120" s="553"/>
      <c r="AC1120" s="553"/>
      <c r="AD1120" s="553"/>
      <c r="AE1120" s="553"/>
      <c r="AF1120" s="553"/>
      <c r="AG1120" s="553"/>
      <c r="AH1120" s="498"/>
      <c r="AI1120" s="561">
        <f>[1]Stratifications!$M32</f>
        <v>35</v>
      </c>
      <c r="AJ1120" s="562"/>
      <c r="AK1120" s="562"/>
      <c r="AL1120" s="562"/>
      <c r="AM1120" s="562"/>
      <c r="AN1120" s="562"/>
      <c r="AO1120" s="562"/>
      <c r="AP1120" s="498"/>
      <c r="AQ1120" s="498"/>
      <c r="AR1120" s="606">
        <f>[1]Stratifications!$P32</f>
        <v>1.6211208893006021E-2</v>
      </c>
      <c r="AS1120" s="606"/>
      <c r="AT1120" s="606"/>
      <c r="AU1120" s="606"/>
      <c r="AV1120" s="606"/>
      <c r="AW1120" s="606"/>
      <c r="AX1120" s="606"/>
      <c r="AY1120" s="607"/>
      <c r="AZ1120" s="500"/>
      <c r="BA1120" s="500"/>
      <c r="BB1120" s="500"/>
      <c r="BC1120" s="500"/>
      <c r="BD1120" s="491"/>
      <c r="BE1120" s="491"/>
      <c r="BF1120" s="491"/>
      <c r="BG1120" s="491"/>
      <c r="BH1120" s="491"/>
    </row>
    <row r="1121" spans="6:198" ht="12.75" customHeight="1">
      <c r="I1121" s="500"/>
      <c r="J1121" s="500"/>
      <c r="K1121" s="494" t="s">
        <v>485</v>
      </c>
      <c r="L1121" s="501"/>
      <c r="M1121" s="501"/>
      <c r="N1121" s="501"/>
      <c r="O1121" s="501"/>
      <c r="P1121" s="501"/>
      <c r="Q1121" s="501"/>
      <c r="R1121" s="500"/>
      <c r="S1121" s="560">
        <f>[1]Stratifications!$G33</f>
        <v>11769862.220000001</v>
      </c>
      <c r="T1121" s="560"/>
      <c r="U1121" s="560"/>
      <c r="V1121" s="560"/>
      <c r="W1121" s="560"/>
      <c r="X1121" s="498"/>
      <c r="Y1121" s="498"/>
      <c r="Z1121" s="498"/>
      <c r="AA1121" s="553">
        <f>[1]Stratifications!$J33</f>
        <v>3.8454555785424734E-2</v>
      </c>
      <c r="AB1121" s="553"/>
      <c r="AC1121" s="553"/>
      <c r="AD1121" s="553"/>
      <c r="AE1121" s="553"/>
      <c r="AF1121" s="553"/>
      <c r="AG1121" s="553"/>
      <c r="AH1121" s="498"/>
      <c r="AI1121" s="561">
        <f>[1]Stratifications!$M33</f>
        <v>38</v>
      </c>
      <c r="AJ1121" s="562"/>
      <c r="AK1121" s="562"/>
      <c r="AL1121" s="562"/>
      <c r="AM1121" s="562"/>
      <c r="AN1121" s="562"/>
      <c r="AO1121" s="562"/>
      <c r="AP1121" s="498"/>
      <c r="AQ1121" s="498"/>
      <c r="AR1121" s="606">
        <f>[1]Stratifications!$P33</f>
        <v>1.7600741083835109E-2</v>
      </c>
      <c r="AS1121" s="606"/>
      <c r="AT1121" s="606"/>
      <c r="AU1121" s="606"/>
      <c r="AV1121" s="606"/>
      <c r="AW1121" s="606"/>
      <c r="AX1121" s="606"/>
      <c r="AY1121" s="607"/>
      <c r="AZ1121" s="500"/>
      <c r="BA1121" s="500"/>
      <c r="BB1121" s="500"/>
      <c r="BC1121" s="491"/>
      <c r="BD1121" s="491"/>
      <c r="BE1121" s="491"/>
      <c r="BF1121" s="491"/>
      <c r="BG1121" s="491"/>
      <c r="BH1121" s="491"/>
    </row>
    <row r="1122" spans="6:198" ht="12.75" customHeight="1">
      <c r="I1122" s="500"/>
      <c r="J1122" s="500"/>
      <c r="K1122" s="494" t="s">
        <v>486</v>
      </c>
      <c r="L1122" s="501"/>
      <c r="M1122" s="501"/>
      <c r="N1122" s="501"/>
      <c r="O1122" s="501"/>
      <c r="P1122" s="501"/>
      <c r="Q1122" s="501"/>
      <c r="R1122" s="500"/>
      <c r="S1122" s="560">
        <f>[1]Stratifications!$G34</f>
        <v>6664126.5100000007</v>
      </c>
      <c r="T1122" s="560"/>
      <c r="U1122" s="560"/>
      <c r="V1122" s="560"/>
      <c r="W1122" s="560"/>
      <c r="X1122" s="498"/>
      <c r="Y1122" s="498"/>
      <c r="Z1122" s="498"/>
      <c r="AA1122" s="553">
        <f>[1]Stratifications!$J34</f>
        <v>2.1773069204196922E-2</v>
      </c>
      <c r="AB1122" s="553"/>
      <c r="AC1122" s="553"/>
      <c r="AD1122" s="553"/>
      <c r="AE1122" s="553"/>
      <c r="AF1122" s="553"/>
      <c r="AG1122" s="553"/>
      <c r="AH1122" s="498"/>
      <c r="AI1122" s="561">
        <f>[1]Stratifications!$M34</f>
        <v>20</v>
      </c>
      <c r="AJ1122" s="562"/>
      <c r="AK1122" s="562"/>
      <c r="AL1122" s="562"/>
      <c r="AM1122" s="562"/>
      <c r="AN1122" s="562"/>
      <c r="AO1122" s="562"/>
      <c r="AP1122" s="498"/>
      <c r="AQ1122" s="498"/>
      <c r="AR1122" s="606">
        <f>[1]Stratifications!$P34</f>
        <v>9.2635479388605835E-3</v>
      </c>
      <c r="AS1122" s="606"/>
      <c r="AT1122" s="606"/>
      <c r="AU1122" s="606"/>
      <c r="AV1122" s="606"/>
      <c r="AW1122" s="606"/>
      <c r="AX1122" s="606"/>
      <c r="AY1122" s="607"/>
      <c r="AZ1122" s="500"/>
      <c r="BA1122" s="500"/>
      <c r="BB1122" s="500"/>
    </row>
    <row r="1123" spans="6:198" s="1" customFormat="1" ht="12.75" customHeight="1">
      <c r="F1123" s="81"/>
      <c r="G1123" s="550"/>
      <c r="H1123" s="550"/>
      <c r="I1123" s="500"/>
      <c r="J1123" s="500"/>
      <c r="K1123" s="494" t="s">
        <v>487</v>
      </c>
      <c r="L1123" s="499"/>
      <c r="M1123" s="499"/>
      <c r="N1123" s="499"/>
      <c r="O1123" s="499"/>
      <c r="P1123" s="499"/>
      <c r="Q1123" s="499"/>
      <c r="R1123" s="499"/>
      <c r="S1123" s="560">
        <f>[1]Stratifications!$G35</f>
        <v>9761662.2300000023</v>
      </c>
      <c r="T1123" s="560"/>
      <c r="U1123" s="560"/>
      <c r="V1123" s="560"/>
      <c r="W1123" s="560"/>
      <c r="X1123" s="498"/>
      <c r="Y1123" s="498"/>
      <c r="Z1123" s="498"/>
      <c r="AA1123" s="553">
        <f>[1]Stratifications!$J35</f>
        <v>3.1893354209715521E-2</v>
      </c>
      <c r="AB1123" s="553"/>
      <c r="AC1123" s="553"/>
      <c r="AD1123" s="553"/>
      <c r="AE1123" s="553"/>
      <c r="AF1123" s="553"/>
      <c r="AG1123" s="553"/>
      <c r="AH1123" s="498"/>
      <c r="AI1123" s="561">
        <f>[1]Stratifications!$M35</f>
        <v>27</v>
      </c>
      <c r="AJ1123" s="562"/>
      <c r="AK1123" s="562"/>
      <c r="AL1123" s="562"/>
      <c r="AM1123" s="562"/>
      <c r="AN1123" s="562"/>
      <c r="AO1123" s="562"/>
      <c r="AP1123" s="498"/>
      <c r="AQ1123" s="498"/>
      <c r="AR1123" s="606">
        <f>[1]Stratifications!$P35</f>
        <v>1.2505789717461788E-2</v>
      </c>
      <c r="AS1123" s="606"/>
      <c r="AT1123" s="606"/>
      <c r="AU1123" s="606"/>
      <c r="AV1123" s="606"/>
      <c r="AW1123" s="606"/>
      <c r="AX1123" s="606"/>
      <c r="AY1123" s="607"/>
      <c r="AZ1123" s="500"/>
      <c r="BA1123" s="500"/>
      <c r="BB1123" s="500"/>
      <c r="BC1123" s="258"/>
      <c r="BD1123" s="551"/>
      <c r="BE1123" s="551"/>
      <c r="BF1123" s="551"/>
      <c r="BG1123" s="551"/>
      <c r="BH1123" s="551"/>
      <c r="BI1123" s="551"/>
      <c r="BJ1123" s="551"/>
      <c r="BK1123" s="551"/>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row>
    <row r="1124" spans="6:198" s="1" customFormat="1" ht="12.75" customHeight="1">
      <c r="F1124" s="81"/>
      <c r="G1124" s="550"/>
      <c r="H1124" s="550"/>
      <c r="I1124" s="500"/>
      <c r="J1124" s="500"/>
      <c r="K1124" s="502" t="s">
        <v>488</v>
      </c>
      <c r="L1124" s="503"/>
      <c r="M1124" s="503"/>
      <c r="N1124" s="503"/>
      <c r="O1124" s="503"/>
      <c r="P1124" s="503"/>
      <c r="Q1124" s="503"/>
      <c r="R1124" s="500"/>
      <c r="S1124" s="560">
        <f>[1]Stratifications!$G36</f>
        <v>51948652.330000021</v>
      </c>
      <c r="T1124" s="560"/>
      <c r="U1124" s="560"/>
      <c r="V1124" s="560"/>
      <c r="W1124" s="560"/>
      <c r="X1124" s="498"/>
      <c r="Y1124" s="498"/>
      <c r="Z1124" s="498"/>
      <c r="AA1124" s="553">
        <f>[1]Stratifications!$J36</f>
        <v>0.16972691027827683</v>
      </c>
      <c r="AB1124" s="553"/>
      <c r="AC1124" s="553"/>
      <c r="AD1124" s="553"/>
      <c r="AE1124" s="553"/>
      <c r="AF1124" s="553"/>
      <c r="AG1124" s="553"/>
      <c r="AH1124" s="498"/>
      <c r="AI1124" s="561">
        <f>[1]Stratifications!$M36</f>
        <v>95</v>
      </c>
      <c r="AJ1124" s="562"/>
      <c r="AK1124" s="562"/>
      <c r="AL1124" s="562"/>
      <c r="AM1124" s="562"/>
      <c r="AN1124" s="562"/>
      <c r="AO1124" s="562"/>
      <c r="AP1124" s="498"/>
      <c r="AQ1124" s="498"/>
      <c r="AR1124" s="606">
        <f>[1]Stratifications!$P36</f>
        <v>4.4001852709587772E-2</v>
      </c>
      <c r="AS1124" s="606"/>
      <c r="AT1124" s="606"/>
      <c r="AU1124" s="606"/>
      <c r="AV1124" s="606"/>
      <c r="AW1124" s="606"/>
      <c r="AX1124" s="606"/>
      <c r="AY1124" s="607"/>
      <c r="AZ1124" s="500"/>
      <c r="BA1124" s="500"/>
      <c r="BB1124" s="500"/>
      <c r="BC1124" s="258"/>
      <c r="BD1124" s="551"/>
      <c r="BE1124" s="551"/>
      <c r="BF1124" s="551"/>
      <c r="BG1124" s="551"/>
      <c r="BH1124" s="551"/>
      <c r="BI1124" s="551"/>
      <c r="BJ1124" s="551"/>
      <c r="BK1124" s="551"/>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row>
    <row r="1125" spans="6:198" s="1" customFormat="1" ht="12.75" customHeight="1">
      <c r="F1125" s="81"/>
      <c r="G1125" s="550"/>
      <c r="H1125" s="550"/>
      <c r="I1125" s="550"/>
      <c r="J1125" s="550"/>
      <c r="K1125" s="504" t="s">
        <v>278</v>
      </c>
      <c r="L1125" s="505"/>
      <c r="M1125" s="505"/>
      <c r="N1125" s="505"/>
      <c r="O1125" s="505"/>
      <c r="P1125" s="505"/>
      <c r="Q1125" s="505"/>
      <c r="R1125" s="505"/>
      <c r="S1125" s="563">
        <f>[1]Stratifications!$G37</f>
        <v>306071984.96000004</v>
      </c>
      <c r="T1125" s="563"/>
      <c r="U1125" s="563"/>
      <c r="V1125" s="563"/>
      <c r="W1125" s="563"/>
      <c r="X1125" s="506"/>
      <c r="Y1125" s="506"/>
      <c r="Z1125" s="506"/>
      <c r="AA1125" s="577">
        <f>[1]Stratifications!$J37</f>
        <v>1.0000000000000002</v>
      </c>
      <c r="AB1125" s="577"/>
      <c r="AC1125" s="577"/>
      <c r="AD1125" s="577"/>
      <c r="AE1125" s="577"/>
      <c r="AF1125" s="577"/>
      <c r="AG1125" s="577"/>
      <c r="AH1125" s="506"/>
      <c r="AI1125" s="578">
        <f>[1]Stratifications!$M37</f>
        <v>2159</v>
      </c>
      <c r="AJ1125" s="579"/>
      <c r="AK1125" s="579"/>
      <c r="AL1125" s="579"/>
      <c r="AM1125" s="579"/>
      <c r="AN1125" s="579"/>
      <c r="AO1125" s="579"/>
      <c r="AP1125" s="506"/>
      <c r="AQ1125" s="506"/>
      <c r="AR1125" s="604">
        <f>[1]Stratifications!$P37</f>
        <v>1</v>
      </c>
      <c r="AS1125" s="604"/>
      <c r="AT1125" s="604"/>
      <c r="AU1125" s="604"/>
      <c r="AV1125" s="604"/>
      <c r="AW1125" s="604"/>
      <c r="AX1125" s="604"/>
      <c r="AY1125" s="605"/>
      <c r="AZ1125" s="395"/>
      <c r="BA1125" s="395"/>
      <c r="BB1125" s="395"/>
      <c r="BC1125" s="258"/>
      <c r="BD1125" s="551"/>
      <c r="BE1125" s="551"/>
      <c r="BF1125" s="551"/>
      <c r="BG1125" s="551"/>
      <c r="BH1125" s="551"/>
      <c r="BI1125" s="551"/>
      <c r="BJ1125" s="551"/>
      <c r="BK1125" s="551"/>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row>
    <row r="1126" spans="6:198" s="1" customFormat="1" ht="13.5" customHeight="1" thickBot="1">
      <c r="F1126" s="192"/>
      <c r="G1126" s="193"/>
      <c r="H1126" s="193"/>
      <c r="I1126" s="193"/>
      <c r="J1126" s="193"/>
      <c r="K1126" s="193"/>
      <c r="L1126" s="193"/>
      <c r="M1126" s="193"/>
      <c r="N1126" s="193"/>
      <c r="O1126" s="193"/>
      <c r="P1126" s="193"/>
      <c r="Q1126" s="193"/>
      <c r="R1126" s="193"/>
      <c r="S1126" s="193"/>
      <c r="T1126" s="193"/>
      <c r="U1126" s="193"/>
      <c r="V1126" s="193"/>
      <c r="W1126" s="193"/>
      <c r="X1126" s="193"/>
      <c r="Y1126" s="193"/>
      <c r="Z1126" s="193"/>
      <c r="AA1126" s="193"/>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c r="BD1126" s="193"/>
      <c r="BE1126" s="193"/>
      <c r="BF1126" s="193"/>
      <c r="BG1126" s="193"/>
      <c r="BH1126" s="193"/>
      <c r="BI1126" s="193"/>
      <c r="BJ1126" s="193"/>
      <c r="BK1126" s="19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row>
    <row r="1127" spans="6:198" s="1" customFormat="1" ht="18" customHeight="1">
      <c r="F1127" s="576" t="str">
        <f>[2]Setup!$B$5</f>
        <v>Precise Mortgage Funding 2018-2B plc</v>
      </c>
      <c r="G1127" s="576"/>
      <c r="H1127" s="576"/>
      <c r="I1127" s="576"/>
      <c r="J1127" s="576"/>
      <c r="K1127" s="576"/>
      <c r="L1127" s="576"/>
      <c r="M1127" s="576"/>
      <c r="N1127" s="576"/>
      <c r="O1127" s="576"/>
      <c r="P1127" s="576"/>
      <c r="Q1127" s="576"/>
      <c r="R1127" s="576"/>
      <c r="S1127" s="576"/>
      <c r="T1127" s="576"/>
      <c r="U1127" s="576"/>
      <c r="V1127" s="576"/>
      <c r="W1127" s="576"/>
      <c r="X1127" s="576"/>
      <c r="Y1127" s="576"/>
      <c r="Z1127" s="576"/>
      <c r="AA1127" s="576"/>
      <c r="AB1127" s="576"/>
      <c r="AC1127" s="576"/>
      <c r="AD1127" s="576"/>
      <c r="AE1127" s="576"/>
      <c r="AF1127" s="576"/>
      <c r="AG1127" s="576"/>
      <c r="AH1127" s="576"/>
      <c r="AI1127" s="576"/>
      <c r="AJ1127" s="576"/>
      <c r="AK1127" s="576"/>
      <c r="AL1127" s="576"/>
      <c r="AM1127" s="576"/>
      <c r="AN1127" s="576"/>
      <c r="AO1127" s="576"/>
      <c r="AP1127" s="576"/>
      <c r="AQ1127" s="576"/>
      <c r="AR1127" s="576"/>
      <c r="AS1127" s="576"/>
      <c r="AT1127" s="576"/>
      <c r="AU1127" s="576"/>
      <c r="AV1127" s="576"/>
      <c r="AW1127" s="576"/>
      <c r="AX1127" s="576"/>
      <c r="AY1127" s="576"/>
      <c r="AZ1127" s="576"/>
      <c r="BA1127" s="576"/>
      <c r="BB1127" s="576"/>
      <c r="BC1127" s="576"/>
      <c r="BD1127" s="576"/>
      <c r="BE1127" s="576"/>
      <c r="BF1127" s="576"/>
      <c r="BG1127" s="576"/>
      <c r="BH1127" s="576"/>
      <c r="BI1127" s="576"/>
      <c r="BJ1127" s="576"/>
      <c r="BK1127" s="576"/>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DZ1127" s="2"/>
      <c r="EA1127" s="2"/>
      <c r="EB1127" s="2"/>
      <c r="EC1127" s="2"/>
      <c r="ED1127" s="2"/>
      <c r="EE1127" s="2"/>
      <c r="EF1127" s="2"/>
      <c r="EG1127" s="2"/>
      <c r="EH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row>
    <row r="1128" spans="6:198" s="1" customFormat="1" ht="15" customHeight="1">
      <c r="F1128" s="569" t="s">
        <v>1</v>
      </c>
      <c r="G1128" s="569"/>
      <c r="H1128" s="569"/>
      <c r="I1128" s="569"/>
      <c r="J1128" s="569"/>
      <c r="K1128" s="569"/>
      <c r="L1128" s="569"/>
      <c r="M1128" s="569"/>
      <c r="N1128" s="569"/>
      <c r="O1128" s="569"/>
      <c r="P1128" s="569"/>
      <c r="Q1128" s="569"/>
      <c r="R1128" s="569"/>
      <c r="S1128" s="569"/>
      <c r="T1128" s="569"/>
      <c r="U1128" s="569"/>
      <c r="V1128" s="569"/>
      <c r="W1128" s="569"/>
      <c r="X1128" s="569"/>
      <c r="Y1128" s="569"/>
      <c r="Z1128" s="569"/>
      <c r="AA1128" s="569"/>
      <c r="AB1128" s="569"/>
      <c r="AC1128" s="569"/>
      <c r="AD1128" s="569"/>
      <c r="AE1128" s="569"/>
      <c r="AF1128" s="569"/>
      <c r="AG1128" s="569"/>
      <c r="AH1128" s="569"/>
      <c r="AI1128" s="569"/>
      <c r="AJ1128" s="569"/>
      <c r="AK1128" s="569"/>
      <c r="AL1128" s="569"/>
      <c r="AM1128" s="569"/>
      <c r="AN1128" s="569"/>
      <c r="AO1128" s="569"/>
      <c r="AP1128" s="569"/>
      <c r="AQ1128" s="569"/>
      <c r="AR1128" s="569"/>
      <c r="AS1128" s="569"/>
      <c r="AT1128" s="569"/>
      <c r="AU1128" s="569"/>
      <c r="AV1128" s="569"/>
      <c r="AW1128" s="569"/>
      <c r="AX1128" s="569"/>
      <c r="AY1128" s="569"/>
      <c r="AZ1128" s="569"/>
      <c r="BA1128" s="569"/>
      <c r="BB1128" s="569"/>
      <c r="BC1128" s="569"/>
      <c r="BD1128" s="569"/>
      <c r="BE1128" s="569"/>
      <c r="BF1128" s="569"/>
      <c r="BG1128" s="569"/>
      <c r="BH1128" s="569"/>
      <c r="BI1128" s="569"/>
      <c r="BJ1128" s="569"/>
      <c r="BK1128" s="569"/>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DZ1128" s="2"/>
      <c r="EA1128" s="2"/>
      <c r="EB1128" s="2"/>
      <c r="EC1128" s="2"/>
      <c r="ED1128" s="2"/>
      <c r="EE1128" s="2"/>
      <c r="EF1128" s="2"/>
      <c r="EG1128" s="2"/>
      <c r="EH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row>
    <row r="1129" spans="6:198" s="1" customFormat="1" ht="15" customHeight="1">
      <c r="F1129" s="569" t="s">
        <v>2</v>
      </c>
      <c r="G1129" s="569"/>
      <c r="H1129" s="569"/>
      <c r="I1129" s="569"/>
      <c r="J1129" s="569"/>
      <c r="K1129" s="569"/>
      <c r="L1129" s="569"/>
      <c r="M1129" s="569"/>
      <c r="N1129" s="569"/>
      <c r="O1129" s="569"/>
      <c r="P1129" s="569"/>
      <c r="Q1129" s="569"/>
      <c r="R1129" s="569"/>
      <c r="S1129" s="569"/>
      <c r="T1129" s="569"/>
      <c r="U1129" s="569"/>
      <c r="V1129" s="569"/>
      <c r="W1129" s="569"/>
      <c r="X1129" s="569"/>
      <c r="Y1129" s="569"/>
      <c r="Z1129" s="569"/>
      <c r="AA1129" s="569"/>
      <c r="AB1129" s="569"/>
      <c r="AC1129" s="569"/>
      <c r="AD1129" s="569"/>
      <c r="AE1129" s="569"/>
      <c r="AF1129" s="569"/>
      <c r="AG1129" s="569"/>
      <c r="AH1129" s="569"/>
      <c r="AI1129" s="569"/>
      <c r="AJ1129" s="569"/>
      <c r="AK1129" s="569"/>
      <c r="AL1129" s="569"/>
      <c r="AM1129" s="569"/>
      <c r="AN1129" s="569"/>
      <c r="AO1129" s="569"/>
      <c r="AP1129" s="569"/>
      <c r="AQ1129" s="569"/>
      <c r="AR1129" s="569"/>
      <c r="AS1129" s="569"/>
      <c r="AT1129" s="569"/>
      <c r="AU1129" s="569"/>
      <c r="AV1129" s="569"/>
      <c r="AW1129" s="569"/>
      <c r="AX1129" s="569"/>
      <c r="AY1129" s="569"/>
      <c r="AZ1129" s="569"/>
      <c r="BA1129" s="569"/>
      <c r="BB1129" s="569"/>
      <c r="BC1129" s="569"/>
      <c r="BD1129" s="569"/>
      <c r="BE1129" s="569"/>
      <c r="BF1129" s="569"/>
      <c r="BG1129" s="569"/>
      <c r="BH1129" s="569"/>
      <c r="BI1129" s="569"/>
      <c r="BJ1129" s="569"/>
      <c r="BK1129" s="569"/>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DZ1129" s="2"/>
      <c r="EA1129" s="2"/>
      <c r="EB1129" s="2"/>
      <c r="EC1129" s="2"/>
      <c r="ED1129" s="2"/>
      <c r="EE1129" s="2"/>
      <c r="EF1129" s="2"/>
      <c r="EG1129" s="2"/>
      <c r="EH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row>
    <row r="1130" spans="6:198" s="1" customFormat="1" ht="13.5" customHeight="1" thickBot="1">
      <c r="F1130" s="570">
        <f>[1]Input!$C$112</f>
        <v>43633</v>
      </c>
      <c r="G1130" s="570"/>
      <c r="H1130" s="570"/>
      <c r="I1130" s="570"/>
      <c r="J1130" s="570"/>
      <c r="K1130" s="570"/>
      <c r="L1130" s="570"/>
      <c r="M1130" s="570"/>
      <c r="N1130" s="570"/>
      <c r="O1130" s="570"/>
      <c r="P1130" s="570"/>
      <c r="Q1130" s="570"/>
      <c r="R1130" s="570"/>
      <c r="S1130" s="570"/>
      <c r="T1130" s="570"/>
      <c r="U1130" s="570"/>
      <c r="V1130" s="570"/>
      <c r="W1130" s="570"/>
      <c r="X1130" s="570"/>
      <c r="Y1130" s="570"/>
      <c r="Z1130" s="570"/>
      <c r="AA1130" s="570"/>
      <c r="AB1130" s="570"/>
      <c r="AC1130" s="570"/>
      <c r="AD1130" s="570"/>
      <c r="AE1130" s="570"/>
      <c r="AF1130" s="570"/>
      <c r="AG1130" s="570"/>
      <c r="AH1130" s="570"/>
      <c r="AI1130" s="570"/>
      <c r="AJ1130" s="570"/>
      <c r="AK1130" s="570"/>
      <c r="AL1130" s="570"/>
      <c r="AM1130" s="570"/>
      <c r="AN1130" s="570"/>
      <c r="AO1130" s="570"/>
      <c r="AP1130" s="570"/>
      <c r="AQ1130" s="570"/>
      <c r="AR1130" s="570"/>
      <c r="AS1130" s="570"/>
      <c r="AT1130" s="570"/>
      <c r="AU1130" s="570"/>
      <c r="AV1130" s="570"/>
      <c r="AW1130" s="570"/>
      <c r="AX1130" s="570"/>
      <c r="AY1130" s="570"/>
      <c r="AZ1130" s="570"/>
      <c r="BA1130" s="570"/>
      <c r="BB1130" s="570"/>
      <c r="BC1130" s="570"/>
      <c r="BD1130" s="570"/>
      <c r="BE1130" s="570"/>
      <c r="BF1130" s="570"/>
      <c r="BG1130" s="570"/>
      <c r="BH1130" s="570"/>
      <c r="BI1130" s="570"/>
      <c r="BJ1130" s="570"/>
      <c r="BK1130" s="570"/>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DZ1130" s="2"/>
      <c r="EA1130" s="2"/>
      <c r="EB1130" s="2"/>
      <c r="EC1130" s="2"/>
      <c r="ED1130" s="2"/>
      <c r="EE1130" s="2"/>
      <c r="EF1130" s="2"/>
      <c r="EG1130" s="2"/>
      <c r="EH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row>
    <row r="1131" spans="6:198" s="1" customFormat="1" ht="12.75" customHeight="1">
      <c r="F1131" s="4"/>
      <c r="G1131" s="4"/>
      <c r="H1131" s="4"/>
      <c r="I1131" s="4"/>
      <c r="J1131" s="4"/>
      <c r="K1131" s="4"/>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c r="BC1131" s="4"/>
      <c r="BD1131" s="4"/>
      <c r="BE1131" s="4"/>
      <c r="BF1131" s="4"/>
      <c r="BG1131" s="4"/>
      <c r="BH1131" s="4"/>
      <c r="BI1131" s="4"/>
      <c r="BJ1131" s="4"/>
      <c r="BK1131" s="4"/>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DZ1131" s="2"/>
      <c r="EA1131" s="2"/>
      <c r="EB1131" s="2"/>
      <c r="EC1131" s="2"/>
      <c r="ED1131" s="2"/>
      <c r="EE1131" s="2"/>
      <c r="EF1131" s="2"/>
      <c r="EG1131" s="2"/>
      <c r="EH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row>
    <row r="1132" spans="6:198" s="1" customFormat="1" ht="12.75" customHeight="1">
      <c r="F1132" s="571" t="s">
        <v>490</v>
      </c>
      <c r="G1132" s="571"/>
      <c r="H1132" s="571"/>
      <c r="I1132" s="571"/>
      <c r="J1132" s="571"/>
      <c r="K1132" s="571"/>
      <c r="L1132" s="571"/>
      <c r="M1132" s="571"/>
      <c r="N1132" s="571"/>
      <c r="O1132" s="571"/>
      <c r="P1132" s="571"/>
      <c r="Q1132" s="571"/>
      <c r="R1132" s="571"/>
      <c r="S1132" s="571"/>
      <c r="T1132" s="571"/>
      <c r="U1132" s="571"/>
      <c r="V1132" s="571"/>
      <c r="W1132" s="571"/>
      <c r="X1132" s="571"/>
      <c r="Y1132" s="571"/>
      <c r="Z1132" s="571"/>
      <c r="AA1132" s="571"/>
      <c r="AB1132" s="571"/>
      <c r="AC1132" s="571"/>
      <c r="AD1132" s="571"/>
      <c r="AE1132" s="571"/>
      <c r="AF1132" s="571"/>
      <c r="AG1132" s="571"/>
      <c r="AH1132" s="571"/>
      <c r="AI1132" s="571"/>
      <c r="AJ1132" s="571"/>
      <c r="AK1132" s="571"/>
      <c r="AL1132" s="571"/>
      <c r="AM1132" s="571"/>
      <c r="AN1132" s="571"/>
      <c r="AO1132" s="571"/>
      <c r="AP1132" s="571"/>
      <c r="AQ1132" s="571"/>
      <c r="AR1132" s="571"/>
      <c r="AS1132" s="571"/>
      <c r="AT1132" s="571"/>
      <c r="AU1132" s="571"/>
      <c r="AV1132" s="571"/>
      <c r="AW1132" s="571"/>
      <c r="AX1132" s="571"/>
      <c r="AY1132" s="571"/>
      <c r="AZ1132" s="571"/>
      <c r="BA1132" s="571"/>
      <c r="BB1132" s="571"/>
      <c r="BC1132" s="571"/>
      <c r="BD1132" s="571"/>
      <c r="BE1132" s="571"/>
      <c r="BF1132" s="571"/>
      <c r="BG1132" s="571"/>
      <c r="BH1132" s="571"/>
      <c r="BI1132" s="571"/>
      <c r="BJ1132" s="571"/>
      <c r="BK1132" s="571"/>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DZ1132" s="2"/>
      <c r="EA1132" s="2"/>
      <c r="EB1132" s="2"/>
      <c r="EC1132" s="2"/>
      <c r="ED1132" s="2"/>
      <c r="EE1132" s="2"/>
      <c r="EF1132" s="2"/>
      <c r="EG1132" s="2"/>
      <c r="EH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row>
    <row r="1133" spans="6:198" s="1" customFormat="1" ht="12.75" customHeight="1" thickBot="1">
      <c r="F1133" s="97" t="str">
        <f>F1092</f>
        <v xml:space="preserve">As at: </v>
      </c>
      <c r="G1133" s="480"/>
      <c r="H1133" s="580" t="str">
        <f>H1092</f>
        <v>31-05-2019</v>
      </c>
      <c r="I1133" s="580"/>
      <c r="J1133" s="580"/>
      <c r="K1133" s="573"/>
      <c r="L1133" s="573"/>
      <c r="M1133" s="500"/>
      <c r="N1133" s="500"/>
      <c r="O1133" s="500"/>
      <c r="P1133" s="500"/>
      <c r="Q1133" s="500"/>
      <c r="R1133" s="500"/>
      <c r="S1133" s="500"/>
      <c r="T1133" s="500"/>
      <c r="U1133" s="500"/>
      <c r="V1133" s="500"/>
      <c r="W1133" s="500"/>
      <c r="X1133" s="500"/>
      <c r="Y1133" s="500"/>
      <c r="Z1133" s="500"/>
      <c r="AA1133" s="500"/>
      <c r="AB1133" s="500"/>
      <c r="AC1133" s="500"/>
      <c r="AD1133" s="500"/>
      <c r="AE1133" s="500"/>
      <c r="AF1133" s="500"/>
      <c r="AG1133" s="500"/>
      <c r="AH1133" s="500"/>
      <c r="AI1133" s="500"/>
      <c r="AJ1133" s="500"/>
      <c r="AK1133" s="500"/>
      <c r="AL1133" s="500"/>
      <c r="AM1133" s="500"/>
      <c r="AN1133" s="500"/>
      <c r="AO1133" s="500"/>
      <c r="AP1133" s="500"/>
      <c r="AQ1133" s="500"/>
      <c r="AR1133" s="500"/>
      <c r="AS1133" s="500"/>
      <c r="AT1133" s="500"/>
      <c r="AU1133" s="500"/>
      <c r="AV1133" s="500"/>
      <c r="AW1133" s="500"/>
      <c r="AX1133" s="500"/>
      <c r="AY1133" s="500"/>
      <c r="AZ1133" s="500"/>
      <c r="BA1133" s="500"/>
      <c r="BB1133" s="480"/>
      <c r="BC1133" s="480"/>
      <c r="BD1133" s="480"/>
      <c r="BE1133" s="480"/>
      <c r="BF1133" s="480"/>
      <c r="BG1133" s="480"/>
      <c r="BH1133" s="480"/>
      <c r="BI1133" s="480"/>
      <c r="BJ1133" s="480"/>
      <c r="BK1133" s="480"/>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DZ1133" s="2"/>
      <c r="EA1133" s="2"/>
      <c r="EB1133" s="2"/>
      <c r="EC1133" s="2"/>
      <c r="ED1133" s="2"/>
      <c r="EE1133" s="2"/>
      <c r="EF1133" s="2"/>
      <c r="EG1133" s="2"/>
      <c r="EH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row>
    <row r="1134" spans="6:198" s="1" customFormat="1" ht="12.75" customHeight="1" thickBot="1">
      <c r="F1134" s="81"/>
      <c r="G1134" s="480"/>
      <c r="H1134" s="480"/>
      <c r="I1134" s="480"/>
      <c r="J1134" s="500"/>
      <c r="K1134" s="482" t="s">
        <v>491</v>
      </c>
      <c r="L1134" s="482"/>
      <c r="M1134" s="482"/>
      <c r="N1134" s="482"/>
      <c r="O1134" s="482"/>
      <c r="P1134" s="482"/>
      <c r="Q1134" s="483"/>
      <c r="R1134" s="483"/>
      <c r="S1134" s="483"/>
      <c r="T1134" s="484"/>
      <c r="U1134" s="483" t="s">
        <v>56</v>
      </c>
      <c r="V1134" s="483"/>
      <c r="W1134" s="483"/>
      <c r="X1134" s="483"/>
      <c r="Y1134" s="483"/>
      <c r="Z1134" s="485"/>
      <c r="AA1134" s="486"/>
      <c r="AB1134" s="486"/>
      <c r="AC1134" s="486"/>
      <c r="AD1134" s="486" t="s">
        <v>472</v>
      </c>
      <c r="AE1134" s="486"/>
      <c r="AF1134" s="486"/>
      <c r="AG1134" s="486"/>
      <c r="AH1134" s="487"/>
      <c r="AI1134" s="574" t="s">
        <v>473</v>
      </c>
      <c r="AJ1134" s="574"/>
      <c r="AK1134" s="574"/>
      <c r="AL1134" s="574"/>
      <c r="AM1134" s="574"/>
      <c r="AN1134" s="574"/>
      <c r="AO1134" s="574"/>
      <c r="AP1134" s="487"/>
      <c r="AQ1134" s="487"/>
      <c r="AR1134" s="486"/>
      <c r="AS1134" s="486"/>
      <c r="AT1134" s="486"/>
      <c r="AU1134" s="486" t="s">
        <v>474</v>
      </c>
      <c r="AV1134" s="486"/>
      <c r="AW1134" s="486"/>
      <c r="AX1134" s="507"/>
      <c r="AY1134" s="507"/>
      <c r="AZ1134" s="500"/>
      <c r="BA1134" s="500"/>
      <c r="BB1134" s="480"/>
      <c r="BC1134" s="480"/>
      <c r="BD1134" s="480"/>
      <c r="BE1134" s="480"/>
      <c r="BF1134" s="480"/>
      <c r="BG1134" s="480"/>
      <c r="BH1134" s="480"/>
      <c r="BI1134" s="480"/>
      <c r="BJ1134" s="480"/>
      <c r="BK1134" s="480"/>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DZ1134" s="2"/>
      <c r="EA1134" s="2"/>
      <c r="EB1134" s="2"/>
      <c r="EC1134" s="2"/>
      <c r="ED1134" s="2"/>
      <c r="EE1134" s="2"/>
      <c r="EF1134" s="2"/>
      <c r="EG1134" s="2"/>
      <c r="EH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row>
    <row r="1135" spans="6:198" s="1" customFormat="1" ht="12.75" customHeight="1">
      <c r="F1135" s="81"/>
      <c r="G1135" s="480"/>
      <c r="H1135" s="480"/>
      <c r="I1135" s="499"/>
      <c r="J1135" s="501"/>
      <c r="K1135" s="508" t="s">
        <v>492</v>
      </c>
      <c r="L1135" s="489"/>
      <c r="M1135" s="490"/>
      <c r="N1135" s="490"/>
      <c r="O1135" s="490"/>
      <c r="P1135" s="490"/>
      <c r="Q1135" s="490"/>
      <c r="R1135" s="491"/>
      <c r="S1135" s="560">
        <f>[1]Stratifications!$G40</f>
        <v>87314696.50000003</v>
      </c>
      <c r="T1135" s="560"/>
      <c r="U1135" s="560"/>
      <c r="V1135" s="560"/>
      <c r="W1135" s="560"/>
      <c r="X1135" s="492"/>
      <c r="Y1135" s="492"/>
      <c r="Z1135" s="493"/>
      <c r="AA1135" s="566">
        <f>[1]Stratifications!$J40</f>
        <v>0.28527503590833719</v>
      </c>
      <c r="AB1135" s="566"/>
      <c r="AC1135" s="566"/>
      <c r="AD1135" s="566" t="s">
        <v>493</v>
      </c>
      <c r="AE1135" s="566"/>
      <c r="AF1135" s="566"/>
      <c r="AG1135" s="566"/>
      <c r="AH1135" s="493"/>
      <c r="AI1135" s="567">
        <f>[1]Stratifications!$M40</f>
        <v>381</v>
      </c>
      <c r="AJ1135" s="568"/>
      <c r="AK1135" s="568"/>
      <c r="AL1135" s="568" t="s">
        <v>493</v>
      </c>
      <c r="AM1135" s="568"/>
      <c r="AN1135" s="568"/>
      <c r="AO1135" s="568"/>
      <c r="AP1135" s="493"/>
      <c r="AQ1135" s="493"/>
      <c r="AR1135" s="566">
        <f>[1]Stratifications!$P40</f>
        <v>0.17647058823529413</v>
      </c>
      <c r="AS1135" s="566"/>
      <c r="AT1135" s="566"/>
      <c r="AU1135" s="566" t="s">
        <v>493</v>
      </c>
      <c r="AV1135" s="566"/>
      <c r="AW1135" s="566"/>
      <c r="AX1135" s="566"/>
      <c r="AY1135" s="566"/>
      <c r="AZ1135" s="500"/>
      <c r="BA1135" s="500"/>
      <c r="BB1135" s="480"/>
      <c r="BC1135" s="480"/>
      <c r="BD1135" s="480"/>
      <c r="BE1135" s="480"/>
      <c r="BF1135" s="480"/>
      <c r="BG1135" s="480"/>
      <c r="BH1135" s="480"/>
      <c r="BI1135" s="480"/>
      <c r="BJ1135" s="480"/>
      <c r="BK1135" s="480"/>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DZ1135" s="2"/>
      <c r="EA1135" s="2"/>
      <c r="EB1135" s="2"/>
      <c r="EC1135" s="2"/>
      <c r="ED1135" s="2"/>
      <c r="EE1135" s="2"/>
      <c r="EF1135" s="2"/>
      <c r="EG1135" s="2"/>
      <c r="EH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row>
    <row r="1136" spans="6:198" s="1" customFormat="1" ht="12.75" customHeight="1">
      <c r="F1136" s="81"/>
      <c r="G1136" s="480"/>
      <c r="H1136" s="480"/>
      <c r="I1136" s="499"/>
      <c r="J1136" s="501"/>
      <c r="K1136" s="509" t="s">
        <v>494</v>
      </c>
      <c r="L1136" s="495"/>
      <c r="M1136" s="496"/>
      <c r="N1136" s="496"/>
      <c r="O1136" s="496"/>
      <c r="P1136" s="496"/>
      <c r="Q1136" s="496"/>
      <c r="R1136" s="491"/>
      <c r="S1136" s="560">
        <f>[1]Stratifications!$G41</f>
        <v>31238232.40999997</v>
      </c>
      <c r="T1136" s="560"/>
      <c r="U1136" s="560"/>
      <c r="V1136" s="560"/>
      <c r="W1136" s="560"/>
      <c r="X1136" s="431"/>
      <c r="Y1136" s="431"/>
      <c r="Z1136" s="493"/>
      <c r="AA1136" s="553">
        <f>[1]Stratifications!$J41</f>
        <v>0.10206171732470858</v>
      </c>
      <c r="AB1136" s="553"/>
      <c r="AC1136" s="553"/>
      <c r="AD1136" s="553" t="s">
        <v>493</v>
      </c>
      <c r="AE1136" s="553"/>
      <c r="AF1136" s="553"/>
      <c r="AG1136" s="553"/>
      <c r="AH1136" s="493"/>
      <c r="AI1136" s="561">
        <f>[1]Stratifications!$M41</f>
        <v>200</v>
      </c>
      <c r="AJ1136" s="562"/>
      <c r="AK1136" s="562"/>
      <c r="AL1136" s="562" t="s">
        <v>493</v>
      </c>
      <c r="AM1136" s="562"/>
      <c r="AN1136" s="562"/>
      <c r="AO1136" s="562"/>
      <c r="AP1136" s="493"/>
      <c r="AQ1136" s="493"/>
      <c r="AR1136" s="553">
        <f>[1]Stratifications!$P41</f>
        <v>9.2635479388605835E-2</v>
      </c>
      <c r="AS1136" s="553"/>
      <c r="AT1136" s="553"/>
      <c r="AU1136" s="553" t="s">
        <v>493</v>
      </c>
      <c r="AV1136" s="553"/>
      <c r="AW1136" s="553"/>
      <c r="AX1136" s="553"/>
      <c r="AY1136" s="553"/>
      <c r="AZ1136" s="500"/>
      <c r="BA1136" s="500"/>
      <c r="BB1136" s="480"/>
      <c r="BC1136" s="480"/>
      <c r="BD1136" s="480"/>
      <c r="BE1136" s="480"/>
      <c r="BF1136" s="480"/>
      <c r="BG1136" s="480"/>
      <c r="BH1136" s="480"/>
      <c r="BI1136" s="480"/>
      <c r="BJ1136" s="480"/>
      <c r="BK1136" s="480"/>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DZ1136" s="2"/>
      <c r="EA1136" s="2"/>
      <c r="EB1136" s="2"/>
      <c r="EC1136" s="2"/>
      <c r="ED1136" s="2"/>
      <c r="EE1136" s="2"/>
      <c r="EF1136" s="2"/>
      <c r="EG1136" s="2"/>
      <c r="EH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row>
    <row r="1137" spans="6:198" s="1" customFormat="1" ht="12.75" customHeight="1">
      <c r="F1137" s="81"/>
      <c r="G1137" s="480"/>
      <c r="H1137" s="480"/>
      <c r="I1137" s="499"/>
      <c r="J1137" s="501"/>
      <c r="K1137" s="509" t="s">
        <v>495</v>
      </c>
      <c r="L1137" s="495"/>
      <c r="M1137" s="496"/>
      <c r="N1137" s="496"/>
      <c r="O1137" s="496"/>
      <c r="P1137" s="496"/>
      <c r="Q1137" s="496"/>
      <c r="R1137" s="491"/>
      <c r="S1137" s="560">
        <f>[1]Stratifications!$G42</f>
        <v>146322858.52999994</v>
      </c>
      <c r="T1137" s="560"/>
      <c r="U1137" s="560"/>
      <c r="V1137" s="560"/>
      <c r="W1137" s="560"/>
      <c r="X1137" s="431"/>
      <c r="Y1137" s="431"/>
      <c r="Z1137" s="493"/>
      <c r="AA1137" s="553">
        <f>[1]Stratifications!$J42</f>
        <v>0.47806681342992768</v>
      </c>
      <c r="AB1137" s="553"/>
      <c r="AC1137" s="553"/>
      <c r="AD1137" s="553" t="s">
        <v>493</v>
      </c>
      <c r="AE1137" s="553"/>
      <c r="AF1137" s="553"/>
      <c r="AG1137" s="553"/>
      <c r="AH1137" s="493"/>
      <c r="AI1137" s="561">
        <f>[1]Stratifications!$M42</f>
        <v>1179</v>
      </c>
      <c r="AJ1137" s="562"/>
      <c r="AK1137" s="562"/>
      <c r="AL1137" s="562" t="s">
        <v>493</v>
      </c>
      <c r="AM1137" s="562"/>
      <c r="AN1137" s="562"/>
      <c r="AO1137" s="562"/>
      <c r="AP1137" s="493"/>
      <c r="AQ1137" s="493"/>
      <c r="AR1137" s="553">
        <f>[1]Stratifications!$P42</f>
        <v>0.54608615099583135</v>
      </c>
      <c r="AS1137" s="553"/>
      <c r="AT1137" s="553"/>
      <c r="AU1137" s="553" t="s">
        <v>493</v>
      </c>
      <c r="AV1137" s="553"/>
      <c r="AW1137" s="553"/>
      <c r="AX1137" s="553"/>
      <c r="AY1137" s="553"/>
      <c r="AZ1137" s="500"/>
      <c r="BA1137" s="500"/>
      <c r="BB1137" s="480"/>
      <c r="BC1137" s="480"/>
      <c r="BD1137" s="480"/>
      <c r="BE1137" s="480"/>
      <c r="BF1137" s="480"/>
      <c r="BG1137" s="480"/>
      <c r="BH1137" s="480"/>
      <c r="BI1137" s="480"/>
      <c r="BJ1137" s="480"/>
      <c r="BK1137" s="480"/>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DZ1137" s="2"/>
      <c r="EA1137" s="2"/>
      <c r="EB1137" s="2"/>
      <c r="EC1137" s="2"/>
      <c r="ED1137" s="2"/>
      <c r="EE1137" s="2"/>
      <c r="EF1137" s="2"/>
      <c r="EG1137" s="2"/>
      <c r="EH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row>
    <row r="1138" spans="6:198" s="1" customFormat="1" ht="12.75" customHeight="1">
      <c r="F1138" s="81"/>
      <c r="G1138" s="480"/>
      <c r="H1138" s="480"/>
      <c r="I1138" s="499"/>
      <c r="J1138" s="501"/>
      <c r="K1138" s="509" t="s">
        <v>496</v>
      </c>
      <c r="L1138" s="495"/>
      <c r="M1138" s="496"/>
      <c r="N1138" s="496"/>
      <c r="O1138" s="496"/>
      <c r="P1138" s="496"/>
      <c r="Q1138" s="496"/>
      <c r="R1138" s="491"/>
      <c r="S1138" s="560">
        <f>[1]Stratifications!$G43</f>
        <v>41196197.520000033</v>
      </c>
      <c r="T1138" s="560"/>
      <c r="U1138" s="560"/>
      <c r="V1138" s="560"/>
      <c r="W1138" s="560"/>
      <c r="X1138" s="431"/>
      <c r="Y1138" s="431"/>
      <c r="Z1138" s="493"/>
      <c r="AA1138" s="553">
        <f>[1]Stratifications!$J43</f>
        <v>0.13459643333702656</v>
      </c>
      <c r="AB1138" s="553"/>
      <c r="AC1138" s="553"/>
      <c r="AD1138" s="553" t="s">
        <v>493</v>
      </c>
      <c r="AE1138" s="553"/>
      <c r="AF1138" s="553"/>
      <c r="AG1138" s="553"/>
      <c r="AH1138" s="493"/>
      <c r="AI1138" s="561">
        <f>[1]Stratifications!$M43</f>
        <v>399</v>
      </c>
      <c r="AJ1138" s="562"/>
      <c r="AK1138" s="562"/>
      <c r="AL1138" s="562" t="s">
        <v>493</v>
      </c>
      <c r="AM1138" s="562"/>
      <c r="AN1138" s="562"/>
      <c r="AO1138" s="562"/>
      <c r="AP1138" s="493"/>
      <c r="AQ1138" s="493"/>
      <c r="AR1138" s="553">
        <f>[1]Stratifications!$P43</f>
        <v>0.18480778138026865</v>
      </c>
      <c r="AS1138" s="553"/>
      <c r="AT1138" s="553"/>
      <c r="AU1138" s="553" t="s">
        <v>493</v>
      </c>
      <c r="AV1138" s="553"/>
      <c r="AW1138" s="553"/>
      <c r="AX1138" s="553"/>
      <c r="AY1138" s="553"/>
      <c r="AZ1138" s="500"/>
      <c r="BA1138" s="500"/>
      <c r="BB1138" s="480"/>
      <c r="BC1138" s="480"/>
      <c r="BD1138" s="480"/>
      <c r="BE1138" s="480"/>
      <c r="BF1138" s="480"/>
      <c r="BG1138" s="480"/>
      <c r="BH1138" s="480"/>
      <c r="BI1138" s="480"/>
      <c r="BJ1138" s="480"/>
      <c r="BK1138" s="480"/>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DZ1138" s="2"/>
      <c r="EA1138" s="2"/>
      <c r="EB1138" s="2"/>
      <c r="EC1138" s="2"/>
      <c r="ED1138" s="2"/>
      <c r="EE1138" s="2"/>
      <c r="EF1138" s="2"/>
      <c r="EG1138" s="2"/>
      <c r="EH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row>
    <row r="1139" spans="6:198" s="1" customFormat="1" ht="12.75" customHeight="1">
      <c r="F1139" s="81"/>
      <c r="G1139" s="480"/>
      <c r="H1139" s="480"/>
      <c r="I1139" s="499"/>
      <c r="J1139" s="501"/>
      <c r="K1139" s="494" t="s">
        <v>497</v>
      </c>
      <c r="L1139" s="495"/>
      <c r="M1139" s="496"/>
      <c r="N1139" s="496"/>
      <c r="O1139" s="496"/>
      <c r="P1139" s="496"/>
      <c r="Q1139" s="496"/>
      <c r="R1139" s="491"/>
      <c r="S1139" s="603">
        <f>[1]Stratifications!$G44</f>
        <v>0</v>
      </c>
      <c r="T1139" s="603"/>
      <c r="U1139" s="603"/>
      <c r="V1139" s="603"/>
      <c r="W1139" s="603"/>
      <c r="X1139" s="431"/>
      <c r="Y1139" s="431"/>
      <c r="Z1139" s="493"/>
      <c r="AA1139" s="553">
        <f>[1]Stratifications!$J44</f>
        <v>0</v>
      </c>
      <c r="AB1139" s="553"/>
      <c r="AC1139" s="553"/>
      <c r="AD1139" s="553" t="s">
        <v>493</v>
      </c>
      <c r="AE1139" s="553"/>
      <c r="AF1139" s="553"/>
      <c r="AG1139" s="553"/>
      <c r="AH1139" s="493"/>
      <c r="AI1139" s="561">
        <f>[1]Stratifications!$M44</f>
        <v>0</v>
      </c>
      <c r="AJ1139" s="562"/>
      <c r="AK1139" s="562"/>
      <c r="AL1139" s="562" t="s">
        <v>493</v>
      </c>
      <c r="AM1139" s="562"/>
      <c r="AN1139" s="562"/>
      <c r="AO1139" s="562"/>
      <c r="AP1139" s="493"/>
      <c r="AQ1139" s="493"/>
      <c r="AR1139" s="553">
        <f>[1]Stratifications!$P44</f>
        <v>0</v>
      </c>
      <c r="AS1139" s="553"/>
      <c r="AT1139" s="553"/>
      <c r="AU1139" s="553" t="s">
        <v>493</v>
      </c>
      <c r="AV1139" s="553"/>
      <c r="AW1139" s="553"/>
      <c r="AX1139" s="553"/>
      <c r="AY1139" s="553"/>
      <c r="AZ1139" s="500"/>
      <c r="BA1139" s="500"/>
      <c r="BB1139" s="480"/>
      <c r="BC1139" s="480"/>
      <c r="BD1139" s="480"/>
      <c r="BE1139" s="480"/>
      <c r="BF1139" s="480"/>
      <c r="BG1139" s="480"/>
      <c r="BH1139" s="480"/>
      <c r="BI1139" s="480"/>
      <c r="BJ1139" s="480"/>
      <c r="BK1139" s="480"/>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c r="DP1139" s="2"/>
      <c r="DQ1139" s="2"/>
      <c r="DR1139" s="2"/>
      <c r="DS1139" s="2"/>
      <c r="DT1139" s="2"/>
      <c r="DU1139" s="2"/>
      <c r="DV1139" s="2"/>
      <c r="DW1139" s="2"/>
      <c r="DX1139" s="2"/>
      <c r="DY1139" s="2"/>
      <c r="DZ1139" s="2"/>
      <c r="EA1139" s="2"/>
      <c r="EB1139" s="2"/>
      <c r="EC1139" s="2"/>
      <c r="ED1139" s="2"/>
      <c r="EE1139" s="2"/>
      <c r="EF1139" s="2"/>
      <c r="EG1139" s="2"/>
      <c r="EH1139" s="2"/>
      <c r="EI1139" s="2"/>
      <c r="EJ1139" s="2"/>
      <c r="EK1139" s="2"/>
      <c r="EL1139" s="2"/>
      <c r="EM1139" s="2"/>
      <c r="EN1139" s="2"/>
      <c r="EO1139" s="2"/>
      <c r="EP1139" s="2"/>
      <c r="EQ1139" s="2"/>
      <c r="ER1139" s="2"/>
      <c r="ES1139" s="2"/>
      <c r="ET1139" s="2"/>
      <c r="EU1139" s="2"/>
      <c r="EV1139" s="2"/>
      <c r="EW1139" s="2"/>
      <c r="EX1139" s="2"/>
      <c r="EY1139" s="2"/>
      <c r="EZ1139" s="2"/>
      <c r="FA1139" s="2"/>
      <c r="FB1139" s="2"/>
      <c r="FC1139" s="2"/>
      <c r="FD1139" s="2"/>
      <c r="FE1139" s="2"/>
      <c r="FF1139" s="2"/>
      <c r="FG1139" s="2"/>
      <c r="FH1139" s="2"/>
      <c r="FI1139" s="2"/>
      <c r="FJ1139" s="2"/>
      <c r="FK1139" s="2"/>
      <c r="FL1139" s="2"/>
      <c r="FM1139" s="2"/>
      <c r="FN1139" s="2"/>
      <c r="FO1139" s="2"/>
      <c r="FP1139" s="2"/>
      <c r="FQ1139" s="2"/>
      <c r="FR1139" s="2"/>
      <c r="FS1139" s="2"/>
      <c r="FT1139" s="2"/>
      <c r="FU1139" s="2"/>
      <c r="FV1139" s="2"/>
      <c r="FW1139" s="2"/>
      <c r="FX1139" s="2"/>
      <c r="FY1139" s="2"/>
      <c r="FZ1139" s="2"/>
      <c r="GA1139" s="2"/>
      <c r="GB1139" s="2"/>
      <c r="GC1139" s="2"/>
      <c r="GD1139" s="2"/>
      <c r="GE1139" s="2"/>
      <c r="GF1139" s="2"/>
      <c r="GG1139" s="2"/>
      <c r="GH1139" s="2"/>
      <c r="GI1139" s="2"/>
      <c r="GJ1139" s="2"/>
      <c r="GK1139" s="2"/>
      <c r="GL1139" s="2"/>
      <c r="GM1139" s="2"/>
      <c r="GN1139" s="2"/>
      <c r="GO1139" s="2"/>
      <c r="GP1139" s="2"/>
    </row>
    <row r="1140" spans="6:198" s="1" customFormat="1" ht="12.75" customHeight="1">
      <c r="F1140" s="81"/>
      <c r="G1140" s="480"/>
      <c r="H1140" s="480"/>
      <c r="I1140" s="480"/>
      <c r="J1140" s="500"/>
      <c r="K1140" s="510" t="s">
        <v>498</v>
      </c>
      <c r="L1140" s="495"/>
      <c r="M1140" s="496"/>
      <c r="N1140" s="496"/>
      <c r="O1140" s="496"/>
      <c r="P1140" s="496"/>
      <c r="Q1140" s="496"/>
      <c r="R1140" s="491"/>
      <c r="S1140" s="560">
        <f>[1]Stratifications!$G45</f>
        <v>0</v>
      </c>
      <c r="T1140" s="560"/>
      <c r="U1140" s="560"/>
      <c r="V1140" s="560"/>
      <c r="W1140" s="560"/>
      <c r="X1140" s="431"/>
      <c r="Y1140" s="431"/>
      <c r="Z1140" s="493"/>
      <c r="AA1140" s="553">
        <f>[1]Stratifications!$J45</f>
        <v>0</v>
      </c>
      <c r="AB1140" s="553"/>
      <c r="AC1140" s="553"/>
      <c r="AD1140" s="553" t="s">
        <v>493</v>
      </c>
      <c r="AE1140" s="553"/>
      <c r="AF1140" s="553"/>
      <c r="AG1140" s="553"/>
      <c r="AH1140" s="493"/>
      <c r="AI1140" s="561">
        <f>[1]Stratifications!$M45</f>
        <v>0</v>
      </c>
      <c r="AJ1140" s="562"/>
      <c r="AK1140" s="562"/>
      <c r="AL1140" s="562" t="s">
        <v>493</v>
      </c>
      <c r="AM1140" s="562"/>
      <c r="AN1140" s="562"/>
      <c r="AO1140" s="562"/>
      <c r="AP1140" s="493"/>
      <c r="AQ1140" s="493"/>
      <c r="AR1140" s="553">
        <f>[1]Stratifications!$P45</f>
        <v>0</v>
      </c>
      <c r="AS1140" s="553"/>
      <c r="AT1140" s="553"/>
      <c r="AU1140" s="553" t="s">
        <v>493</v>
      </c>
      <c r="AV1140" s="553"/>
      <c r="AW1140" s="553"/>
      <c r="AX1140" s="553"/>
      <c r="AY1140" s="553"/>
      <c r="AZ1140" s="500"/>
      <c r="BA1140" s="500"/>
      <c r="BB1140" s="480"/>
      <c r="BC1140" s="480"/>
      <c r="BD1140" s="480"/>
      <c r="BE1140" s="480"/>
      <c r="BF1140" s="480"/>
      <c r="BG1140" s="480"/>
      <c r="BH1140" s="480"/>
      <c r="BI1140" s="480"/>
      <c r="BJ1140" s="480"/>
      <c r="BK1140" s="480"/>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c r="DP1140" s="2"/>
      <c r="DQ1140" s="2"/>
      <c r="DR1140" s="2"/>
      <c r="DS1140" s="2"/>
      <c r="DT1140" s="2"/>
      <c r="DU1140" s="2"/>
      <c r="DV1140" s="2"/>
      <c r="DW1140" s="2"/>
      <c r="DX1140" s="2"/>
      <c r="DY1140" s="2"/>
      <c r="DZ1140" s="2"/>
      <c r="EA1140" s="2"/>
      <c r="EB1140" s="2"/>
      <c r="EC1140" s="2"/>
      <c r="ED1140" s="2"/>
      <c r="EE1140" s="2"/>
      <c r="EF1140" s="2"/>
      <c r="EG1140" s="2"/>
      <c r="EH1140" s="2"/>
      <c r="EI1140" s="2"/>
      <c r="EJ1140" s="2"/>
      <c r="EK1140" s="2"/>
      <c r="EL1140" s="2"/>
      <c r="EM1140" s="2"/>
      <c r="EN1140" s="2"/>
      <c r="EO1140" s="2"/>
      <c r="EP1140" s="2"/>
      <c r="EQ1140" s="2"/>
      <c r="ER1140" s="2"/>
      <c r="ES1140" s="2"/>
      <c r="ET1140" s="2"/>
      <c r="EU1140" s="2"/>
      <c r="EV1140" s="2"/>
      <c r="EW1140" s="2"/>
      <c r="EX1140" s="2"/>
      <c r="EY1140" s="2"/>
      <c r="EZ1140" s="2"/>
      <c r="FA1140" s="2"/>
      <c r="FB1140" s="2"/>
      <c r="FC1140" s="2"/>
      <c r="FD1140" s="2"/>
      <c r="FE1140" s="2"/>
      <c r="FF1140" s="2"/>
      <c r="FG1140" s="2"/>
      <c r="FH1140" s="2"/>
      <c r="FI1140" s="2"/>
      <c r="FJ1140" s="2"/>
      <c r="FK1140" s="2"/>
      <c r="FL1140" s="2"/>
      <c r="FM1140" s="2"/>
      <c r="FN1140" s="2"/>
      <c r="FO1140" s="2"/>
      <c r="FP1140" s="2"/>
      <c r="FQ1140" s="2"/>
      <c r="FR1140" s="2"/>
      <c r="FS1140" s="2"/>
      <c r="FT1140" s="2"/>
      <c r="FU1140" s="2"/>
      <c r="FV1140" s="2"/>
      <c r="FW1140" s="2"/>
      <c r="FX1140" s="2"/>
      <c r="FY1140" s="2"/>
      <c r="FZ1140" s="2"/>
      <c r="GA1140" s="2"/>
      <c r="GB1140" s="2"/>
      <c r="GC1140" s="2"/>
      <c r="GD1140" s="2"/>
      <c r="GE1140" s="2"/>
      <c r="GF1140" s="2"/>
      <c r="GG1140" s="2"/>
      <c r="GH1140" s="2"/>
      <c r="GI1140" s="2"/>
      <c r="GJ1140" s="2"/>
      <c r="GK1140" s="2"/>
      <c r="GL1140" s="2"/>
      <c r="GM1140" s="2"/>
      <c r="GN1140" s="2"/>
      <c r="GO1140" s="2"/>
      <c r="GP1140" s="2"/>
    </row>
    <row r="1141" spans="6:198" s="1" customFormat="1" ht="12.75" customHeight="1">
      <c r="F1141" s="81"/>
      <c r="G1141" s="480"/>
      <c r="H1141" s="480"/>
      <c r="I1141" s="480"/>
      <c r="J1141" s="500"/>
      <c r="K1141" s="510" t="s">
        <v>499</v>
      </c>
      <c r="L1141" s="511"/>
      <c r="M1141" s="511"/>
      <c r="N1141" s="511"/>
      <c r="O1141" s="511"/>
      <c r="P1141" s="511"/>
      <c r="Q1141" s="501"/>
      <c r="R1141" s="500"/>
      <c r="S1141" s="560">
        <f>[1]Stratifications!$G46</f>
        <v>0</v>
      </c>
      <c r="T1141" s="560"/>
      <c r="U1141" s="560"/>
      <c r="V1141" s="560"/>
      <c r="W1141" s="560"/>
      <c r="X1141" s="498"/>
      <c r="Y1141" s="498"/>
      <c r="Z1141" s="498"/>
      <c r="AA1141" s="553">
        <f>[1]Stratifications!$J46</f>
        <v>0</v>
      </c>
      <c r="AB1141" s="553"/>
      <c r="AC1141" s="553"/>
      <c r="AD1141" s="553" t="s">
        <v>493</v>
      </c>
      <c r="AE1141" s="553"/>
      <c r="AF1141" s="553"/>
      <c r="AG1141" s="553"/>
      <c r="AH1141" s="498"/>
      <c r="AI1141" s="601">
        <f>[1]Stratifications!$M46</f>
        <v>0</v>
      </c>
      <c r="AJ1141" s="602"/>
      <c r="AK1141" s="602"/>
      <c r="AL1141" s="602" t="s">
        <v>493</v>
      </c>
      <c r="AM1141" s="602"/>
      <c r="AN1141" s="602"/>
      <c r="AO1141" s="602"/>
      <c r="AP1141" s="498"/>
      <c r="AQ1141" s="498"/>
      <c r="AR1141" s="553">
        <f>[1]Stratifications!$P46</f>
        <v>0</v>
      </c>
      <c r="AS1141" s="553"/>
      <c r="AT1141" s="553"/>
      <c r="AU1141" s="553" t="s">
        <v>493</v>
      </c>
      <c r="AV1141" s="553"/>
      <c r="AW1141" s="553"/>
      <c r="AX1141" s="553"/>
      <c r="AY1141" s="553"/>
      <c r="AZ1141" s="500"/>
      <c r="BA1141" s="500"/>
      <c r="BB1141" s="480"/>
      <c r="BC1141" s="480"/>
      <c r="BD1141" s="480"/>
      <c r="BE1141" s="480"/>
      <c r="BF1141" s="480"/>
      <c r="BG1141" s="480"/>
      <c r="BH1141" s="480"/>
      <c r="BI1141" s="480"/>
      <c r="BJ1141" s="480"/>
      <c r="BK1141" s="480"/>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c r="DP1141" s="2"/>
      <c r="DQ1141" s="2"/>
      <c r="DR1141" s="2"/>
      <c r="DS1141" s="2"/>
      <c r="DT1141" s="2"/>
      <c r="DU1141" s="2"/>
      <c r="DV1141" s="2"/>
      <c r="DW1141" s="2"/>
      <c r="DX1141" s="2"/>
      <c r="DY1141" s="2"/>
      <c r="DZ1141" s="2"/>
      <c r="EA1141" s="2"/>
      <c r="EB1141" s="2"/>
      <c r="EC1141" s="2"/>
      <c r="ED1141" s="2"/>
      <c r="EE1141" s="2"/>
      <c r="EF1141" s="2"/>
      <c r="EG1141" s="2"/>
      <c r="EH1141" s="2"/>
      <c r="EI1141" s="2"/>
      <c r="EJ1141" s="2"/>
      <c r="EK1141" s="2"/>
      <c r="EL1141" s="2"/>
      <c r="EM1141" s="2"/>
      <c r="EN1141" s="2"/>
      <c r="EO1141" s="2"/>
      <c r="EP1141" s="2"/>
      <c r="EQ1141" s="2"/>
      <c r="ER1141" s="2"/>
      <c r="ES1141" s="2"/>
      <c r="ET1141" s="2"/>
      <c r="EU1141" s="2"/>
      <c r="EV1141" s="2"/>
      <c r="EW1141" s="2"/>
      <c r="EX1141" s="2"/>
      <c r="EY1141" s="2"/>
      <c r="EZ1141" s="2"/>
      <c r="FA1141" s="2"/>
      <c r="FB1141" s="2"/>
      <c r="FC1141" s="2"/>
      <c r="FD1141" s="2"/>
      <c r="FE1141" s="2"/>
      <c r="FF1141" s="2"/>
      <c r="FG1141" s="2"/>
      <c r="FH1141" s="2"/>
      <c r="FI1141" s="2"/>
      <c r="FJ1141" s="2"/>
      <c r="FK1141" s="2"/>
      <c r="FL1141" s="2"/>
      <c r="FM1141" s="2"/>
      <c r="FN1141" s="2"/>
      <c r="FO1141" s="2"/>
      <c r="FP1141" s="2"/>
      <c r="FQ1141" s="2"/>
      <c r="FR1141" s="2"/>
      <c r="FS1141" s="2"/>
      <c r="FT1141" s="2"/>
      <c r="FU1141" s="2"/>
      <c r="FV1141" s="2"/>
      <c r="FW1141" s="2"/>
      <c r="FX1141" s="2"/>
      <c r="FY1141" s="2"/>
      <c r="FZ1141" s="2"/>
      <c r="GA1141" s="2"/>
      <c r="GB1141" s="2"/>
      <c r="GC1141" s="2"/>
      <c r="GD1141" s="2"/>
      <c r="GE1141" s="2"/>
      <c r="GF1141" s="2"/>
      <c r="GG1141" s="2"/>
      <c r="GH1141" s="2"/>
      <c r="GI1141" s="2"/>
      <c r="GJ1141" s="2"/>
      <c r="GK1141" s="2"/>
      <c r="GL1141" s="2"/>
      <c r="GM1141" s="2"/>
      <c r="GN1141" s="2"/>
      <c r="GO1141" s="2"/>
      <c r="GP1141" s="2"/>
    </row>
    <row r="1142" spans="6:198" s="1" customFormat="1" ht="12.75" customHeight="1">
      <c r="F1142" s="81"/>
      <c r="G1142" s="480"/>
      <c r="H1142" s="480"/>
      <c r="I1142" s="480"/>
      <c r="J1142" s="500"/>
      <c r="K1142" s="504" t="s">
        <v>278</v>
      </c>
      <c r="L1142" s="505"/>
      <c r="M1142" s="505"/>
      <c r="N1142" s="505"/>
      <c r="O1142" s="505"/>
      <c r="P1142" s="505"/>
      <c r="Q1142" s="505"/>
      <c r="R1142" s="505"/>
      <c r="S1142" s="563">
        <f>[1]Stratifications!$G47</f>
        <v>306071984.95999998</v>
      </c>
      <c r="T1142" s="563"/>
      <c r="U1142" s="563"/>
      <c r="V1142" s="563"/>
      <c r="W1142" s="563"/>
      <c r="X1142" s="506"/>
      <c r="Y1142" s="506"/>
      <c r="Z1142" s="506"/>
      <c r="AA1142" s="577">
        <f>[1]Stratifications!$J47</f>
        <v>1</v>
      </c>
      <c r="AB1142" s="577"/>
      <c r="AC1142" s="577"/>
      <c r="AD1142" s="577" t="s">
        <v>493</v>
      </c>
      <c r="AE1142" s="577"/>
      <c r="AF1142" s="577"/>
      <c r="AG1142" s="577"/>
      <c r="AH1142" s="506"/>
      <c r="AI1142" s="599">
        <f>[1]Stratifications!$M47</f>
        <v>2159</v>
      </c>
      <c r="AJ1142" s="600"/>
      <c r="AK1142" s="600"/>
      <c r="AL1142" s="600" t="s">
        <v>493</v>
      </c>
      <c r="AM1142" s="600"/>
      <c r="AN1142" s="600"/>
      <c r="AO1142" s="600"/>
      <c r="AP1142" s="506"/>
      <c r="AQ1142" s="506"/>
      <c r="AR1142" s="577">
        <f>[1]Stratifications!$P47</f>
        <v>1</v>
      </c>
      <c r="AS1142" s="577"/>
      <c r="AT1142" s="577"/>
      <c r="AU1142" s="577" t="s">
        <v>493</v>
      </c>
      <c r="AV1142" s="577"/>
      <c r="AW1142" s="577"/>
      <c r="AX1142" s="577"/>
      <c r="AY1142" s="577"/>
      <c r="AZ1142" s="500"/>
      <c r="BA1142" s="500"/>
      <c r="BB1142" s="480"/>
      <c r="BC1142" s="480"/>
      <c r="BD1142" s="480"/>
      <c r="BE1142" s="480"/>
      <c r="BF1142" s="480"/>
      <c r="BG1142" s="480"/>
      <c r="BH1142" s="480"/>
      <c r="BI1142" s="480"/>
      <c r="BJ1142" s="480"/>
      <c r="BK1142" s="480"/>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c r="DP1142" s="2"/>
      <c r="DQ1142" s="2"/>
      <c r="DR1142" s="2"/>
      <c r="DS1142" s="2"/>
      <c r="DT1142" s="2"/>
      <c r="DU1142" s="2"/>
      <c r="DV1142" s="2"/>
      <c r="DW1142" s="2"/>
      <c r="DX1142" s="2"/>
      <c r="DY1142" s="2"/>
      <c r="DZ1142" s="2"/>
      <c r="EA1142" s="2"/>
      <c r="EB1142" s="2"/>
      <c r="EC1142" s="2"/>
      <c r="ED1142" s="2"/>
      <c r="EE1142" s="2"/>
      <c r="EF1142" s="2"/>
      <c r="EG1142" s="2"/>
      <c r="EH1142" s="2"/>
      <c r="EI1142" s="2"/>
      <c r="EJ1142" s="2"/>
      <c r="EK1142" s="2"/>
      <c r="EL1142" s="2"/>
      <c r="EM1142" s="2"/>
      <c r="EN1142" s="2"/>
      <c r="EO1142" s="2"/>
      <c r="EP1142" s="2"/>
      <c r="EQ1142" s="2"/>
      <c r="ER1142" s="2"/>
      <c r="ES1142" s="2"/>
      <c r="ET1142" s="2"/>
      <c r="EU1142" s="2"/>
      <c r="EV1142" s="2"/>
      <c r="EW1142" s="2"/>
      <c r="EX1142" s="2"/>
      <c r="EY1142" s="2"/>
      <c r="EZ1142" s="2"/>
      <c r="FA1142" s="2"/>
      <c r="FB1142" s="2"/>
      <c r="FC1142" s="2"/>
      <c r="FD1142" s="2"/>
      <c r="FE1142" s="2"/>
      <c r="FF1142" s="2"/>
      <c r="FG1142" s="2"/>
      <c r="FH1142" s="2"/>
      <c r="FI1142" s="2"/>
      <c r="FJ1142" s="2"/>
      <c r="FK1142" s="2"/>
      <c r="FL1142" s="2"/>
      <c r="FM1142" s="2"/>
      <c r="FN1142" s="2"/>
      <c r="FO1142" s="2"/>
      <c r="FP1142" s="2"/>
      <c r="FQ1142" s="2"/>
      <c r="FR1142" s="2"/>
      <c r="FS1142" s="2"/>
      <c r="FT1142" s="2"/>
      <c r="FU1142" s="2"/>
      <c r="FV1142" s="2"/>
      <c r="FW1142" s="2"/>
      <c r="FX1142" s="2"/>
      <c r="FY1142" s="2"/>
      <c r="FZ1142" s="2"/>
      <c r="GA1142" s="2"/>
      <c r="GB1142" s="2"/>
      <c r="GC1142" s="2"/>
      <c r="GD1142" s="2"/>
      <c r="GE1142" s="2"/>
      <c r="GF1142" s="2"/>
      <c r="GG1142" s="2"/>
      <c r="GH1142" s="2"/>
      <c r="GI1142" s="2"/>
      <c r="GJ1142" s="2"/>
      <c r="GK1142" s="2"/>
      <c r="GL1142" s="2"/>
      <c r="GM1142" s="2"/>
      <c r="GN1142" s="2"/>
      <c r="GO1142" s="2"/>
      <c r="GP1142" s="2"/>
    </row>
    <row r="1143" spans="6:198" s="1" customFormat="1" ht="12.75" customHeight="1" thickBot="1">
      <c r="F1143" s="81"/>
      <c r="G1143" s="480"/>
      <c r="H1143" s="480"/>
      <c r="I1143" s="480"/>
      <c r="J1143" s="500"/>
      <c r="K1143" s="9"/>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c r="AX1143" s="9"/>
      <c r="AY1143" s="9"/>
      <c r="AZ1143" s="512"/>
      <c r="BA1143" s="500"/>
      <c r="BB1143" s="480"/>
      <c r="BC1143" s="480"/>
      <c r="BD1143" s="480"/>
      <c r="BE1143" s="480"/>
      <c r="BF1143" s="480"/>
      <c r="BG1143" s="480"/>
      <c r="BH1143" s="480"/>
      <c r="BI1143" s="480"/>
      <c r="BJ1143" s="480"/>
      <c r="BK1143" s="480"/>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c r="DP1143" s="2"/>
      <c r="DQ1143" s="2"/>
      <c r="DR1143" s="2"/>
      <c r="DS1143" s="2"/>
      <c r="DT1143" s="2"/>
      <c r="DU1143" s="2"/>
      <c r="DV1143" s="2"/>
      <c r="DW1143" s="2"/>
      <c r="DX1143" s="2"/>
      <c r="DY1143" s="2"/>
      <c r="DZ1143" s="2"/>
      <c r="EA1143" s="2"/>
      <c r="EB1143" s="2"/>
      <c r="EC1143" s="2"/>
      <c r="ED1143" s="2"/>
      <c r="EE1143" s="2"/>
      <c r="EF1143" s="2"/>
      <c r="EG1143" s="2"/>
      <c r="EH1143" s="2"/>
      <c r="EI1143" s="2"/>
      <c r="EJ1143" s="2"/>
      <c r="EK1143" s="2"/>
      <c r="EL1143" s="2"/>
      <c r="EM1143" s="2"/>
      <c r="EN1143" s="2"/>
      <c r="EO1143" s="2"/>
      <c r="EP1143" s="2"/>
      <c r="EQ1143" s="2"/>
      <c r="ER1143" s="2"/>
      <c r="ES1143" s="2"/>
      <c r="ET1143" s="2"/>
      <c r="EU1143" s="2"/>
      <c r="EV1143" s="2"/>
      <c r="EW1143" s="2"/>
      <c r="EX1143" s="2"/>
      <c r="EY1143" s="2"/>
      <c r="EZ1143" s="2"/>
      <c r="FA1143" s="2"/>
      <c r="FB1143" s="2"/>
      <c r="FC1143" s="2"/>
      <c r="FD1143" s="2"/>
      <c r="FE1143" s="2"/>
      <c r="FF1143" s="2"/>
      <c r="FG1143" s="2"/>
      <c r="FH1143" s="2"/>
      <c r="FI1143" s="2"/>
      <c r="FJ1143" s="2"/>
      <c r="FK1143" s="2"/>
      <c r="FL1143" s="2"/>
      <c r="FM1143" s="2"/>
      <c r="FN1143" s="2"/>
      <c r="FO1143" s="2"/>
      <c r="FP1143" s="2"/>
      <c r="FQ1143" s="2"/>
      <c r="FR1143" s="2"/>
      <c r="FS1143" s="2"/>
      <c r="FT1143" s="2"/>
      <c r="FU1143" s="2"/>
      <c r="FV1143" s="2"/>
      <c r="FW1143" s="2"/>
      <c r="FX1143" s="2"/>
      <c r="FY1143" s="2"/>
      <c r="FZ1143" s="2"/>
      <c r="GA1143" s="2"/>
      <c r="GB1143" s="2"/>
      <c r="GC1143" s="2"/>
      <c r="GD1143" s="2"/>
      <c r="GE1143" s="2"/>
      <c r="GF1143" s="2"/>
      <c r="GG1143" s="2"/>
      <c r="GH1143" s="2"/>
      <c r="GI1143" s="2"/>
      <c r="GJ1143" s="2"/>
      <c r="GK1143" s="2"/>
      <c r="GL1143" s="2"/>
      <c r="GM1143" s="2"/>
      <c r="GN1143" s="2"/>
      <c r="GO1143" s="2"/>
      <c r="GP1143" s="2"/>
    </row>
    <row r="1144" spans="6:198" s="1" customFormat="1" ht="12.75" customHeight="1" thickBot="1">
      <c r="F1144" s="81"/>
      <c r="G1144" s="480"/>
      <c r="H1144" s="480"/>
      <c r="I1144" s="480"/>
      <c r="J1144" s="500"/>
      <c r="K1144" s="482" t="s">
        <v>500</v>
      </c>
      <c r="L1144" s="482"/>
      <c r="M1144" s="482"/>
      <c r="N1144" s="482"/>
      <c r="O1144" s="482"/>
      <c r="P1144" s="482"/>
      <c r="Q1144" s="483"/>
      <c r="R1144" s="483"/>
      <c r="S1144" s="483"/>
      <c r="T1144" s="484"/>
      <c r="U1144" s="483" t="s">
        <v>56</v>
      </c>
      <c r="V1144" s="483"/>
      <c r="W1144" s="483"/>
      <c r="X1144" s="483"/>
      <c r="Y1144" s="483"/>
      <c r="Z1144" s="485"/>
      <c r="AA1144" s="486"/>
      <c r="AB1144" s="486"/>
      <c r="AC1144" s="486"/>
      <c r="AD1144" s="486" t="s">
        <v>472</v>
      </c>
      <c r="AE1144" s="486"/>
      <c r="AF1144" s="486"/>
      <c r="AG1144" s="486"/>
      <c r="AH1144" s="487"/>
      <c r="AI1144" s="574" t="s">
        <v>473</v>
      </c>
      <c r="AJ1144" s="574"/>
      <c r="AK1144" s="574"/>
      <c r="AL1144" s="574"/>
      <c r="AM1144" s="574"/>
      <c r="AN1144" s="574"/>
      <c r="AO1144" s="574"/>
      <c r="AP1144" s="487"/>
      <c r="AQ1144" s="487"/>
      <c r="AR1144" s="486"/>
      <c r="AS1144" s="486"/>
      <c r="AT1144" s="486"/>
      <c r="AU1144" s="486" t="s">
        <v>474</v>
      </c>
      <c r="AV1144" s="486"/>
      <c r="AW1144" s="486"/>
      <c r="AX1144" s="507"/>
      <c r="AY1144" s="507"/>
      <c r="AZ1144" s="500"/>
      <c r="BA1144" s="500"/>
      <c r="BB1144" s="480"/>
      <c r="BC1144" s="480"/>
      <c r="BD1144" s="480"/>
      <c r="BE1144" s="480"/>
      <c r="BF1144" s="480"/>
      <c r="BG1144" s="480"/>
      <c r="BH1144" s="480"/>
      <c r="BI1144" s="480"/>
      <c r="BJ1144" s="480"/>
      <c r="BK1144" s="480"/>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c r="DP1144" s="2"/>
      <c r="DQ1144" s="2"/>
      <c r="DR1144" s="2"/>
      <c r="DS1144" s="2"/>
      <c r="DT1144" s="2"/>
      <c r="DU1144" s="2"/>
      <c r="DV1144" s="2"/>
      <c r="DW1144" s="2"/>
      <c r="DX1144" s="2"/>
      <c r="DY1144" s="2"/>
      <c r="DZ1144" s="2"/>
      <c r="EA1144" s="2"/>
      <c r="EB1144" s="2"/>
      <c r="EC1144" s="2"/>
      <c r="ED1144" s="2"/>
      <c r="EE1144" s="2"/>
      <c r="EF1144" s="2"/>
      <c r="EG1144" s="2"/>
      <c r="EH1144" s="2"/>
      <c r="EI1144" s="2"/>
      <c r="EJ1144" s="2"/>
      <c r="EK1144" s="2"/>
      <c r="EL1144" s="2"/>
      <c r="EM1144" s="2"/>
      <c r="EN1144" s="2"/>
      <c r="EO1144" s="2"/>
      <c r="EP1144" s="2"/>
      <c r="EQ1144" s="2"/>
      <c r="ER1144" s="2"/>
      <c r="ES1144" s="2"/>
      <c r="ET1144" s="2"/>
      <c r="EU1144" s="2"/>
      <c r="EV1144" s="2"/>
      <c r="EW1144" s="2"/>
      <c r="EX1144" s="2"/>
      <c r="EY1144" s="2"/>
      <c r="EZ1144" s="2"/>
      <c r="FA1144" s="2"/>
      <c r="FB1144" s="2"/>
      <c r="FC1144" s="2"/>
      <c r="FD1144" s="2"/>
      <c r="FE1144" s="2"/>
      <c r="FF1144" s="2"/>
      <c r="FG1144" s="2"/>
      <c r="FH1144" s="2"/>
      <c r="FI1144" s="2"/>
      <c r="FJ1144" s="2"/>
      <c r="FK1144" s="2"/>
      <c r="FL1144" s="2"/>
      <c r="FM1144" s="2"/>
      <c r="FN1144" s="2"/>
      <c r="FO1144" s="2"/>
      <c r="FP1144" s="2"/>
      <c r="FQ1144" s="2"/>
      <c r="FR1144" s="2"/>
      <c r="FS1144" s="2"/>
      <c r="FT1144" s="2"/>
      <c r="FU1144" s="2"/>
      <c r="FV1144" s="2"/>
      <c r="FW1144" s="2"/>
      <c r="FX1144" s="2"/>
      <c r="FY1144" s="2"/>
      <c r="FZ1144" s="2"/>
      <c r="GA1144" s="2"/>
      <c r="GB1144" s="2"/>
      <c r="GC1144" s="2"/>
      <c r="GD1144" s="2"/>
      <c r="GE1144" s="2"/>
      <c r="GF1144" s="2"/>
      <c r="GG1144" s="2"/>
      <c r="GH1144" s="2"/>
      <c r="GI1144" s="2"/>
      <c r="GJ1144" s="2"/>
      <c r="GK1144" s="2"/>
      <c r="GL1144" s="2"/>
      <c r="GM1144" s="2"/>
      <c r="GN1144" s="2"/>
      <c r="GO1144" s="2"/>
      <c r="GP1144" s="2"/>
    </row>
    <row r="1145" spans="6:198" s="1" customFormat="1" ht="12.75" customHeight="1">
      <c r="F1145" s="81"/>
      <c r="G1145" s="480"/>
      <c r="H1145" s="480"/>
      <c r="I1145" s="480"/>
      <c r="J1145" s="500"/>
      <c r="K1145" s="488" t="s">
        <v>492</v>
      </c>
      <c r="L1145" s="489"/>
      <c r="M1145" s="490"/>
      <c r="N1145" s="490"/>
      <c r="O1145" s="490"/>
      <c r="P1145" s="490"/>
      <c r="Q1145" s="490"/>
      <c r="R1145" s="491"/>
      <c r="S1145" s="588">
        <f>[1]Stratifications!$G50</f>
        <v>88958644.700000003</v>
      </c>
      <c r="T1145" s="588"/>
      <c r="U1145" s="588"/>
      <c r="V1145" s="588"/>
      <c r="W1145" s="588"/>
      <c r="X1145" s="492"/>
      <c r="Y1145" s="492"/>
      <c r="Z1145" s="493"/>
      <c r="AA1145" s="566">
        <f>[1]Stratifications!$J50</f>
        <v>0.29064615211884176</v>
      </c>
      <c r="AB1145" s="566"/>
      <c r="AC1145" s="566"/>
      <c r="AD1145" s="566" t="s">
        <v>493</v>
      </c>
      <c r="AE1145" s="566"/>
      <c r="AF1145" s="566"/>
      <c r="AG1145" s="566"/>
      <c r="AH1145" s="493"/>
      <c r="AI1145" s="567">
        <f>[1]Stratifications!$M50</f>
        <v>410</v>
      </c>
      <c r="AJ1145" s="568"/>
      <c r="AK1145" s="568"/>
      <c r="AL1145" s="568" t="s">
        <v>493</v>
      </c>
      <c r="AM1145" s="568"/>
      <c r="AN1145" s="568"/>
      <c r="AO1145" s="568"/>
      <c r="AP1145" s="493"/>
      <c r="AQ1145" s="493"/>
      <c r="AR1145" s="566">
        <f>[1]Stratifications!$P50</f>
        <v>0.18990273274664196</v>
      </c>
      <c r="AS1145" s="566"/>
      <c r="AT1145" s="566"/>
      <c r="AU1145" s="566" t="s">
        <v>493</v>
      </c>
      <c r="AV1145" s="566"/>
      <c r="AW1145" s="566"/>
      <c r="AX1145" s="566"/>
      <c r="AY1145" s="566"/>
      <c r="AZ1145" s="500"/>
      <c r="BA1145" s="500"/>
      <c r="BB1145" s="480"/>
      <c r="BC1145" s="480"/>
      <c r="BD1145" s="480"/>
      <c r="BE1145" s="480"/>
      <c r="BF1145" s="480"/>
      <c r="BG1145" s="480"/>
      <c r="BH1145" s="480"/>
      <c r="BI1145" s="480"/>
      <c r="BJ1145" s="480"/>
      <c r="BK1145" s="480"/>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c r="DP1145" s="2"/>
      <c r="DQ1145" s="2"/>
      <c r="DR1145" s="2"/>
      <c r="DS1145" s="2"/>
      <c r="DT1145" s="2"/>
      <c r="DU1145" s="2"/>
      <c r="DV1145" s="2"/>
      <c r="DW1145" s="2"/>
      <c r="DX1145" s="2"/>
      <c r="DY1145" s="2"/>
      <c r="DZ1145" s="2"/>
      <c r="EA1145" s="2"/>
      <c r="EB1145" s="2"/>
      <c r="EC1145" s="2"/>
      <c r="ED1145" s="2"/>
      <c r="EE1145" s="2"/>
      <c r="EF1145" s="2"/>
      <c r="EG1145" s="2"/>
      <c r="EH1145" s="2"/>
      <c r="EI1145" s="2"/>
      <c r="EJ1145" s="2"/>
      <c r="EK1145" s="2"/>
      <c r="EL1145" s="2"/>
      <c r="EM1145" s="2"/>
      <c r="EN1145" s="2"/>
      <c r="EO1145" s="2"/>
      <c r="EP1145" s="2"/>
      <c r="EQ1145" s="2"/>
      <c r="ER1145" s="2"/>
      <c r="ES1145" s="2"/>
      <c r="ET1145" s="2"/>
      <c r="EU1145" s="2"/>
      <c r="EV1145" s="2"/>
      <c r="EW1145" s="2"/>
      <c r="EX1145" s="2"/>
      <c r="EY1145" s="2"/>
      <c r="EZ1145" s="2"/>
      <c r="FA1145" s="2"/>
      <c r="FB1145" s="2"/>
      <c r="FC1145" s="2"/>
      <c r="FD1145" s="2"/>
      <c r="FE1145" s="2"/>
      <c r="FF1145" s="2"/>
      <c r="FG1145" s="2"/>
      <c r="FH1145" s="2"/>
      <c r="FI1145" s="2"/>
      <c r="FJ1145" s="2"/>
      <c r="FK1145" s="2"/>
      <c r="FL1145" s="2"/>
      <c r="FM1145" s="2"/>
      <c r="FN1145" s="2"/>
      <c r="FO1145" s="2"/>
      <c r="FP1145" s="2"/>
      <c r="FQ1145" s="2"/>
      <c r="FR1145" s="2"/>
      <c r="FS1145" s="2"/>
      <c r="FT1145" s="2"/>
      <c r="FU1145" s="2"/>
      <c r="FV1145" s="2"/>
      <c r="FW1145" s="2"/>
      <c r="FX1145" s="2"/>
      <c r="FY1145" s="2"/>
      <c r="FZ1145" s="2"/>
      <c r="GA1145" s="2"/>
      <c r="GB1145" s="2"/>
      <c r="GC1145" s="2"/>
      <c r="GD1145" s="2"/>
      <c r="GE1145" s="2"/>
      <c r="GF1145" s="2"/>
      <c r="GG1145" s="2"/>
      <c r="GH1145" s="2"/>
      <c r="GI1145" s="2"/>
      <c r="GJ1145" s="2"/>
      <c r="GK1145" s="2"/>
      <c r="GL1145" s="2"/>
      <c r="GM1145" s="2"/>
      <c r="GN1145" s="2"/>
      <c r="GO1145" s="2"/>
      <c r="GP1145" s="2"/>
    </row>
    <row r="1146" spans="6:198" s="1" customFormat="1" ht="12.75" customHeight="1">
      <c r="F1146" s="81"/>
      <c r="G1146" s="480"/>
      <c r="H1146" s="480"/>
      <c r="I1146" s="480"/>
      <c r="J1146" s="500"/>
      <c r="K1146" s="494" t="s">
        <v>494</v>
      </c>
      <c r="L1146" s="495"/>
      <c r="M1146" s="496"/>
      <c r="N1146" s="496"/>
      <c r="O1146" s="496"/>
      <c r="P1146" s="496"/>
      <c r="Q1146" s="496"/>
      <c r="R1146" s="491"/>
      <c r="S1146" s="560">
        <f>[1]Stratifications!$G51</f>
        <v>44589386.170000009</v>
      </c>
      <c r="T1146" s="560"/>
      <c r="U1146" s="560"/>
      <c r="V1146" s="560"/>
      <c r="W1146" s="560"/>
      <c r="X1146" s="513"/>
      <c r="Y1146" s="497"/>
      <c r="Z1146" s="498"/>
      <c r="AA1146" s="553">
        <f>[1]Stratifications!$J51</f>
        <v>0.14568267715134831</v>
      </c>
      <c r="AB1146" s="553"/>
      <c r="AC1146" s="553"/>
      <c r="AD1146" s="553" t="s">
        <v>493</v>
      </c>
      <c r="AE1146" s="553"/>
      <c r="AF1146" s="553"/>
      <c r="AG1146" s="553"/>
      <c r="AH1146" s="514"/>
      <c r="AI1146" s="561">
        <f>[1]Stratifications!$M51</f>
        <v>337</v>
      </c>
      <c r="AJ1146" s="562"/>
      <c r="AK1146" s="562"/>
      <c r="AL1146" s="562" t="s">
        <v>493</v>
      </c>
      <c r="AM1146" s="562"/>
      <c r="AN1146" s="562"/>
      <c r="AO1146" s="562"/>
      <c r="AP1146" s="498"/>
      <c r="AQ1146" s="498"/>
      <c r="AR1146" s="553">
        <f>[1]Stratifications!$P51</f>
        <v>0.15609078276980085</v>
      </c>
      <c r="AS1146" s="553"/>
      <c r="AT1146" s="553"/>
      <c r="AU1146" s="553" t="s">
        <v>493</v>
      </c>
      <c r="AV1146" s="553"/>
      <c r="AW1146" s="553"/>
      <c r="AX1146" s="553"/>
      <c r="AY1146" s="553"/>
      <c r="AZ1146" s="500"/>
      <c r="BA1146" s="500"/>
      <c r="BB1146" s="480"/>
      <c r="BC1146" s="480"/>
      <c r="BD1146" s="480"/>
      <c r="BE1146" s="480"/>
      <c r="BF1146" s="480"/>
      <c r="BG1146" s="480"/>
      <c r="BH1146" s="480"/>
      <c r="BI1146" s="480"/>
      <c r="BJ1146" s="480"/>
      <c r="BK1146" s="480"/>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c r="DP1146" s="2"/>
      <c r="DQ1146" s="2"/>
      <c r="DR1146" s="2"/>
      <c r="DS1146" s="2"/>
      <c r="DT1146" s="2"/>
      <c r="DU1146" s="2"/>
      <c r="DV1146" s="2"/>
      <c r="DW1146" s="2"/>
      <c r="DX1146" s="2"/>
      <c r="DY1146" s="2"/>
      <c r="DZ1146" s="2"/>
      <c r="EA1146" s="2"/>
      <c r="EB1146" s="2"/>
      <c r="EC1146" s="2"/>
      <c r="ED1146" s="2"/>
      <c r="EE1146" s="2"/>
      <c r="EF1146" s="2"/>
      <c r="EG1146" s="2"/>
      <c r="EH1146" s="2"/>
      <c r="EI1146" s="2"/>
      <c r="EJ1146" s="2"/>
      <c r="EK1146" s="2"/>
      <c r="EL1146" s="2"/>
      <c r="EM1146" s="2"/>
      <c r="EN1146" s="2"/>
      <c r="EO1146" s="2"/>
      <c r="EP1146" s="2"/>
      <c r="EQ1146" s="2"/>
      <c r="ER1146" s="2"/>
      <c r="ES1146" s="2"/>
      <c r="ET1146" s="2"/>
      <c r="EU1146" s="2"/>
      <c r="EV1146" s="2"/>
      <c r="EW1146" s="2"/>
      <c r="EX1146" s="2"/>
      <c r="EY1146" s="2"/>
      <c r="EZ1146" s="2"/>
      <c r="FA1146" s="2"/>
      <c r="FB1146" s="2"/>
      <c r="FC1146" s="2"/>
      <c r="FD1146" s="2"/>
      <c r="FE1146" s="2"/>
      <c r="FF1146" s="2"/>
      <c r="FG1146" s="2"/>
      <c r="FH1146" s="2"/>
      <c r="FI1146" s="2"/>
      <c r="FJ1146" s="2"/>
      <c r="FK1146" s="2"/>
      <c r="FL1146" s="2"/>
      <c r="FM1146" s="2"/>
      <c r="FN1146" s="2"/>
      <c r="FO1146" s="2"/>
      <c r="FP1146" s="2"/>
      <c r="FQ1146" s="2"/>
      <c r="FR1146" s="2"/>
      <c r="FS1146" s="2"/>
      <c r="FT1146" s="2"/>
      <c r="FU1146" s="2"/>
      <c r="FV1146" s="2"/>
      <c r="FW1146" s="2"/>
      <c r="FX1146" s="2"/>
      <c r="FY1146" s="2"/>
      <c r="FZ1146" s="2"/>
      <c r="GA1146" s="2"/>
      <c r="GB1146" s="2"/>
      <c r="GC1146" s="2"/>
      <c r="GD1146" s="2"/>
      <c r="GE1146" s="2"/>
      <c r="GF1146" s="2"/>
      <c r="GG1146" s="2"/>
      <c r="GH1146" s="2"/>
      <c r="GI1146" s="2"/>
      <c r="GJ1146" s="2"/>
      <c r="GK1146" s="2"/>
      <c r="GL1146" s="2"/>
      <c r="GM1146" s="2"/>
      <c r="GN1146" s="2"/>
      <c r="GO1146" s="2"/>
      <c r="GP1146" s="2"/>
    </row>
    <row r="1147" spans="6:198" s="1" customFormat="1" ht="12.75" customHeight="1">
      <c r="F1147" s="81"/>
      <c r="G1147" s="480"/>
      <c r="H1147" s="480"/>
      <c r="I1147" s="480"/>
      <c r="J1147" s="500"/>
      <c r="K1147" s="494" t="s">
        <v>495</v>
      </c>
      <c r="L1147" s="495"/>
      <c r="M1147" s="496"/>
      <c r="N1147" s="496"/>
      <c r="O1147" s="496"/>
      <c r="P1147" s="496"/>
      <c r="Q1147" s="496"/>
      <c r="R1147" s="491"/>
      <c r="S1147" s="560">
        <f>[1]Stratifications!$G52</f>
        <v>135896214.93999994</v>
      </c>
      <c r="T1147" s="560"/>
      <c r="U1147" s="560"/>
      <c r="V1147" s="560"/>
      <c r="W1147" s="560"/>
      <c r="X1147" s="497"/>
      <c r="Y1147" s="497"/>
      <c r="Z1147" s="498"/>
      <c r="AA1147" s="553">
        <f>[1]Stratifications!$J52</f>
        <v>0.44400082862127999</v>
      </c>
      <c r="AB1147" s="553"/>
      <c r="AC1147" s="553"/>
      <c r="AD1147" s="553" t="s">
        <v>493</v>
      </c>
      <c r="AE1147" s="553"/>
      <c r="AF1147" s="553"/>
      <c r="AG1147" s="553"/>
      <c r="AH1147" s="498"/>
      <c r="AI1147" s="561">
        <f>[1]Stratifications!$M52</f>
        <v>1071</v>
      </c>
      <c r="AJ1147" s="562"/>
      <c r="AK1147" s="562"/>
      <c r="AL1147" s="562" t="s">
        <v>493</v>
      </c>
      <c r="AM1147" s="562"/>
      <c r="AN1147" s="562"/>
      <c r="AO1147" s="562"/>
      <c r="AP1147" s="498"/>
      <c r="AQ1147" s="498"/>
      <c r="AR1147" s="553">
        <f>[1]Stratifications!$P52</f>
        <v>0.49606299212598426</v>
      </c>
      <c r="AS1147" s="553"/>
      <c r="AT1147" s="553"/>
      <c r="AU1147" s="553" t="s">
        <v>493</v>
      </c>
      <c r="AV1147" s="553"/>
      <c r="AW1147" s="553"/>
      <c r="AX1147" s="553"/>
      <c r="AY1147" s="553"/>
      <c r="AZ1147" s="500"/>
      <c r="BA1147" s="500"/>
      <c r="BB1147" s="480"/>
      <c r="BC1147" s="480"/>
      <c r="BD1147" s="480"/>
      <c r="BE1147" s="480"/>
      <c r="BF1147" s="480"/>
      <c r="BG1147" s="480"/>
      <c r="BH1147" s="480"/>
      <c r="BI1147" s="480"/>
      <c r="BJ1147" s="480"/>
      <c r="BK1147" s="480"/>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c r="DP1147" s="2"/>
      <c r="DQ1147" s="2"/>
      <c r="DR1147" s="2"/>
      <c r="DS1147" s="2"/>
      <c r="DT1147" s="2"/>
      <c r="DU1147" s="2"/>
      <c r="DV1147" s="2"/>
      <c r="DW1147" s="2"/>
      <c r="DX1147" s="2"/>
      <c r="DY1147" s="2"/>
      <c r="DZ1147" s="2"/>
      <c r="EA1147" s="2"/>
      <c r="EB1147" s="2"/>
      <c r="EC1147" s="2"/>
      <c r="ED1147" s="2"/>
      <c r="EE1147" s="2"/>
      <c r="EF1147" s="2"/>
      <c r="EG1147" s="2"/>
      <c r="EH1147" s="2"/>
      <c r="EI1147" s="2"/>
      <c r="EJ1147" s="2"/>
      <c r="EK1147" s="2"/>
      <c r="EL1147" s="2"/>
      <c r="EM1147" s="2"/>
      <c r="EN1147" s="2"/>
      <c r="EO1147" s="2"/>
      <c r="EP1147" s="2"/>
      <c r="EQ1147" s="2"/>
      <c r="ER1147" s="2"/>
      <c r="ES1147" s="2"/>
      <c r="ET1147" s="2"/>
      <c r="EU1147" s="2"/>
      <c r="EV1147" s="2"/>
      <c r="EW1147" s="2"/>
      <c r="EX1147" s="2"/>
      <c r="EY1147" s="2"/>
      <c r="EZ1147" s="2"/>
      <c r="FA1147" s="2"/>
      <c r="FB1147" s="2"/>
      <c r="FC1147" s="2"/>
      <c r="FD1147" s="2"/>
      <c r="FE1147" s="2"/>
      <c r="FF1147" s="2"/>
      <c r="FG1147" s="2"/>
      <c r="FH1147" s="2"/>
      <c r="FI1147" s="2"/>
      <c r="FJ1147" s="2"/>
      <c r="FK1147" s="2"/>
      <c r="FL1147" s="2"/>
      <c r="FM1147" s="2"/>
      <c r="FN1147" s="2"/>
      <c r="FO1147" s="2"/>
      <c r="FP1147" s="2"/>
      <c r="FQ1147" s="2"/>
      <c r="FR1147" s="2"/>
      <c r="FS1147" s="2"/>
      <c r="FT1147" s="2"/>
      <c r="FU1147" s="2"/>
      <c r="FV1147" s="2"/>
      <c r="FW1147" s="2"/>
      <c r="FX1147" s="2"/>
      <c r="FY1147" s="2"/>
      <c r="FZ1147" s="2"/>
      <c r="GA1147" s="2"/>
      <c r="GB1147" s="2"/>
      <c r="GC1147" s="2"/>
      <c r="GD1147" s="2"/>
      <c r="GE1147" s="2"/>
      <c r="GF1147" s="2"/>
      <c r="GG1147" s="2"/>
      <c r="GH1147" s="2"/>
      <c r="GI1147" s="2"/>
      <c r="GJ1147" s="2"/>
      <c r="GK1147" s="2"/>
      <c r="GL1147" s="2"/>
      <c r="GM1147" s="2"/>
      <c r="GN1147" s="2"/>
      <c r="GO1147" s="2"/>
      <c r="GP1147" s="2"/>
    </row>
    <row r="1148" spans="6:198" s="1" customFormat="1" ht="12.75" customHeight="1">
      <c r="F1148" s="81"/>
      <c r="G1148" s="480"/>
      <c r="H1148" s="480"/>
      <c r="I1148" s="480"/>
      <c r="J1148" s="500"/>
      <c r="K1148" s="494" t="s">
        <v>496</v>
      </c>
      <c r="L1148" s="495"/>
      <c r="M1148" s="496"/>
      <c r="N1148" s="496"/>
      <c r="O1148" s="496"/>
      <c r="P1148" s="496"/>
      <c r="Q1148" s="496"/>
      <c r="R1148" s="491"/>
      <c r="S1148" s="560">
        <f>[1]Stratifications!$G53</f>
        <v>36627739.150000028</v>
      </c>
      <c r="T1148" s="560"/>
      <c r="U1148" s="560"/>
      <c r="V1148" s="560"/>
      <c r="W1148" s="560"/>
      <c r="X1148" s="497"/>
      <c r="Y1148" s="497"/>
      <c r="Z1148" s="498"/>
      <c r="AA1148" s="553">
        <f>[1]Stratifications!$J53</f>
        <v>0.11967034210852995</v>
      </c>
      <c r="AB1148" s="553"/>
      <c r="AC1148" s="553"/>
      <c r="AD1148" s="553" t="s">
        <v>493</v>
      </c>
      <c r="AE1148" s="553"/>
      <c r="AF1148" s="553"/>
      <c r="AG1148" s="553"/>
      <c r="AH1148" s="498"/>
      <c r="AI1148" s="561">
        <f>[1]Stratifications!$M53</f>
        <v>341</v>
      </c>
      <c r="AJ1148" s="562"/>
      <c r="AK1148" s="562"/>
      <c r="AL1148" s="562" t="s">
        <v>493</v>
      </c>
      <c r="AM1148" s="562"/>
      <c r="AN1148" s="562"/>
      <c r="AO1148" s="562"/>
      <c r="AP1148" s="498"/>
      <c r="AQ1148" s="498"/>
      <c r="AR1148" s="553">
        <f>[1]Stratifications!$P53</f>
        <v>0.15794349235757296</v>
      </c>
      <c r="AS1148" s="553"/>
      <c r="AT1148" s="553"/>
      <c r="AU1148" s="553" t="s">
        <v>493</v>
      </c>
      <c r="AV1148" s="553"/>
      <c r="AW1148" s="553"/>
      <c r="AX1148" s="553"/>
      <c r="AY1148" s="553"/>
      <c r="AZ1148" s="500"/>
      <c r="BA1148" s="500"/>
      <c r="BB1148" s="480"/>
      <c r="BC1148" s="480"/>
      <c r="BD1148" s="480"/>
      <c r="BE1148" s="480"/>
      <c r="BF1148" s="480"/>
      <c r="BG1148" s="480"/>
      <c r="BH1148" s="480"/>
      <c r="BI1148" s="480"/>
      <c r="BJ1148" s="480"/>
      <c r="BK1148" s="480"/>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c r="DP1148" s="2"/>
      <c r="DQ1148" s="2"/>
      <c r="DR1148" s="2"/>
      <c r="DS1148" s="2"/>
      <c r="DT1148" s="2"/>
      <c r="DU1148" s="2"/>
      <c r="DV1148" s="2"/>
      <c r="DW1148" s="2"/>
      <c r="DX1148" s="2"/>
      <c r="DY1148" s="2"/>
      <c r="DZ1148" s="2"/>
      <c r="EA1148" s="2"/>
      <c r="EB1148" s="2"/>
      <c r="EC1148" s="2"/>
      <c r="ED1148" s="2"/>
      <c r="EE1148" s="2"/>
      <c r="EF1148" s="2"/>
      <c r="EG1148" s="2"/>
      <c r="EH1148" s="2"/>
      <c r="EI1148" s="2"/>
      <c r="EJ1148" s="2"/>
      <c r="EK1148" s="2"/>
      <c r="EL1148" s="2"/>
      <c r="EM1148" s="2"/>
      <c r="EN1148" s="2"/>
      <c r="EO1148" s="2"/>
      <c r="EP1148" s="2"/>
      <c r="EQ1148" s="2"/>
      <c r="ER1148" s="2"/>
      <c r="ES1148" s="2"/>
      <c r="ET1148" s="2"/>
      <c r="EU1148" s="2"/>
      <c r="EV1148" s="2"/>
      <c r="EW1148" s="2"/>
      <c r="EX1148" s="2"/>
      <c r="EY1148" s="2"/>
      <c r="EZ1148" s="2"/>
      <c r="FA1148" s="2"/>
      <c r="FB1148" s="2"/>
      <c r="FC1148" s="2"/>
      <c r="FD1148" s="2"/>
      <c r="FE1148" s="2"/>
      <c r="FF1148" s="2"/>
      <c r="FG1148" s="2"/>
      <c r="FH1148" s="2"/>
      <c r="FI1148" s="2"/>
      <c r="FJ1148" s="2"/>
      <c r="FK1148" s="2"/>
      <c r="FL1148" s="2"/>
      <c r="FM1148" s="2"/>
      <c r="FN1148" s="2"/>
      <c r="FO1148" s="2"/>
      <c r="FP1148" s="2"/>
      <c r="FQ1148" s="2"/>
      <c r="FR1148" s="2"/>
      <c r="FS1148" s="2"/>
      <c r="FT1148" s="2"/>
      <c r="FU1148" s="2"/>
      <c r="FV1148" s="2"/>
      <c r="FW1148" s="2"/>
      <c r="FX1148" s="2"/>
      <c r="FY1148" s="2"/>
      <c r="FZ1148" s="2"/>
      <c r="GA1148" s="2"/>
      <c r="GB1148" s="2"/>
      <c r="GC1148" s="2"/>
      <c r="GD1148" s="2"/>
      <c r="GE1148" s="2"/>
      <c r="GF1148" s="2"/>
      <c r="GG1148" s="2"/>
      <c r="GH1148" s="2"/>
      <c r="GI1148" s="2"/>
      <c r="GJ1148" s="2"/>
      <c r="GK1148" s="2"/>
      <c r="GL1148" s="2"/>
      <c r="GM1148" s="2"/>
      <c r="GN1148" s="2"/>
      <c r="GO1148" s="2"/>
      <c r="GP1148" s="2"/>
    </row>
    <row r="1149" spans="6:198" s="1" customFormat="1" ht="12.75" customHeight="1">
      <c r="F1149" s="81"/>
      <c r="G1149" s="480"/>
      <c r="H1149" s="480"/>
      <c r="I1149" s="480"/>
      <c r="J1149" s="500"/>
      <c r="K1149" s="494" t="s">
        <v>497</v>
      </c>
      <c r="L1149" s="495"/>
      <c r="M1149" s="496"/>
      <c r="N1149" s="496"/>
      <c r="O1149" s="496"/>
      <c r="P1149" s="496"/>
      <c r="Q1149" s="496"/>
      <c r="R1149" s="491"/>
      <c r="S1149" s="560">
        <f>[1]Stratifications!$G54</f>
        <v>0</v>
      </c>
      <c r="T1149" s="560"/>
      <c r="U1149" s="560"/>
      <c r="V1149" s="560"/>
      <c r="W1149" s="560"/>
      <c r="X1149" s="497"/>
      <c r="Y1149" s="497"/>
      <c r="Z1149" s="498"/>
      <c r="AA1149" s="553">
        <f>[1]Stratifications!$J54</f>
        <v>0</v>
      </c>
      <c r="AB1149" s="553"/>
      <c r="AC1149" s="553"/>
      <c r="AD1149" s="553" t="s">
        <v>493</v>
      </c>
      <c r="AE1149" s="553"/>
      <c r="AF1149" s="553"/>
      <c r="AG1149" s="553"/>
      <c r="AH1149" s="498"/>
      <c r="AI1149" s="561">
        <f>[1]Stratifications!$M54</f>
        <v>0</v>
      </c>
      <c r="AJ1149" s="562"/>
      <c r="AK1149" s="562"/>
      <c r="AL1149" s="562" t="s">
        <v>493</v>
      </c>
      <c r="AM1149" s="562"/>
      <c r="AN1149" s="562"/>
      <c r="AO1149" s="562"/>
      <c r="AP1149" s="498"/>
      <c r="AQ1149" s="498"/>
      <c r="AR1149" s="553">
        <f>[1]Stratifications!$P54</f>
        <v>0</v>
      </c>
      <c r="AS1149" s="553"/>
      <c r="AT1149" s="553"/>
      <c r="AU1149" s="553" t="s">
        <v>493</v>
      </c>
      <c r="AV1149" s="553"/>
      <c r="AW1149" s="553"/>
      <c r="AX1149" s="553"/>
      <c r="AY1149" s="553"/>
      <c r="AZ1149" s="500"/>
      <c r="BA1149" s="500"/>
      <c r="BB1149" s="480"/>
      <c r="BC1149" s="480"/>
      <c r="BD1149" s="480"/>
      <c r="BE1149" s="480"/>
      <c r="BF1149" s="480"/>
      <c r="BG1149" s="480"/>
      <c r="BH1149" s="480"/>
      <c r="BI1149" s="480"/>
      <c r="BJ1149" s="480"/>
      <c r="BK1149" s="480"/>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c r="DP1149" s="2"/>
      <c r="DQ1149" s="2"/>
      <c r="DR1149" s="2"/>
      <c r="DS1149" s="2"/>
      <c r="DT1149" s="2"/>
      <c r="DU1149" s="2"/>
      <c r="DV1149" s="2"/>
      <c r="DW1149" s="2"/>
      <c r="DX1149" s="2"/>
      <c r="DY1149" s="2"/>
      <c r="DZ1149" s="2"/>
      <c r="EA1149" s="2"/>
      <c r="EB1149" s="2"/>
      <c r="EC1149" s="2"/>
      <c r="ED1149" s="2"/>
      <c r="EE1149" s="2"/>
      <c r="EF1149" s="2"/>
      <c r="EG1149" s="2"/>
      <c r="EH1149" s="2"/>
      <c r="EI1149" s="2"/>
      <c r="EJ1149" s="2"/>
      <c r="EK1149" s="2"/>
      <c r="EL1149" s="2"/>
      <c r="EM1149" s="2"/>
      <c r="EN1149" s="2"/>
      <c r="EO1149" s="2"/>
      <c r="EP1149" s="2"/>
      <c r="EQ1149" s="2"/>
      <c r="ER1149" s="2"/>
      <c r="ES1149" s="2"/>
      <c r="ET1149" s="2"/>
      <c r="EU1149" s="2"/>
      <c r="EV1149" s="2"/>
      <c r="EW1149" s="2"/>
      <c r="EX1149" s="2"/>
      <c r="EY1149" s="2"/>
      <c r="EZ1149" s="2"/>
      <c r="FA1149" s="2"/>
      <c r="FB1149" s="2"/>
      <c r="FC1149" s="2"/>
      <c r="FD1149" s="2"/>
      <c r="FE1149" s="2"/>
      <c r="FF1149" s="2"/>
      <c r="FG1149" s="2"/>
      <c r="FH1149" s="2"/>
      <c r="FI1149" s="2"/>
      <c r="FJ1149" s="2"/>
      <c r="FK1149" s="2"/>
      <c r="FL1149" s="2"/>
      <c r="FM1149" s="2"/>
      <c r="FN1149" s="2"/>
      <c r="FO1149" s="2"/>
      <c r="FP1149" s="2"/>
      <c r="FQ1149" s="2"/>
      <c r="FR1149" s="2"/>
      <c r="FS1149" s="2"/>
      <c r="FT1149" s="2"/>
      <c r="FU1149" s="2"/>
      <c r="FV1149" s="2"/>
      <c r="FW1149" s="2"/>
      <c r="FX1149" s="2"/>
      <c r="FY1149" s="2"/>
      <c r="FZ1149" s="2"/>
      <c r="GA1149" s="2"/>
      <c r="GB1149" s="2"/>
      <c r="GC1149" s="2"/>
      <c r="GD1149" s="2"/>
      <c r="GE1149" s="2"/>
      <c r="GF1149" s="2"/>
      <c r="GG1149" s="2"/>
      <c r="GH1149" s="2"/>
      <c r="GI1149" s="2"/>
      <c r="GJ1149" s="2"/>
      <c r="GK1149" s="2"/>
      <c r="GL1149" s="2"/>
      <c r="GM1149" s="2"/>
      <c r="GN1149" s="2"/>
      <c r="GO1149" s="2"/>
      <c r="GP1149" s="2"/>
    </row>
    <row r="1150" spans="6:198" s="1" customFormat="1" ht="12.75" customHeight="1">
      <c r="F1150" s="81"/>
      <c r="G1150" s="480"/>
      <c r="H1150" s="480"/>
      <c r="I1150" s="480"/>
      <c r="J1150" s="500"/>
      <c r="K1150" s="494" t="s">
        <v>498</v>
      </c>
      <c r="L1150" s="495"/>
      <c r="M1150" s="496"/>
      <c r="N1150" s="496"/>
      <c r="O1150" s="496"/>
      <c r="P1150" s="496"/>
      <c r="Q1150" s="496"/>
      <c r="R1150" s="491"/>
      <c r="S1150" s="560">
        <f>[1]Stratifications!$G55</f>
        <v>0</v>
      </c>
      <c r="T1150" s="560"/>
      <c r="U1150" s="560"/>
      <c r="V1150" s="560"/>
      <c r="W1150" s="560"/>
      <c r="X1150" s="497"/>
      <c r="Y1150" s="497"/>
      <c r="Z1150" s="498"/>
      <c r="AA1150" s="553">
        <f>[1]Stratifications!$J55</f>
        <v>0</v>
      </c>
      <c r="AB1150" s="553"/>
      <c r="AC1150" s="553"/>
      <c r="AD1150" s="553" t="s">
        <v>493</v>
      </c>
      <c r="AE1150" s="553"/>
      <c r="AF1150" s="553"/>
      <c r="AG1150" s="553"/>
      <c r="AH1150" s="498"/>
      <c r="AI1150" s="561">
        <f>[1]Stratifications!$M55</f>
        <v>0</v>
      </c>
      <c r="AJ1150" s="562"/>
      <c r="AK1150" s="562"/>
      <c r="AL1150" s="562" t="s">
        <v>493</v>
      </c>
      <c r="AM1150" s="562"/>
      <c r="AN1150" s="562"/>
      <c r="AO1150" s="562"/>
      <c r="AP1150" s="498"/>
      <c r="AQ1150" s="498"/>
      <c r="AR1150" s="553">
        <f>[1]Stratifications!$P55</f>
        <v>0</v>
      </c>
      <c r="AS1150" s="553"/>
      <c r="AT1150" s="553"/>
      <c r="AU1150" s="553" t="s">
        <v>493</v>
      </c>
      <c r="AV1150" s="553"/>
      <c r="AW1150" s="553"/>
      <c r="AX1150" s="553"/>
      <c r="AY1150" s="553"/>
      <c r="AZ1150" s="500"/>
      <c r="BA1150" s="500"/>
      <c r="BB1150" s="480"/>
      <c r="BC1150" s="480"/>
      <c r="BD1150" s="480"/>
      <c r="BE1150" s="480"/>
      <c r="BF1150" s="480"/>
      <c r="BG1150" s="480"/>
      <c r="BH1150" s="480"/>
      <c r="BI1150" s="480"/>
      <c r="BJ1150" s="480"/>
      <c r="BK1150" s="480"/>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c r="DP1150" s="2"/>
      <c r="DQ1150" s="2"/>
      <c r="DR1150" s="2"/>
      <c r="DS1150" s="2"/>
      <c r="DT1150" s="2"/>
      <c r="DU1150" s="2"/>
      <c r="DV1150" s="2"/>
      <c r="DW1150" s="2"/>
      <c r="DX1150" s="2"/>
      <c r="DY1150" s="2"/>
      <c r="DZ1150" s="2"/>
      <c r="EA1150" s="2"/>
      <c r="EB1150" s="2"/>
      <c r="EC1150" s="2"/>
      <c r="ED1150" s="2"/>
      <c r="EE1150" s="2"/>
      <c r="EF1150" s="2"/>
      <c r="EG1150" s="2"/>
      <c r="EH1150" s="2"/>
      <c r="EI1150" s="2"/>
      <c r="EJ1150" s="2"/>
      <c r="EK1150" s="2"/>
      <c r="EL1150" s="2"/>
      <c r="EM1150" s="2"/>
      <c r="EN1150" s="2"/>
      <c r="EO1150" s="2"/>
      <c r="EP1150" s="2"/>
      <c r="EQ1150" s="2"/>
      <c r="ER1150" s="2"/>
      <c r="ES1150" s="2"/>
      <c r="ET1150" s="2"/>
      <c r="EU1150" s="2"/>
      <c r="EV1150" s="2"/>
      <c r="EW1150" s="2"/>
      <c r="EX1150" s="2"/>
      <c r="EY1150" s="2"/>
      <c r="EZ1150" s="2"/>
      <c r="FA1150" s="2"/>
      <c r="FB1150" s="2"/>
      <c r="FC1150" s="2"/>
      <c r="FD1150" s="2"/>
      <c r="FE1150" s="2"/>
      <c r="FF1150" s="2"/>
      <c r="FG1150" s="2"/>
      <c r="FH1150" s="2"/>
      <c r="FI1150" s="2"/>
      <c r="FJ1150" s="2"/>
      <c r="FK1150" s="2"/>
      <c r="FL1150" s="2"/>
      <c r="FM1150" s="2"/>
      <c r="FN1150" s="2"/>
      <c r="FO1150" s="2"/>
      <c r="FP1150" s="2"/>
      <c r="FQ1150" s="2"/>
      <c r="FR1150" s="2"/>
      <c r="FS1150" s="2"/>
      <c r="FT1150" s="2"/>
      <c r="FU1150" s="2"/>
      <c r="FV1150" s="2"/>
      <c r="FW1150" s="2"/>
      <c r="FX1150" s="2"/>
      <c r="FY1150" s="2"/>
      <c r="FZ1150" s="2"/>
      <c r="GA1150" s="2"/>
      <c r="GB1150" s="2"/>
      <c r="GC1150" s="2"/>
      <c r="GD1150" s="2"/>
      <c r="GE1150" s="2"/>
      <c r="GF1150" s="2"/>
      <c r="GG1150" s="2"/>
      <c r="GH1150" s="2"/>
      <c r="GI1150" s="2"/>
      <c r="GJ1150" s="2"/>
      <c r="GK1150" s="2"/>
      <c r="GL1150" s="2"/>
      <c r="GM1150" s="2"/>
      <c r="GN1150" s="2"/>
      <c r="GO1150" s="2"/>
      <c r="GP1150" s="2"/>
    </row>
    <row r="1151" spans="6:198" ht="12.75" customHeight="1">
      <c r="J1151" s="500"/>
      <c r="K1151" s="494" t="s">
        <v>501</v>
      </c>
      <c r="L1151" s="495"/>
      <c r="M1151" s="496"/>
      <c r="N1151" s="496"/>
      <c r="O1151" s="496"/>
      <c r="P1151" s="496"/>
      <c r="Q1151" s="496"/>
      <c r="R1151" s="491"/>
      <c r="S1151" s="560">
        <f>[1]Stratifications!$G56</f>
        <v>0</v>
      </c>
      <c r="T1151" s="560"/>
      <c r="U1151" s="560"/>
      <c r="V1151" s="560"/>
      <c r="W1151" s="560"/>
      <c r="X1151" s="497"/>
      <c r="Y1151" s="497"/>
      <c r="Z1151" s="498"/>
      <c r="AA1151" s="553">
        <f>[1]Stratifications!$J56</f>
        <v>0</v>
      </c>
      <c r="AB1151" s="553"/>
      <c r="AC1151" s="553"/>
      <c r="AD1151" s="553" t="s">
        <v>493</v>
      </c>
      <c r="AE1151" s="553"/>
      <c r="AF1151" s="553"/>
      <c r="AG1151" s="553"/>
      <c r="AH1151" s="498"/>
      <c r="AI1151" s="561">
        <f>[1]Stratifications!$M56</f>
        <v>0</v>
      </c>
      <c r="AJ1151" s="562"/>
      <c r="AK1151" s="562"/>
      <c r="AL1151" s="562" t="s">
        <v>493</v>
      </c>
      <c r="AM1151" s="562"/>
      <c r="AN1151" s="562"/>
      <c r="AO1151" s="562"/>
      <c r="AP1151" s="498"/>
      <c r="AQ1151" s="498"/>
      <c r="AR1151" s="553">
        <f>[1]Stratifications!$P56</f>
        <v>0</v>
      </c>
      <c r="AS1151" s="553"/>
      <c r="AT1151" s="553"/>
      <c r="AU1151" s="553" t="s">
        <v>493</v>
      </c>
      <c r="AV1151" s="553"/>
      <c r="AW1151" s="553"/>
      <c r="AX1151" s="553"/>
      <c r="AY1151" s="553"/>
      <c r="AZ1151" s="500"/>
      <c r="BA1151" s="500"/>
    </row>
    <row r="1152" spans="6:198" ht="12.75" customHeight="1">
      <c r="J1152" s="500"/>
      <c r="K1152" s="494" t="s">
        <v>502</v>
      </c>
      <c r="L1152" s="495"/>
      <c r="M1152" s="496"/>
      <c r="N1152" s="496"/>
      <c r="O1152" s="496"/>
      <c r="P1152" s="496"/>
      <c r="Q1152" s="496"/>
      <c r="R1152" s="491"/>
      <c r="S1152" s="560">
        <f>[1]Stratifications!$G57</f>
        <v>0</v>
      </c>
      <c r="T1152" s="560"/>
      <c r="U1152" s="560"/>
      <c r="V1152" s="560"/>
      <c r="W1152" s="560"/>
      <c r="X1152" s="497"/>
      <c r="Y1152" s="497"/>
      <c r="Z1152" s="498"/>
      <c r="AA1152" s="553">
        <f>[1]Stratifications!$J57</f>
        <v>0</v>
      </c>
      <c r="AB1152" s="553"/>
      <c r="AC1152" s="553"/>
      <c r="AD1152" s="553" t="s">
        <v>493</v>
      </c>
      <c r="AE1152" s="553"/>
      <c r="AF1152" s="553"/>
      <c r="AG1152" s="553"/>
      <c r="AH1152" s="498"/>
      <c r="AI1152" s="561">
        <f>[1]Stratifications!$M57</f>
        <v>0</v>
      </c>
      <c r="AJ1152" s="562"/>
      <c r="AK1152" s="562"/>
      <c r="AL1152" s="562" t="s">
        <v>493</v>
      </c>
      <c r="AM1152" s="562"/>
      <c r="AN1152" s="562"/>
      <c r="AO1152" s="562"/>
      <c r="AP1152" s="498"/>
      <c r="AQ1152" s="498"/>
      <c r="AR1152" s="553">
        <f>[1]Stratifications!$P57</f>
        <v>0</v>
      </c>
      <c r="AS1152" s="553"/>
      <c r="AT1152" s="553"/>
      <c r="AU1152" s="553" t="s">
        <v>493</v>
      </c>
      <c r="AV1152" s="553"/>
      <c r="AW1152" s="553"/>
      <c r="AX1152" s="553"/>
      <c r="AY1152" s="553"/>
      <c r="AZ1152" s="500"/>
      <c r="BA1152" s="500"/>
    </row>
    <row r="1153" spans="6:198" ht="12.75" customHeight="1">
      <c r="J1153" s="500"/>
      <c r="K1153" s="502" t="s">
        <v>503</v>
      </c>
      <c r="L1153" s="503"/>
      <c r="M1153" s="503"/>
      <c r="N1153" s="503"/>
      <c r="O1153" s="503"/>
      <c r="P1153" s="503"/>
      <c r="Q1153" s="503"/>
      <c r="R1153" s="500"/>
      <c r="S1153" s="560">
        <f>[1]Stratifications!$G58</f>
        <v>0</v>
      </c>
      <c r="T1153" s="560"/>
      <c r="U1153" s="560"/>
      <c r="V1153" s="560"/>
      <c r="W1153" s="560"/>
      <c r="X1153" s="498"/>
      <c r="Y1153" s="498"/>
      <c r="Z1153" s="498"/>
      <c r="AA1153" s="553">
        <f>[1]Stratifications!$J58</f>
        <v>0</v>
      </c>
      <c r="AB1153" s="553"/>
      <c r="AC1153" s="553"/>
      <c r="AD1153" s="553" t="s">
        <v>493</v>
      </c>
      <c r="AE1153" s="553"/>
      <c r="AF1153" s="553"/>
      <c r="AG1153" s="553"/>
      <c r="AH1153" s="498"/>
      <c r="AI1153" s="561">
        <f>[1]Stratifications!$M58</f>
        <v>0</v>
      </c>
      <c r="AJ1153" s="562"/>
      <c r="AK1153" s="562"/>
      <c r="AL1153" s="562" t="s">
        <v>493</v>
      </c>
      <c r="AM1153" s="562"/>
      <c r="AN1153" s="562"/>
      <c r="AO1153" s="562"/>
      <c r="AP1153" s="498"/>
      <c r="AQ1153" s="498"/>
      <c r="AR1153" s="553">
        <f>[1]Stratifications!$P58</f>
        <v>0</v>
      </c>
      <c r="AS1153" s="553"/>
      <c r="AT1153" s="553"/>
      <c r="AU1153" s="553" t="s">
        <v>493</v>
      </c>
      <c r="AV1153" s="553"/>
      <c r="AW1153" s="553"/>
      <c r="AX1153" s="553"/>
      <c r="AY1153" s="553"/>
      <c r="AZ1153" s="500"/>
      <c r="BA1153" s="500"/>
    </row>
    <row r="1154" spans="6:198" ht="12.75" customHeight="1">
      <c r="J1154" s="500"/>
      <c r="K1154" s="504" t="s">
        <v>278</v>
      </c>
      <c r="L1154" s="505"/>
      <c r="M1154" s="505"/>
      <c r="N1154" s="505"/>
      <c r="O1154" s="505"/>
      <c r="P1154" s="505"/>
      <c r="Q1154" s="505"/>
      <c r="R1154" s="505"/>
      <c r="S1154" s="563">
        <f>[1]Stratifications!$G59</f>
        <v>306071984.95999998</v>
      </c>
      <c r="T1154" s="563"/>
      <c r="U1154" s="563"/>
      <c r="V1154" s="563"/>
      <c r="W1154" s="563"/>
      <c r="X1154" s="506"/>
      <c r="Y1154" s="506"/>
      <c r="Z1154" s="506"/>
      <c r="AA1154" s="577">
        <f>[1]Stratifications!$J59</f>
        <v>1</v>
      </c>
      <c r="AB1154" s="577"/>
      <c r="AC1154" s="577"/>
      <c r="AD1154" s="577" t="s">
        <v>493</v>
      </c>
      <c r="AE1154" s="577"/>
      <c r="AF1154" s="577"/>
      <c r="AG1154" s="577"/>
      <c r="AH1154" s="506"/>
      <c r="AI1154" s="578">
        <f>[1]Stratifications!$M59</f>
        <v>2159</v>
      </c>
      <c r="AJ1154" s="579"/>
      <c r="AK1154" s="579"/>
      <c r="AL1154" s="579" t="s">
        <v>493</v>
      </c>
      <c r="AM1154" s="579"/>
      <c r="AN1154" s="579"/>
      <c r="AO1154" s="579"/>
      <c r="AP1154" s="506"/>
      <c r="AQ1154" s="506"/>
      <c r="AR1154" s="577">
        <f>[1]Stratifications!$P59</f>
        <v>1</v>
      </c>
      <c r="AS1154" s="577"/>
      <c r="AT1154" s="577"/>
      <c r="AU1154" s="577" t="s">
        <v>493</v>
      </c>
      <c r="AV1154" s="577"/>
      <c r="AW1154" s="577"/>
      <c r="AX1154" s="577"/>
      <c r="AY1154" s="577"/>
      <c r="AZ1154" s="500"/>
      <c r="BA1154" s="500"/>
    </row>
    <row r="1155" spans="6:198" ht="12.75" customHeight="1">
      <c r="J1155" s="500"/>
      <c r="K1155" s="500"/>
      <c r="L1155" s="500"/>
      <c r="M1155" s="500"/>
      <c r="N1155" s="500"/>
      <c r="O1155" s="500"/>
      <c r="P1155" s="500"/>
      <c r="Q1155" s="500"/>
      <c r="R1155" s="500"/>
      <c r="S1155" s="500"/>
      <c r="T1155" s="500"/>
      <c r="U1155" s="500"/>
      <c r="V1155" s="500"/>
      <c r="W1155" s="500"/>
      <c r="X1155" s="500"/>
      <c r="Y1155" s="500"/>
      <c r="Z1155" s="500"/>
      <c r="AA1155" s="500"/>
      <c r="AB1155" s="500"/>
      <c r="AC1155" s="500"/>
      <c r="AD1155" s="500"/>
      <c r="AE1155" s="500"/>
      <c r="AF1155" s="500"/>
      <c r="AG1155" s="500"/>
      <c r="AH1155" s="500"/>
      <c r="AI1155" s="500"/>
      <c r="AJ1155" s="500"/>
      <c r="AK1155" s="500"/>
      <c r="AL1155" s="500"/>
      <c r="AM1155" s="500"/>
      <c r="AN1155" s="500"/>
      <c r="AO1155" s="500"/>
      <c r="AP1155" s="500"/>
      <c r="AQ1155" s="500"/>
      <c r="AR1155" s="500"/>
      <c r="AS1155" s="500"/>
      <c r="AT1155" s="500"/>
      <c r="AU1155" s="500"/>
      <c r="AV1155" s="500"/>
      <c r="AW1155" s="500"/>
      <c r="AX1155" s="500"/>
      <c r="AY1155" s="500"/>
      <c r="AZ1155" s="500"/>
      <c r="BA1155" s="500"/>
    </row>
    <row r="1156" spans="6:198" ht="12.75" customHeight="1" thickBot="1">
      <c r="J1156" s="500"/>
      <c r="K1156" s="500"/>
      <c r="L1156" s="500"/>
      <c r="M1156" s="500"/>
      <c r="N1156" s="500"/>
      <c r="O1156" s="500"/>
      <c r="P1156" s="500"/>
      <c r="Q1156" s="500"/>
      <c r="R1156" s="500"/>
      <c r="S1156" s="500"/>
      <c r="T1156" s="500"/>
      <c r="U1156" s="500"/>
      <c r="V1156" s="500"/>
      <c r="W1156" s="500"/>
      <c r="X1156" s="500"/>
      <c r="Y1156" s="500"/>
      <c r="Z1156" s="500"/>
      <c r="AA1156" s="500"/>
      <c r="AB1156" s="500"/>
      <c r="AC1156" s="500"/>
      <c r="AD1156" s="500"/>
      <c r="AE1156" s="500"/>
      <c r="AF1156" s="500"/>
      <c r="AG1156" s="500"/>
      <c r="AH1156" s="500"/>
      <c r="AI1156" s="500"/>
      <c r="AJ1156" s="500"/>
      <c r="AK1156" s="500"/>
      <c r="AL1156" s="500"/>
      <c r="AM1156" s="500"/>
      <c r="AN1156" s="500"/>
      <c r="AO1156" s="500"/>
      <c r="AP1156" s="500"/>
      <c r="AQ1156" s="500"/>
      <c r="AR1156" s="500"/>
      <c r="AS1156" s="500"/>
      <c r="AT1156" s="500"/>
      <c r="AU1156" s="500"/>
      <c r="AV1156" s="500"/>
      <c r="AW1156" s="500"/>
      <c r="AX1156" s="500"/>
      <c r="AY1156" s="500"/>
      <c r="AZ1156" s="500"/>
      <c r="BA1156" s="500"/>
    </row>
    <row r="1157" spans="6:198" ht="12.75" customHeight="1" thickBot="1">
      <c r="J1157" s="500"/>
      <c r="K1157" s="482" t="s">
        <v>504</v>
      </c>
      <c r="L1157" s="482"/>
      <c r="M1157" s="482"/>
      <c r="N1157" s="482"/>
      <c r="O1157" s="482"/>
      <c r="P1157" s="482"/>
      <c r="Q1157" s="598" t="s">
        <v>56</v>
      </c>
      <c r="R1157" s="598"/>
      <c r="S1157" s="598"/>
      <c r="T1157" s="598"/>
      <c r="U1157" s="598"/>
      <c r="V1157" s="598"/>
      <c r="W1157" s="598"/>
      <c r="X1157" s="515"/>
      <c r="Y1157" s="515"/>
      <c r="Z1157" s="515"/>
      <c r="AA1157" s="515"/>
      <c r="AB1157" s="515"/>
      <c r="AC1157" s="515"/>
      <c r="AD1157" s="486" t="s">
        <v>472</v>
      </c>
      <c r="AE1157" s="515"/>
      <c r="AF1157" s="515"/>
      <c r="AG1157" s="515"/>
      <c r="AH1157" s="515"/>
      <c r="AI1157" s="574" t="s">
        <v>473</v>
      </c>
      <c r="AJ1157" s="574"/>
      <c r="AK1157" s="574"/>
      <c r="AL1157" s="574"/>
      <c r="AM1157" s="574"/>
      <c r="AN1157" s="574"/>
      <c r="AO1157" s="574"/>
      <c r="AP1157" s="515"/>
      <c r="AQ1157" s="515"/>
      <c r="AR1157" s="515"/>
      <c r="AS1157" s="515"/>
      <c r="AT1157" s="515"/>
      <c r="AU1157" s="486" t="s">
        <v>474</v>
      </c>
      <c r="AV1157" s="515"/>
      <c r="AW1157" s="515"/>
      <c r="AX1157" s="515"/>
      <c r="AY1157" s="486"/>
      <c r="AZ1157" s="500"/>
      <c r="BA1157" s="500"/>
    </row>
    <row r="1158" spans="6:198" ht="12.75" customHeight="1">
      <c r="J1158" s="500"/>
      <c r="K1158" s="595" t="s">
        <v>505</v>
      </c>
      <c r="L1158" s="595"/>
      <c r="M1158" s="595"/>
      <c r="N1158" s="595"/>
      <c r="O1158" s="595"/>
      <c r="P1158" s="491"/>
      <c r="Q1158" s="491"/>
      <c r="R1158" s="491"/>
      <c r="S1158" s="588">
        <f>[1]Stratifications!$G$68</f>
        <v>459325.97</v>
      </c>
      <c r="T1158" s="588"/>
      <c r="U1158" s="588"/>
      <c r="V1158" s="588"/>
      <c r="W1158" s="588"/>
      <c r="X1158" s="516"/>
      <c r="Y1158" s="492"/>
      <c r="Z1158" s="492"/>
      <c r="AA1158" s="589">
        <f>[1]Stratifications!$J$68</f>
        <v>1.5007122264392436E-3</v>
      </c>
      <c r="AB1158" s="589"/>
      <c r="AC1158" s="589"/>
      <c r="AD1158" s="589"/>
      <c r="AE1158" s="589"/>
      <c r="AF1158" s="589"/>
      <c r="AG1158" s="589"/>
      <c r="AH1158" s="517"/>
      <c r="AI1158" s="596">
        <f>[1]Stratifications!$M$68</f>
        <v>4</v>
      </c>
      <c r="AJ1158" s="596"/>
      <c r="AK1158" s="596"/>
      <c r="AL1158" s="596"/>
      <c r="AM1158" s="596"/>
      <c r="AN1158" s="596"/>
      <c r="AO1158" s="596"/>
      <c r="AP1158" s="518"/>
      <c r="AQ1158" s="518"/>
      <c r="AR1158" s="597">
        <f>[1]Stratifications!$P$68</f>
        <v>1.8527095877721167E-3</v>
      </c>
      <c r="AS1158" s="597"/>
      <c r="AT1158" s="597"/>
      <c r="AU1158" s="597"/>
      <c r="AV1158" s="597"/>
      <c r="AW1158" s="597"/>
      <c r="AX1158" s="597"/>
      <c r="AY1158" s="597"/>
      <c r="AZ1158" s="519"/>
      <c r="BA1158" s="500"/>
    </row>
    <row r="1159" spans="6:198" ht="12.75" customHeight="1">
      <c r="K1159" s="593">
        <v>2015</v>
      </c>
      <c r="L1159" s="593"/>
      <c r="M1159" s="593"/>
      <c r="N1159" s="593"/>
      <c r="O1159" s="593"/>
      <c r="P1159" s="491"/>
      <c r="Q1159" s="491"/>
      <c r="R1159" s="491"/>
      <c r="S1159" s="560">
        <f>[1]Stratifications!$G$69</f>
        <v>14629846.700000001</v>
      </c>
      <c r="T1159" s="560"/>
      <c r="U1159" s="560"/>
      <c r="V1159" s="560"/>
      <c r="W1159" s="560"/>
      <c r="X1159" s="513"/>
      <c r="Y1159" s="431"/>
      <c r="Z1159" s="431"/>
      <c r="AA1159" s="589">
        <f>[1]Stratifications!$J$69</f>
        <v>4.7798712129474896E-2</v>
      </c>
      <c r="AB1159" s="589"/>
      <c r="AC1159" s="589"/>
      <c r="AD1159" s="589"/>
      <c r="AE1159" s="589"/>
      <c r="AF1159" s="589"/>
      <c r="AG1159" s="589"/>
      <c r="AH1159" s="520"/>
      <c r="AI1159" s="594">
        <f>[1]Stratifications!$M$69</f>
        <v>120</v>
      </c>
      <c r="AJ1159" s="594"/>
      <c r="AK1159" s="594"/>
      <c r="AL1159" s="594"/>
      <c r="AM1159" s="594"/>
      <c r="AN1159" s="594"/>
      <c r="AO1159" s="594"/>
      <c r="AP1159" s="520"/>
      <c r="AQ1159" s="520"/>
      <c r="AR1159" s="589">
        <f>[1]Stratifications!$P$69</f>
        <v>5.5581287633163501E-2</v>
      </c>
      <c r="AS1159" s="589"/>
      <c r="AT1159" s="589"/>
      <c r="AU1159" s="589"/>
      <c r="AV1159" s="589"/>
      <c r="AW1159" s="589"/>
      <c r="AX1159" s="589"/>
      <c r="AY1159" s="589"/>
      <c r="AZ1159" s="312"/>
    </row>
    <row r="1160" spans="6:198" ht="12.75" customHeight="1">
      <c r="K1160" s="593">
        <v>2016</v>
      </c>
      <c r="L1160" s="593"/>
      <c r="M1160" s="593"/>
      <c r="N1160" s="593"/>
      <c r="O1160" s="593"/>
      <c r="P1160" s="491"/>
      <c r="Q1160" s="491"/>
      <c r="R1160" s="491"/>
      <c r="S1160" s="560">
        <f>[1]Stratifications!$G$70</f>
        <v>83377715.419999972</v>
      </c>
      <c r="T1160" s="560"/>
      <c r="U1160" s="560"/>
      <c r="V1160" s="560"/>
      <c r="W1160" s="560"/>
      <c r="X1160" s="513"/>
      <c r="Y1160" s="431"/>
      <c r="Z1160" s="431"/>
      <c r="AA1160" s="589">
        <f>[1]Stratifications!$J$70</f>
        <v>0.27241211060494974</v>
      </c>
      <c r="AB1160" s="589"/>
      <c r="AC1160" s="589"/>
      <c r="AD1160" s="589"/>
      <c r="AE1160" s="589"/>
      <c r="AF1160" s="589"/>
      <c r="AG1160" s="589"/>
      <c r="AH1160" s="520"/>
      <c r="AI1160" s="594">
        <f>[1]Stratifications!$M$70</f>
        <v>445</v>
      </c>
      <c r="AJ1160" s="594"/>
      <c r="AK1160" s="594"/>
      <c r="AL1160" s="594"/>
      <c r="AM1160" s="594"/>
      <c r="AN1160" s="594"/>
      <c r="AO1160" s="594"/>
      <c r="AP1160" s="520"/>
      <c r="AQ1160" s="520"/>
      <c r="AR1160" s="589">
        <f>[1]Stratifications!$P$70</f>
        <v>0.206113941639648</v>
      </c>
      <c r="AS1160" s="589"/>
      <c r="AT1160" s="589"/>
      <c r="AU1160" s="589"/>
      <c r="AV1160" s="589"/>
      <c r="AW1160" s="589"/>
      <c r="AX1160" s="589"/>
      <c r="AY1160" s="589"/>
      <c r="AZ1160" s="312"/>
    </row>
    <row r="1161" spans="6:198" ht="12.75" customHeight="1">
      <c r="K1161" s="593">
        <v>2017</v>
      </c>
      <c r="L1161" s="593"/>
      <c r="M1161" s="593"/>
      <c r="N1161" s="593"/>
      <c r="O1161" s="593"/>
      <c r="P1161" s="491"/>
      <c r="Q1161" s="491"/>
      <c r="R1161" s="491"/>
      <c r="S1161" s="560">
        <f>[1]Stratifications!$G71</f>
        <v>166535381.0199998</v>
      </c>
      <c r="T1161" s="560"/>
      <c r="U1161" s="560"/>
      <c r="V1161" s="560"/>
      <c r="W1161" s="560"/>
      <c r="X1161" s="513"/>
      <c r="Y1161" s="520"/>
      <c r="Z1161" s="520"/>
      <c r="AA1161" s="589">
        <f>[1]Stratifications!$J$71</f>
        <v>0.54410527327995772</v>
      </c>
      <c r="AB1161" s="589"/>
      <c r="AC1161" s="589"/>
      <c r="AD1161" s="589"/>
      <c r="AE1161" s="589"/>
      <c r="AF1161" s="589"/>
      <c r="AG1161" s="589"/>
      <c r="AH1161" s="520"/>
      <c r="AI1161" s="594">
        <f>[1]Stratifications!$M71</f>
        <v>1291</v>
      </c>
      <c r="AJ1161" s="594"/>
      <c r="AK1161" s="594"/>
      <c r="AL1161" s="594"/>
      <c r="AM1161" s="594"/>
      <c r="AN1161" s="594"/>
      <c r="AO1161" s="594"/>
      <c r="AP1161" s="520"/>
      <c r="AQ1161" s="520"/>
      <c r="AR1161" s="589">
        <f>[1]Stratifications!$P71</f>
        <v>0.59796201945345062</v>
      </c>
      <c r="AS1161" s="589"/>
      <c r="AT1161" s="589"/>
      <c r="AU1161" s="589"/>
      <c r="AV1161" s="589"/>
      <c r="AW1161" s="589"/>
      <c r="AX1161" s="589"/>
      <c r="AY1161" s="589"/>
      <c r="AZ1161" s="312"/>
    </row>
    <row r="1162" spans="6:198" s="1" customFormat="1" ht="12.75" customHeight="1">
      <c r="F1162" s="81"/>
      <c r="G1162" s="550"/>
      <c r="H1162" s="550"/>
      <c r="I1162" s="550"/>
      <c r="J1162" s="550"/>
      <c r="K1162" s="593">
        <v>2018</v>
      </c>
      <c r="L1162" s="593"/>
      <c r="M1162" s="593"/>
      <c r="N1162" s="593"/>
      <c r="O1162" s="593"/>
      <c r="P1162" s="499"/>
      <c r="Q1162" s="499"/>
      <c r="R1162" s="499"/>
      <c r="S1162" s="560">
        <f>[1]Stratifications!$G72</f>
        <v>41069715.849999994</v>
      </c>
      <c r="T1162" s="560"/>
      <c r="U1162" s="560"/>
      <c r="V1162" s="560"/>
      <c r="W1162" s="560"/>
      <c r="X1162" s="521"/>
      <c r="Y1162" s="520"/>
      <c r="Z1162" s="520"/>
      <c r="AA1162" s="589">
        <f>[1]Stratifications!$J$72</f>
        <v>0.13418319175917831</v>
      </c>
      <c r="AB1162" s="589"/>
      <c r="AC1162" s="589"/>
      <c r="AD1162" s="589"/>
      <c r="AE1162" s="589"/>
      <c r="AF1162" s="589"/>
      <c r="AG1162" s="589"/>
      <c r="AH1162" s="520"/>
      <c r="AI1162" s="594">
        <f>[1]Stratifications!$M72</f>
        <v>299</v>
      </c>
      <c r="AJ1162" s="594"/>
      <c r="AK1162" s="594"/>
      <c r="AL1162" s="594"/>
      <c r="AM1162" s="594"/>
      <c r="AN1162" s="594"/>
      <c r="AO1162" s="594"/>
      <c r="AP1162" s="520"/>
      <c r="AQ1162" s="520"/>
      <c r="AR1162" s="589">
        <f>[1]Stratifications!$P72</f>
        <v>0.13849004168596574</v>
      </c>
      <c r="AS1162" s="589"/>
      <c r="AT1162" s="589"/>
      <c r="AU1162" s="589"/>
      <c r="AV1162" s="589"/>
      <c r="AW1162" s="589"/>
      <c r="AX1162" s="589"/>
      <c r="AY1162" s="589"/>
      <c r="AZ1162" s="395"/>
      <c r="BA1162" s="395"/>
      <c r="BB1162" s="395"/>
      <c r="BC1162" s="258"/>
      <c r="BD1162" s="551"/>
      <c r="BE1162" s="551"/>
      <c r="BF1162" s="551"/>
      <c r="BG1162" s="551"/>
      <c r="BH1162" s="551"/>
      <c r="BI1162" s="551"/>
      <c r="BJ1162" s="551"/>
      <c r="BK1162" s="551"/>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c r="DP1162" s="2"/>
      <c r="DQ1162" s="2"/>
      <c r="DR1162" s="2"/>
      <c r="DS1162" s="2"/>
      <c r="DT1162" s="2"/>
      <c r="DU1162" s="2"/>
      <c r="DV1162" s="2"/>
      <c r="DW1162" s="2"/>
      <c r="DX1162" s="2"/>
      <c r="DY1162" s="2"/>
      <c r="DZ1162" s="2"/>
      <c r="EA1162" s="2"/>
      <c r="EB1162" s="2"/>
      <c r="EC1162" s="2"/>
      <c r="ED1162" s="2"/>
      <c r="EE1162" s="2"/>
      <c r="EF1162" s="2"/>
      <c r="EG1162" s="2"/>
      <c r="EH1162" s="2"/>
      <c r="EI1162" s="2"/>
      <c r="EJ1162" s="2"/>
      <c r="EK1162" s="2"/>
      <c r="EL1162" s="2"/>
      <c r="EM1162" s="2"/>
      <c r="EN1162" s="2"/>
      <c r="EO1162" s="2"/>
      <c r="EP1162" s="2"/>
      <c r="EQ1162" s="2"/>
      <c r="ER1162" s="2"/>
      <c r="ES1162" s="2"/>
      <c r="ET1162" s="2"/>
      <c r="EU1162" s="2"/>
      <c r="EV1162" s="2"/>
      <c r="EW1162" s="2"/>
      <c r="EX1162" s="2"/>
      <c r="EY1162" s="2"/>
      <c r="EZ1162" s="2"/>
      <c r="FA1162" s="2"/>
      <c r="FB1162" s="2"/>
      <c r="FC1162" s="2"/>
      <c r="FD1162" s="2"/>
      <c r="FE1162" s="2"/>
      <c r="FF1162" s="2"/>
      <c r="FG1162" s="2"/>
      <c r="FH1162" s="2"/>
      <c r="FI1162" s="2"/>
      <c r="FJ1162" s="2"/>
      <c r="FK1162" s="2"/>
      <c r="FL1162" s="2"/>
      <c r="FM1162" s="2"/>
      <c r="FN1162" s="2"/>
      <c r="FO1162" s="2"/>
      <c r="FP1162" s="2"/>
      <c r="FQ1162" s="2"/>
      <c r="FR1162" s="2"/>
      <c r="FS1162" s="2"/>
      <c r="FT1162" s="2"/>
      <c r="FU1162" s="2"/>
      <c r="FV1162" s="2"/>
      <c r="FW1162" s="2"/>
      <c r="FX1162" s="2"/>
      <c r="FY1162" s="2"/>
      <c r="FZ1162" s="2"/>
      <c r="GA1162" s="2"/>
      <c r="GB1162" s="2"/>
      <c r="GC1162" s="2"/>
      <c r="GD1162" s="2"/>
      <c r="GE1162" s="2"/>
      <c r="GF1162" s="2"/>
      <c r="GG1162" s="2"/>
      <c r="GH1162" s="2"/>
      <c r="GI1162" s="2"/>
      <c r="GJ1162" s="2"/>
      <c r="GK1162" s="2"/>
      <c r="GL1162" s="2"/>
      <c r="GM1162" s="2"/>
      <c r="GN1162" s="2"/>
      <c r="GO1162" s="2"/>
      <c r="GP1162" s="2"/>
    </row>
    <row r="1163" spans="6:198" s="1" customFormat="1" ht="12.75" customHeight="1">
      <c r="F1163" s="81"/>
      <c r="G1163" s="468"/>
      <c r="H1163" s="468"/>
      <c r="I1163" s="468"/>
      <c r="J1163" s="468"/>
      <c r="K1163" s="504" t="s">
        <v>278</v>
      </c>
      <c r="L1163" s="505"/>
      <c r="M1163" s="505"/>
      <c r="N1163" s="505"/>
      <c r="O1163" s="505"/>
      <c r="P1163" s="505"/>
      <c r="Q1163" s="505"/>
      <c r="R1163" s="505"/>
      <c r="S1163" s="563">
        <f>SUM(S1158:W1162)</f>
        <v>306071984.9599998</v>
      </c>
      <c r="T1163" s="563"/>
      <c r="U1163" s="563"/>
      <c r="V1163" s="563"/>
      <c r="W1163" s="563"/>
      <c r="X1163" s="522"/>
      <c r="Y1163" s="522"/>
      <c r="Z1163" s="522"/>
      <c r="AA1163" s="590">
        <f>SUM(AA1158:AG1162)</f>
        <v>1</v>
      </c>
      <c r="AB1163" s="590"/>
      <c r="AC1163" s="590"/>
      <c r="AD1163" s="590"/>
      <c r="AE1163" s="590"/>
      <c r="AF1163" s="590"/>
      <c r="AG1163" s="590"/>
      <c r="AH1163" s="522"/>
      <c r="AI1163" s="591">
        <f>SUM(AI1158:AO1162)</f>
        <v>2159</v>
      </c>
      <c r="AJ1163" s="592"/>
      <c r="AK1163" s="592"/>
      <c r="AL1163" s="592"/>
      <c r="AM1163" s="592"/>
      <c r="AN1163" s="592"/>
      <c r="AO1163" s="592"/>
      <c r="AP1163" s="522"/>
      <c r="AQ1163" s="522"/>
      <c r="AR1163" s="590">
        <f>SUM(AR1158:AY1162)</f>
        <v>1</v>
      </c>
      <c r="AS1163" s="590"/>
      <c r="AT1163" s="590"/>
      <c r="AU1163" s="590"/>
      <c r="AV1163" s="590"/>
      <c r="AW1163" s="590"/>
      <c r="AX1163" s="590"/>
      <c r="AY1163" s="590"/>
      <c r="AZ1163" s="395"/>
      <c r="BA1163" s="395"/>
      <c r="BB1163" s="395"/>
      <c r="BC1163" s="258"/>
      <c r="BD1163" s="395"/>
      <c r="BE1163" s="395"/>
      <c r="BF1163" s="395"/>
      <c r="BG1163" s="395"/>
      <c r="BH1163" s="395"/>
      <c r="BI1163" s="395"/>
      <c r="BJ1163" s="395"/>
      <c r="BK1163" s="395"/>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c r="DP1163" s="2"/>
      <c r="DQ1163" s="2"/>
      <c r="DR1163" s="2"/>
      <c r="DS1163" s="2"/>
      <c r="DT1163" s="2"/>
      <c r="DU1163" s="2"/>
      <c r="DV1163" s="2"/>
      <c r="DW1163" s="2"/>
      <c r="DX1163" s="2"/>
      <c r="DY1163" s="2"/>
      <c r="DZ1163" s="2"/>
      <c r="EA1163" s="2"/>
      <c r="EB1163" s="2"/>
      <c r="EC1163" s="2"/>
      <c r="ED1163" s="2"/>
      <c r="EE1163" s="2"/>
      <c r="EF1163" s="2"/>
      <c r="EG1163" s="2"/>
      <c r="EH1163" s="2"/>
      <c r="EI1163" s="2"/>
      <c r="EJ1163" s="2"/>
      <c r="EK1163" s="2"/>
      <c r="EL1163" s="2"/>
      <c r="EM1163" s="2"/>
      <c r="EN1163" s="2"/>
      <c r="EO1163" s="2"/>
      <c r="EP1163" s="2"/>
      <c r="EQ1163" s="2"/>
      <c r="ER1163" s="2"/>
      <c r="ES1163" s="2"/>
      <c r="ET1163" s="2"/>
      <c r="EU1163" s="2"/>
      <c r="EV1163" s="2"/>
      <c r="EW1163" s="2"/>
      <c r="EX1163" s="2"/>
      <c r="EY1163" s="2"/>
      <c r="EZ1163" s="2"/>
      <c r="FA1163" s="2"/>
      <c r="FB1163" s="2"/>
      <c r="FC1163" s="2"/>
      <c r="FD1163" s="2"/>
      <c r="FE1163" s="2"/>
      <c r="FF1163" s="2"/>
      <c r="FG1163" s="2"/>
      <c r="FH1163" s="2"/>
      <c r="FI1163" s="2"/>
      <c r="FJ1163" s="2"/>
      <c r="FK1163" s="2"/>
      <c r="FL1163" s="2"/>
      <c r="FM1163" s="2"/>
      <c r="FN1163" s="2"/>
      <c r="FO1163" s="2"/>
      <c r="FP1163" s="2"/>
      <c r="FQ1163" s="2"/>
      <c r="FR1163" s="2"/>
      <c r="FS1163" s="2"/>
      <c r="FT1163" s="2"/>
      <c r="FU1163" s="2"/>
      <c r="FV1163" s="2"/>
      <c r="FW1163" s="2"/>
      <c r="FX1163" s="2"/>
      <c r="FY1163" s="2"/>
      <c r="FZ1163" s="2"/>
      <c r="GA1163" s="2"/>
      <c r="GB1163" s="2"/>
      <c r="GC1163" s="2"/>
      <c r="GD1163" s="2"/>
      <c r="GE1163" s="2"/>
      <c r="GF1163" s="2"/>
      <c r="GG1163" s="2"/>
      <c r="GH1163" s="2"/>
      <c r="GI1163" s="2"/>
      <c r="GJ1163" s="2"/>
      <c r="GK1163" s="2"/>
      <c r="GL1163" s="2"/>
      <c r="GM1163" s="2"/>
      <c r="GN1163" s="2"/>
      <c r="GO1163" s="2"/>
      <c r="GP1163" s="2"/>
    </row>
    <row r="1164" spans="6:198" s="1" customFormat="1" ht="12.75" customHeight="1">
      <c r="F1164" s="81"/>
      <c r="G1164" s="468"/>
      <c r="H1164" s="468"/>
      <c r="I1164" s="468"/>
      <c r="J1164" s="468"/>
      <c r="K1164" s="523"/>
      <c r="L1164" s="499"/>
      <c r="M1164" s="499"/>
      <c r="N1164" s="499"/>
      <c r="O1164" s="499"/>
      <c r="P1164" s="499"/>
      <c r="Q1164" s="499"/>
      <c r="R1164" s="499"/>
      <c r="S1164" s="524"/>
      <c r="T1164" s="524"/>
      <c r="U1164" s="524"/>
      <c r="V1164" s="524"/>
      <c r="W1164" s="524"/>
      <c r="X1164" s="525"/>
      <c r="Y1164" s="458"/>
      <c r="Z1164" s="458"/>
      <c r="AA1164" s="526"/>
      <c r="AB1164" s="526"/>
      <c r="AC1164" s="526"/>
      <c r="AD1164" s="526"/>
      <c r="AE1164" s="526"/>
      <c r="AF1164" s="526"/>
      <c r="AG1164" s="526"/>
      <c r="AH1164" s="458"/>
      <c r="AI1164" s="527"/>
      <c r="AJ1164" s="527"/>
      <c r="AK1164" s="527"/>
      <c r="AL1164" s="527"/>
      <c r="AM1164" s="527"/>
      <c r="AN1164" s="527"/>
      <c r="AO1164" s="527"/>
      <c r="AP1164" s="458"/>
      <c r="AQ1164" s="458"/>
      <c r="AR1164" s="526"/>
      <c r="AS1164" s="526"/>
      <c r="AT1164" s="526"/>
      <c r="AU1164" s="526"/>
      <c r="AV1164" s="526"/>
      <c r="AW1164" s="526"/>
      <c r="AX1164" s="526"/>
      <c r="AY1164" s="526"/>
      <c r="AZ1164" s="395"/>
      <c r="BA1164" s="395"/>
      <c r="BB1164" s="395"/>
      <c r="BC1164" s="258"/>
      <c r="BD1164" s="395"/>
      <c r="BE1164" s="395"/>
      <c r="BF1164" s="395"/>
      <c r="BG1164" s="395"/>
      <c r="BH1164" s="395"/>
      <c r="BI1164" s="395"/>
      <c r="BJ1164" s="395"/>
      <c r="BK1164" s="395"/>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c r="DP1164" s="2"/>
      <c r="DQ1164" s="2"/>
      <c r="DR1164" s="2"/>
      <c r="DS1164" s="2"/>
      <c r="DT1164" s="2"/>
      <c r="DU1164" s="2"/>
      <c r="DV1164" s="2"/>
      <c r="DW1164" s="2"/>
      <c r="DX1164" s="2"/>
      <c r="DY1164" s="2"/>
      <c r="DZ1164" s="2"/>
      <c r="EA1164" s="2"/>
      <c r="EB1164" s="2"/>
      <c r="EC1164" s="2"/>
      <c r="ED1164" s="2"/>
      <c r="EE1164" s="2"/>
      <c r="EF1164" s="2"/>
      <c r="EG1164" s="2"/>
      <c r="EH1164" s="2"/>
      <c r="EI1164" s="2"/>
      <c r="EJ1164" s="2"/>
      <c r="EK1164" s="2"/>
      <c r="EL1164" s="2"/>
      <c r="EM1164" s="2"/>
      <c r="EN1164" s="2"/>
      <c r="EO1164" s="2"/>
      <c r="EP1164" s="2"/>
      <c r="EQ1164" s="2"/>
      <c r="ER1164" s="2"/>
      <c r="ES1164" s="2"/>
      <c r="ET1164" s="2"/>
      <c r="EU1164" s="2"/>
      <c r="EV1164" s="2"/>
      <c r="EW1164" s="2"/>
      <c r="EX1164" s="2"/>
      <c r="EY1164" s="2"/>
      <c r="EZ1164" s="2"/>
      <c r="FA1164" s="2"/>
      <c r="FB1164" s="2"/>
      <c r="FC1164" s="2"/>
      <c r="FD1164" s="2"/>
      <c r="FE1164" s="2"/>
      <c r="FF1164" s="2"/>
      <c r="FG1164" s="2"/>
      <c r="FH1164" s="2"/>
      <c r="FI1164" s="2"/>
      <c r="FJ1164" s="2"/>
      <c r="FK1164" s="2"/>
      <c r="FL1164" s="2"/>
      <c r="FM1164" s="2"/>
      <c r="FN1164" s="2"/>
      <c r="FO1164" s="2"/>
      <c r="FP1164" s="2"/>
      <c r="FQ1164" s="2"/>
      <c r="FR1164" s="2"/>
      <c r="FS1164" s="2"/>
      <c r="FT1164" s="2"/>
      <c r="FU1164" s="2"/>
      <c r="FV1164" s="2"/>
      <c r="FW1164" s="2"/>
      <c r="FX1164" s="2"/>
      <c r="FY1164" s="2"/>
      <c r="FZ1164" s="2"/>
      <c r="GA1164" s="2"/>
      <c r="GB1164" s="2"/>
      <c r="GC1164" s="2"/>
      <c r="GD1164" s="2"/>
      <c r="GE1164" s="2"/>
      <c r="GF1164" s="2"/>
      <c r="GG1164" s="2"/>
      <c r="GH1164" s="2"/>
      <c r="GI1164" s="2"/>
      <c r="GJ1164" s="2"/>
      <c r="GK1164" s="2"/>
      <c r="GL1164" s="2"/>
      <c r="GM1164" s="2"/>
      <c r="GN1164" s="2"/>
      <c r="GO1164" s="2"/>
      <c r="GP1164" s="2"/>
    </row>
    <row r="1165" spans="6:198" s="1" customFormat="1" ht="12.75" customHeight="1">
      <c r="F1165" s="81"/>
      <c r="G1165" s="550"/>
      <c r="H1165" s="550"/>
      <c r="I1165" s="550"/>
      <c r="J1165" s="550"/>
      <c r="K1165" s="12"/>
      <c r="L1165" s="12"/>
      <c r="M1165" s="12"/>
      <c r="N1165" s="12"/>
      <c r="O1165" s="12"/>
      <c r="P1165" s="12"/>
      <c r="Q1165" s="12"/>
      <c r="R1165" s="12"/>
      <c r="S1165" s="12"/>
      <c r="T1165" s="12"/>
      <c r="U1165" s="12"/>
      <c r="V1165" s="12"/>
      <c r="W1165" s="12"/>
      <c r="X1165" s="12"/>
      <c r="Y1165" s="12"/>
      <c r="Z1165" s="12"/>
      <c r="AA1165" s="12"/>
      <c r="AB1165" s="12"/>
      <c r="AC1165" s="12"/>
      <c r="AD1165" s="12"/>
      <c r="AE1165" s="12"/>
      <c r="AF1165" s="98"/>
      <c r="AG1165" s="98"/>
      <c r="AH1165" s="98"/>
      <c r="AI1165" s="98"/>
      <c r="AJ1165" s="98"/>
      <c r="AK1165" s="98"/>
      <c r="AL1165" s="98"/>
      <c r="AM1165" s="98"/>
      <c r="AN1165" s="98"/>
      <c r="AO1165" s="98"/>
      <c r="AP1165" s="551"/>
      <c r="AQ1165" s="551"/>
      <c r="AR1165" s="551"/>
      <c r="AS1165" s="551"/>
      <c r="AT1165" s="551"/>
      <c r="AU1165" s="551"/>
      <c r="AV1165" s="551"/>
      <c r="AW1165" s="395"/>
      <c r="AX1165" s="395"/>
      <c r="AY1165" s="395"/>
      <c r="AZ1165" s="395"/>
      <c r="BA1165" s="395"/>
      <c r="BB1165" s="395"/>
      <c r="BC1165" s="258"/>
      <c r="BD1165" s="551"/>
      <c r="BE1165" s="551"/>
      <c r="BF1165" s="551"/>
      <c r="BG1165" s="551"/>
      <c r="BH1165" s="551"/>
      <c r="BI1165" s="551"/>
      <c r="BJ1165" s="551"/>
      <c r="BK1165" s="551"/>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c r="DP1165" s="2"/>
      <c r="DQ1165" s="2"/>
      <c r="DR1165" s="2"/>
      <c r="DS1165" s="2"/>
      <c r="DT1165" s="2"/>
      <c r="DU1165" s="2"/>
      <c r="DV1165" s="2"/>
      <c r="DW1165" s="2"/>
      <c r="DX1165" s="2"/>
      <c r="DY1165" s="2"/>
      <c r="DZ1165" s="2"/>
      <c r="EA1165" s="2"/>
      <c r="EB1165" s="2"/>
      <c r="EC1165" s="2"/>
      <c r="ED1165" s="2"/>
      <c r="EE1165" s="2"/>
      <c r="EF1165" s="2"/>
      <c r="EG1165" s="2"/>
      <c r="EH1165" s="2"/>
      <c r="EI1165" s="2"/>
      <c r="EJ1165" s="2"/>
      <c r="EK1165" s="2"/>
      <c r="EL1165" s="2"/>
      <c r="EM1165" s="2"/>
      <c r="EN1165" s="2"/>
      <c r="EO1165" s="2"/>
      <c r="EP1165" s="2"/>
      <c r="EQ1165" s="2"/>
      <c r="ER1165" s="2"/>
      <c r="ES1165" s="2"/>
      <c r="ET1165" s="2"/>
      <c r="EU1165" s="2"/>
      <c r="EV1165" s="2"/>
      <c r="EW1165" s="2"/>
      <c r="EX1165" s="2"/>
      <c r="EY1165" s="2"/>
      <c r="EZ1165" s="2"/>
      <c r="FA1165" s="2"/>
      <c r="FB1165" s="2"/>
      <c r="FC1165" s="2"/>
      <c r="FD1165" s="2"/>
      <c r="FE1165" s="2"/>
      <c r="FF1165" s="2"/>
      <c r="FG1165" s="2"/>
      <c r="FH1165" s="2"/>
      <c r="FI1165" s="2"/>
      <c r="FJ1165" s="2"/>
      <c r="FK1165" s="2"/>
      <c r="FL1165" s="2"/>
      <c r="FM1165" s="2"/>
      <c r="FN1165" s="2"/>
      <c r="FO1165" s="2"/>
      <c r="FP1165" s="2"/>
      <c r="FQ1165" s="2"/>
      <c r="FR1165" s="2"/>
      <c r="FS1165" s="2"/>
      <c r="FT1165" s="2"/>
      <c r="FU1165" s="2"/>
      <c r="FV1165" s="2"/>
      <c r="FW1165" s="2"/>
      <c r="FX1165" s="2"/>
      <c r="FY1165" s="2"/>
      <c r="FZ1165" s="2"/>
      <c r="GA1165" s="2"/>
      <c r="GB1165" s="2"/>
      <c r="GC1165" s="2"/>
      <c r="GD1165" s="2"/>
      <c r="GE1165" s="2"/>
      <c r="GF1165" s="2"/>
      <c r="GG1165" s="2"/>
      <c r="GH1165" s="2"/>
      <c r="GI1165" s="2"/>
      <c r="GJ1165" s="2"/>
      <c r="GK1165" s="2"/>
      <c r="GL1165" s="2"/>
      <c r="GM1165" s="2"/>
      <c r="GN1165" s="2"/>
      <c r="GO1165" s="2"/>
      <c r="GP1165" s="2"/>
    </row>
    <row r="1166" spans="6:198" s="1" customFormat="1" ht="12.75" customHeight="1">
      <c r="F1166" s="81"/>
      <c r="G1166" s="550"/>
      <c r="H1166" s="550"/>
      <c r="I1166" s="550"/>
      <c r="J1166" s="550"/>
      <c r="K1166" s="12"/>
      <c r="L1166" s="12"/>
      <c r="M1166" s="12"/>
      <c r="N1166" s="12"/>
      <c r="O1166" s="12"/>
      <c r="P1166" s="12"/>
      <c r="Q1166" s="12"/>
      <c r="R1166" s="12"/>
      <c r="S1166" s="12"/>
      <c r="T1166" s="12"/>
      <c r="U1166" s="12"/>
      <c r="V1166" s="12"/>
      <c r="W1166" s="12"/>
      <c r="X1166" s="12"/>
      <c r="Y1166" s="12"/>
      <c r="Z1166" s="12"/>
      <c r="AA1166" s="12"/>
      <c r="AB1166" s="12"/>
      <c r="AC1166" s="12"/>
      <c r="AD1166" s="12"/>
      <c r="AE1166" s="12"/>
      <c r="AF1166" s="98"/>
      <c r="AG1166" s="98"/>
      <c r="AH1166" s="98"/>
      <c r="AI1166" s="98"/>
      <c r="AJ1166" s="98"/>
      <c r="AK1166" s="98"/>
      <c r="AL1166" s="98"/>
      <c r="AM1166" s="98"/>
      <c r="AN1166" s="98"/>
      <c r="AO1166" s="98"/>
      <c r="AP1166" s="551"/>
      <c r="AQ1166" s="551"/>
      <c r="AR1166" s="551"/>
      <c r="AS1166" s="551"/>
      <c r="AT1166" s="551"/>
      <c r="AU1166" s="551"/>
      <c r="AV1166" s="551"/>
      <c r="AW1166" s="395"/>
      <c r="AX1166" s="395"/>
      <c r="AY1166" s="395"/>
      <c r="AZ1166" s="395"/>
      <c r="BA1166" s="395"/>
      <c r="BB1166" s="395"/>
      <c r="BC1166" s="258"/>
      <c r="BD1166" s="551"/>
      <c r="BE1166" s="551"/>
      <c r="BF1166" s="551"/>
      <c r="BG1166" s="551"/>
      <c r="BH1166" s="551"/>
      <c r="BI1166" s="551"/>
      <c r="BJ1166" s="551"/>
      <c r="BK1166" s="551"/>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c r="DP1166" s="2"/>
      <c r="DQ1166" s="2"/>
      <c r="DR1166" s="2"/>
      <c r="DS1166" s="2"/>
      <c r="DT1166" s="2"/>
      <c r="DU1166" s="2"/>
      <c r="DV1166" s="2"/>
      <c r="DW1166" s="2"/>
      <c r="DX1166" s="2"/>
      <c r="DY1166" s="2"/>
      <c r="DZ1166" s="2"/>
      <c r="EA1166" s="2"/>
      <c r="EB1166" s="2"/>
      <c r="EC1166" s="2"/>
      <c r="ED1166" s="2"/>
      <c r="EE1166" s="2"/>
      <c r="EF1166" s="2"/>
      <c r="EG1166" s="2"/>
      <c r="EH1166" s="2"/>
      <c r="EI1166" s="2"/>
      <c r="EJ1166" s="2"/>
      <c r="EK1166" s="2"/>
      <c r="EL1166" s="2"/>
      <c r="EM1166" s="2"/>
      <c r="EN1166" s="2"/>
      <c r="EO1166" s="2"/>
      <c r="EP1166" s="2"/>
      <c r="EQ1166" s="2"/>
      <c r="ER1166" s="2"/>
      <c r="ES1166" s="2"/>
      <c r="ET1166" s="2"/>
      <c r="EU1166" s="2"/>
      <c r="EV1166" s="2"/>
      <c r="EW1166" s="2"/>
      <c r="EX1166" s="2"/>
      <c r="EY1166" s="2"/>
      <c r="EZ1166" s="2"/>
      <c r="FA1166" s="2"/>
      <c r="FB1166" s="2"/>
      <c r="FC1166" s="2"/>
      <c r="FD1166" s="2"/>
      <c r="FE1166" s="2"/>
      <c r="FF1166" s="2"/>
      <c r="FG1166" s="2"/>
      <c r="FH1166" s="2"/>
      <c r="FI1166" s="2"/>
      <c r="FJ1166" s="2"/>
      <c r="FK1166" s="2"/>
      <c r="FL1166" s="2"/>
      <c r="FM1166" s="2"/>
      <c r="FN1166" s="2"/>
      <c r="FO1166" s="2"/>
      <c r="FP1166" s="2"/>
      <c r="FQ1166" s="2"/>
      <c r="FR1166" s="2"/>
      <c r="FS1166" s="2"/>
      <c r="FT1166" s="2"/>
      <c r="FU1166" s="2"/>
      <c r="FV1166" s="2"/>
      <c r="FW1166" s="2"/>
      <c r="FX1166" s="2"/>
      <c r="FY1166" s="2"/>
      <c r="FZ1166" s="2"/>
      <c r="GA1166" s="2"/>
      <c r="GB1166" s="2"/>
      <c r="GC1166" s="2"/>
      <c r="GD1166" s="2"/>
      <c r="GE1166" s="2"/>
      <c r="GF1166" s="2"/>
      <c r="GG1166" s="2"/>
      <c r="GH1166" s="2"/>
      <c r="GI1166" s="2"/>
      <c r="GJ1166" s="2"/>
      <c r="GK1166" s="2"/>
      <c r="GL1166" s="2"/>
      <c r="GM1166" s="2"/>
      <c r="GN1166" s="2"/>
      <c r="GO1166" s="2"/>
      <c r="GP1166" s="2"/>
    </row>
    <row r="1167" spans="6:198" s="1" customFormat="1" ht="13.5" customHeight="1" thickBot="1">
      <c r="F1167" s="192"/>
      <c r="G1167" s="193"/>
      <c r="H1167" s="193"/>
      <c r="I1167" s="193"/>
      <c r="J1167" s="193"/>
      <c r="K1167" s="193"/>
      <c r="L1167" s="193"/>
      <c r="M1167" s="193"/>
      <c r="N1167" s="193"/>
      <c r="O1167" s="193"/>
      <c r="P1167" s="193"/>
      <c r="Q1167" s="193"/>
      <c r="R1167" s="193"/>
      <c r="S1167" s="193"/>
      <c r="T1167" s="193"/>
      <c r="U1167" s="193"/>
      <c r="V1167" s="193"/>
      <c r="W1167" s="193"/>
      <c r="X1167" s="193"/>
      <c r="Y1167" s="193"/>
      <c r="Z1167" s="193"/>
      <c r="AA1167" s="193"/>
      <c r="AB1167" s="193"/>
      <c r="AC1167" s="193"/>
      <c r="AD1167" s="193"/>
      <c r="AE1167" s="193"/>
      <c r="AF1167" s="193"/>
      <c r="AG1167" s="193"/>
      <c r="AH1167" s="193"/>
      <c r="AI1167" s="193"/>
      <c r="AJ1167" s="193"/>
      <c r="AK1167" s="193"/>
      <c r="AL1167" s="193"/>
      <c r="AM1167" s="193"/>
      <c r="AN1167" s="193"/>
      <c r="AO1167" s="193"/>
      <c r="AP1167" s="193"/>
      <c r="AQ1167" s="193"/>
      <c r="AR1167" s="193"/>
      <c r="AS1167" s="193"/>
      <c r="AT1167" s="193"/>
      <c r="AU1167" s="193"/>
      <c r="AV1167" s="193"/>
      <c r="AW1167" s="193"/>
      <c r="AX1167" s="193"/>
      <c r="AY1167" s="193"/>
      <c r="AZ1167" s="193"/>
      <c r="BA1167" s="193"/>
      <c r="BB1167" s="193"/>
      <c r="BC1167" s="193"/>
      <c r="BD1167" s="193"/>
      <c r="BE1167" s="193"/>
      <c r="BF1167" s="193"/>
      <c r="BG1167" s="193"/>
      <c r="BH1167" s="193"/>
      <c r="BI1167" s="193"/>
      <c r="BJ1167" s="193"/>
      <c r="BK1167" s="19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c r="DP1167" s="2"/>
      <c r="DQ1167" s="2"/>
      <c r="DR1167" s="2"/>
      <c r="DS1167" s="2"/>
      <c r="DT1167" s="2"/>
      <c r="DU1167" s="2"/>
      <c r="DV1167" s="2"/>
      <c r="DW1167" s="2"/>
      <c r="DX1167" s="2"/>
      <c r="DY1167" s="2"/>
      <c r="DZ1167" s="2"/>
      <c r="EA1167" s="2"/>
      <c r="EB1167" s="2"/>
      <c r="EC1167" s="2"/>
      <c r="ED1167" s="2"/>
      <c r="EE1167" s="2"/>
      <c r="EF1167" s="2"/>
      <c r="EG1167" s="2"/>
      <c r="EH1167" s="2"/>
      <c r="EI1167" s="2"/>
      <c r="EJ1167" s="2"/>
      <c r="EK1167" s="2"/>
      <c r="EL1167" s="2"/>
      <c r="EM1167" s="2"/>
      <c r="EN1167" s="2"/>
      <c r="EO1167" s="2"/>
      <c r="EP1167" s="2"/>
      <c r="EQ1167" s="2"/>
      <c r="ER1167" s="2"/>
      <c r="ES1167" s="2"/>
      <c r="ET1167" s="2"/>
      <c r="EU1167" s="2"/>
      <c r="EV1167" s="2"/>
      <c r="EW1167" s="2"/>
      <c r="EX1167" s="2"/>
      <c r="EY1167" s="2"/>
      <c r="EZ1167" s="2"/>
      <c r="FA1167" s="2"/>
      <c r="FB1167" s="2"/>
      <c r="FC1167" s="2"/>
      <c r="FD1167" s="2"/>
      <c r="FE1167" s="2"/>
      <c r="FF1167" s="2"/>
      <c r="FG1167" s="2"/>
      <c r="FH1167" s="2"/>
      <c r="FI1167" s="2"/>
      <c r="FJ1167" s="2"/>
      <c r="FK1167" s="2"/>
      <c r="FL1167" s="2"/>
      <c r="FM1167" s="2"/>
      <c r="FN1167" s="2"/>
      <c r="FO1167" s="2"/>
      <c r="FP1167" s="2"/>
      <c r="FQ1167" s="2"/>
      <c r="FR1167" s="2"/>
      <c r="FS1167" s="2"/>
      <c r="FT1167" s="2"/>
      <c r="FU1167" s="2"/>
      <c r="FV1167" s="2"/>
      <c r="FW1167" s="2"/>
      <c r="FX1167" s="2"/>
      <c r="FY1167" s="2"/>
      <c r="FZ1167" s="2"/>
      <c r="GA1167" s="2"/>
      <c r="GB1167" s="2"/>
      <c r="GC1167" s="2"/>
      <c r="GD1167" s="2"/>
      <c r="GE1167" s="2"/>
      <c r="GF1167" s="2"/>
      <c r="GG1167" s="2"/>
      <c r="GH1167" s="2"/>
      <c r="GI1167" s="2"/>
      <c r="GJ1167" s="2"/>
      <c r="GK1167" s="2"/>
      <c r="GL1167" s="2"/>
      <c r="GM1167" s="2"/>
      <c r="GN1167" s="2"/>
      <c r="GO1167" s="2"/>
      <c r="GP1167" s="2"/>
    </row>
    <row r="1168" spans="6:198" s="1" customFormat="1" ht="18" customHeight="1">
      <c r="F1168" s="576" t="str">
        <f>[2]Setup!$B$5</f>
        <v>Precise Mortgage Funding 2018-2B plc</v>
      </c>
      <c r="G1168" s="576"/>
      <c r="H1168" s="576"/>
      <c r="I1168" s="576"/>
      <c r="J1168" s="576"/>
      <c r="K1168" s="576"/>
      <c r="L1168" s="576"/>
      <c r="M1168" s="576"/>
      <c r="N1168" s="576"/>
      <c r="O1168" s="576"/>
      <c r="P1168" s="576"/>
      <c r="Q1168" s="576"/>
      <c r="R1168" s="576"/>
      <c r="S1168" s="576"/>
      <c r="T1168" s="576"/>
      <c r="U1168" s="576"/>
      <c r="V1168" s="576"/>
      <c r="W1168" s="576"/>
      <c r="X1168" s="576"/>
      <c r="Y1168" s="576"/>
      <c r="Z1168" s="576"/>
      <c r="AA1168" s="576"/>
      <c r="AB1168" s="576"/>
      <c r="AC1168" s="576"/>
      <c r="AD1168" s="576"/>
      <c r="AE1168" s="576"/>
      <c r="AF1168" s="576"/>
      <c r="AG1168" s="576"/>
      <c r="AH1168" s="576"/>
      <c r="AI1168" s="576"/>
      <c r="AJ1168" s="576"/>
      <c r="AK1168" s="576"/>
      <c r="AL1168" s="576"/>
      <c r="AM1168" s="576"/>
      <c r="AN1168" s="576"/>
      <c r="AO1168" s="576"/>
      <c r="AP1168" s="576"/>
      <c r="AQ1168" s="576"/>
      <c r="AR1168" s="576"/>
      <c r="AS1168" s="576"/>
      <c r="AT1168" s="576"/>
      <c r="AU1168" s="576"/>
      <c r="AV1168" s="576"/>
      <c r="AW1168" s="576"/>
      <c r="AX1168" s="576"/>
      <c r="AY1168" s="576"/>
      <c r="AZ1168" s="576"/>
      <c r="BA1168" s="576"/>
      <c r="BB1168" s="576"/>
      <c r="BC1168" s="576"/>
      <c r="BD1168" s="576"/>
      <c r="BE1168" s="576"/>
      <c r="BF1168" s="576"/>
      <c r="BG1168" s="576"/>
      <c r="BH1168" s="576"/>
      <c r="BI1168" s="576"/>
      <c r="BJ1168" s="576"/>
      <c r="BK1168" s="576"/>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c r="DP1168" s="2"/>
      <c r="DQ1168" s="2"/>
      <c r="DR1168" s="2"/>
      <c r="DS1168" s="2"/>
      <c r="DT1168" s="2"/>
      <c r="DU1168" s="2"/>
      <c r="DV1168" s="2"/>
      <c r="DW1168" s="2"/>
      <c r="DX1168" s="2"/>
      <c r="DY1168" s="2"/>
      <c r="DZ1168" s="2"/>
      <c r="EA1168" s="2"/>
      <c r="EB1168" s="2"/>
      <c r="EC1168" s="2"/>
      <c r="ED1168" s="2"/>
      <c r="EE1168" s="2"/>
      <c r="EF1168" s="2"/>
      <c r="EG1168" s="2"/>
      <c r="EH1168" s="2"/>
      <c r="EI1168" s="2"/>
      <c r="EJ1168" s="2"/>
      <c r="EK1168" s="2"/>
      <c r="EL1168" s="2"/>
      <c r="EM1168" s="2"/>
      <c r="EN1168" s="2"/>
      <c r="EO1168" s="2"/>
      <c r="EP1168" s="2"/>
      <c r="EQ1168" s="2"/>
      <c r="ER1168" s="2"/>
      <c r="ES1168" s="2"/>
      <c r="ET1168" s="2"/>
      <c r="EU1168" s="2"/>
      <c r="EV1168" s="2"/>
      <c r="EW1168" s="2"/>
      <c r="EX1168" s="2"/>
      <c r="EY1168" s="2"/>
      <c r="EZ1168" s="2"/>
      <c r="FA1168" s="2"/>
      <c r="FB1168" s="2"/>
      <c r="FC1168" s="2"/>
      <c r="FD1168" s="2"/>
      <c r="FE1168" s="2"/>
      <c r="FF1168" s="2"/>
      <c r="FG1168" s="2"/>
      <c r="FH1168" s="2"/>
      <c r="FI1168" s="2"/>
      <c r="FJ1168" s="2"/>
      <c r="FK1168" s="2"/>
      <c r="FL1168" s="2"/>
      <c r="FM1168" s="2"/>
      <c r="FN1168" s="2"/>
      <c r="FO1168" s="2"/>
      <c r="FP1168" s="2"/>
      <c r="FQ1168" s="2"/>
      <c r="FR1168" s="2"/>
      <c r="FS1168" s="2"/>
      <c r="FT1168" s="2"/>
      <c r="FU1168" s="2"/>
      <c r="FV1168" s="2"/>
      <c r="FW1168" s="2"/>
      <c r="FX1168" s="2"/>
      <c r="FY1168" s="2"/>
      <c r="FZ1168" s="2"/>
      <c r="GA1168" s="2"/>
      <c r="GB1168" s="2"/>
      <c r="GC1168" s="2"/>
      <c r="GD1168" s="2"/>
      <c r="GE1168" s="2"/>
      <c r="GF1168" s="2"/>
      <c r="GG1168" s="2"/>
      <c r="GH1168" s="2"/>
      <c r="GI1168" s="2"/>
      <c r="GJ1168" s="2"/>
      <c r="GK1168" s="2"/>
      <c r="GL1168" s="2"/>
      <c r="GM1168" s="2"/>
      <c r="GN1168" s="2"/>
      <c r="GO1168" s="2"/>
      <c r="GP1168" s="2"/>
    </row>
    <row r="1169" spans="6:198" s="1" customFormat="1" ht="15" customHeight="1">
      <c r="F1169" s="569" t="s">
        <v>1</v>
      </c>
      <c r="G1169" s="569"/>
      <c r="H1169" s="569"/>
      <c r="I1169" s="569"/>
      <c r="J1169" s="569"/>
      <c r="K1169" s="569"/>
      <c r="L1169" s="569"/>
      <c r="M1169" s="569"/>
      <c r="N1169" s="569"/>
      <c r="O1169" s="569"/>
      <c r="P1169" s="569"/>
      <c r="Q1169" s="569"/>
      <c r="R1169" s="569"/>
      <c r="S1169" s="569"/>
      <c r="T1169" s="569"/>
      <c r="U1169" s="569"/>
      <c r="V1169" s="569"/>
      <c r="W1169" s="569"/>
      <c r="X1169" s="569"/>
      <c r="Y1169" s="569"/>
      <c r="Z1169" s="569"/>
      <c r="AA1169" s="569"/>
      <c r="AB1169" s="569"/>
      <c r="AC1169" s="569"/>
      <c r="AD1169" s="569"/>
      <c r="AE1169" s="569"/>
      <c r="AF1169" s="569"/>
      <c r="AG1169" s="569"/>
      <c r="AH1169" s="569"/>
      <c r="AI1169" s="569"/>
      <c r="AJ1169" s="569"/>
      <c r="AK1169" s="569"/>
      <c r="AL1169" s="569"/>
      <c r="AM1169" s="569"/>
      <c r="AN1169" s="569"/>
      <c r="AO1169" s="569"/>
      <c r="AP1169" s="569"/>
      <c r="AQ1169" s="569"/>
      <c r="AR1169" s="569"/>
      <c r="AS1169" s="569"/>
      <c r="AT1169" s="569"/>
      <c r="AU1169" s="569"/>
      <c r="AV1169" s="569"/>
      <c r="AW1169" s="569"/>
      <c r="AX1169" s="569"/>
      <c r="AY1169" s="569"/>
      <c r="AZ1169" s="569"/>
      <c r="BA1169" s="569"/>
      <c r="BB1169" s="569"/>
      <c r="BC1169" s="569"/>
      <c r="BD1169" s="569"/>
      <c r="BE1169" s="569"/>
      <c r="BF1169" s="569"/>
      <c r="BG1169" s="569"/>
      <c r="BH1169" s="569"/>
      <c r="BI1169" s="569"/>
      <c r="BJ1169" s="569"/>
      <c r="BK1169" s="569"/>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c r="DP1169" s="2"/>
      <c r="DQ1169" s="2"/>
      <c r="DR1169" s="2"/>
      <c r="DS1169" s="2"/>
      <c r="DT1169" s="2"/>
      <c r="DU1169" s="2"/>
      <c r="DV1169" s="2"/>
      <c r="DW1169" s="2"/>
      <c r="DX1169" s="2"/>
      <c r="DY1169" s="2"/>
      <c r="DZ1169" s="2"/>
      <c r="EA1169" s="2"/>
      <c r="EB1169" s="2"/>
      <c r="EC1169" s="2"/>
      <c r="ED1169" s="2"/>
      <c r="EE1169" s="2"/>
      <c r="EF1169" s="2"/>
      <c r="EG1169" s="2"/>
      <c r="EH1169" s="2"/>
      <c r="EI1169" s="2"/>
      <c r="EJ1169" s="2"/>
      <c r="EK1169" s="2"/>
      <c r="EL1169" s="2"/>
      <c r="EM1169" s="2"/>
      <c r="EN1169" s="2"/>
      <c r="EO1169" s="2"/>
      <c r="EP1169" s="2"/>
      <c r="EQ1169" s="2"/>
      <c r="ER1169" s="2"/>
      <c r="ES1169" s="2"/>
      <c r="ET1169" s="2"/>
      <c r="EU1169" s="2"/>
      <c r="EV1169" s="2"/>
      <c r="EW1169" s="2"/>
      <c r="EX1169" s="2"/>
      <c r="EY1169" s="2"/>
      <c r="EZ1169" s="2"/>
      <c r="FA1169" s="2"/>
      <c r="FB1169" s="2"/>
      <c r="FC1169" s="2"/>
      <c r="FD1169" s="2"/>
      <c r="FE1169" s="2"/>
      <c r="FF1169" s="2"/>
      <c r="FG1169" s="2"/>
      <c r="FH1169" s="2"/>
      <c r="FI1169" s="2"/>
      <c r="FJ1169" s="2"/>
      <c r="FK1169" s="2"/>
      <c r="FL1169" s="2"/>
      <c r="FM1169" s="2"/>
      <c r="FN1169" s="2"/>
      <c r="FO1169" s="2"/>
      <c r="FP1169" s="2"/>
      <c r="FQ1169" s="2"/>
      <c r="FR1169" s="2"/>
      <c r="FS1169" s="2"/>
      <c r="FT1169" s="2"/>
      <c r="FU1169" s="2"/>
      <c r="FV1169" s="2"/>
      <c r="FW1169" s="2"/>
      <c r="FX1169" s="2"/>
      <c r="FY1169" s="2"/>
      <c r="FZ1169" s="2"/>
      <c r="GA1169" s="2"/>
      <c r="GB1169" s="2"/>
      <c r="GC1169" s="2"/>
      <c r="GD1169" s="2"/>
      <c r="GE1169" s="2"/>
      <c r="GF1169" s="2"/>
      <c r="GG1169" s="2"/>
      <c r="GH1169" s="2"/>
      <c r="GI1169" s="2"/>
      <c r="GJ1169" s="2"/>
      <c r="GK1169" s="2"/>
      <c r="GL1169" s="2"/>
      <c r="GM1169" s="2"/>
      <c r="GN1169" s="2"/>
      <c r="GO1169" s="2"/>
      <c r="GP1169" s="2"/>
    </row>
    <row r="1170" spans="6:198" s="1" customFormat="1" ht="15" customHeight="1">
      <c r="F1170" s="569" t="s">
        <v>2</v>
      </c>
      <c r="G1170" s="569"/>
      <c r="H1170" s="569"/>
      <c r="I1170" s="569"/>
      <c r="J1170" s="569"/>
      <c r="K1170" s="569"/>
      <c r="L1170" s="569"/>
      <c r="M1170" s="569"/>
      <c r="N1170" s="569"/>
      <c r="O1170" s="569"/>
      <c r="P1170" s="569"/>
      <c r="Q1170" s="569"/>
      <c r="R1170" s="569"/>
      <c r="S1170" s="569"/>
      <c r="T1170" s="569"/>
      <c r="U1170" s="569"/>
      <c r="V1170" s="569"/>
      <c r="W1170" s="569"/>
      <c r="X1170" s="569"/>
      <c r="Y1170" s="569"/>
      <c r="Z1170" s="569"/>
      <c r="AA1170" s="569"/>
      <c r="AB1170" s="569"/>
      <c r="AC1170" s="569"/>
      <c r="AD1170" s="569"/>
      <c r="AE1170" s="569"/>
      <c r="AF1170" s="569"/>
      <c r="AG1170" s="569"/>
      <c r="AH1170" s="569"/>
      <c r="AI1170" s="569"/>
      <c r="AJ1170" s="569"/>
      <c r="AK1170" s="569"/>
      <c r="AL1170" s="569"/>
      <c r="AM1170" s="569"/>
      <c r="AN1170" s="569"/>
      <c r="AO1170" s="569"/>
      <c r="AP1170" s="569"/>
      <c r="AQ1170" s="569"/>
      <c r="AR1170" s="569"/>
      <c r="AS1170" s="569"/>
      <c r="AT1170" s="569"/>
      <c r="AU1170" s="569"/>
      <c r="AV1170" s="569"/>
      <c r="AW1170" s="569"/>
      <c r="AX1170" s="569"/>
      <c r="AY1170" s="569"/>
      <c r="AZ1170" s="569"/>
      <c r="BA1170" s="569"/>
      <c r="BB1170" s="569"/>
      <c r="BC1170" s="569"/>
      <c r="BD1170" s="569"/>
      <c r="BE1170" s="569"/>
      <c r="BF1170" s="569"/>
      <c r="BG1170" s="569"/>
      <c r="BH1170" s="569"/>
      <c r="BI1170" s="569"/>
      <c r="BJ1170" s="569"/>
      <c r="BK1170" s="569"/>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c r="DP1170" s="2"/>
      <c r="DQ1170" s="2"/>
      <c r="DR1170" s="2"/>
      <c r="DS1170" s="2"/>
      <c r="DT1170" s="2"/>
      <c r="DU1170" s="2"/>
      <c r="DV1170" s="2"/>
      <c r="DW1170" s="2"/>
      <c r="DX1170" s="2"/>
      <c r="DY1170" s="2"/>
      <c r="DZ1170" s="2"/>
      <c r="EA1170" s="2"/>
      <c r="EB1170" s="2"/>
      <c r="EC1170" s="2"/>
      <c r="ED1170" s="2"/>
      <c r="EE1170" s="2"/>
      <c r="EF1170" s="2"/>
      <c r="EG1170" s="2"/>
      <c r="EH1170" s="2"/>
      <c r="EI1170" s="2"/>
      <c r="EJ1170" s="2"/>
      <c r="EK1170" s="2"/>
      <c r="EL1170" s="2"/>
      <c r="EM1170" s="2"/>
      <c r="EN1170" s="2"/>
      <c r="EO1170" s="2"/>
      <c r="EP1170" s="2"/>
      <c r="EQ1170" s="2"/>
      <c r="ER1170" s="2"/>
      <c r="ES1170" s="2"/>
      <c r="ET1170" s="2"/>
      <c r="EU1170" s="2"/>
      <c r="EV1170" s="2"/>
      <c r="EW1170" s="2"/>
      <c r="EX1170" s="2"/>
      <c r="EY1170" s="2"/>
      <c r="EZ1170" s="2"/>
      <c r="FA1170" s="2"/>
      <c r="FB1170" s="2"/>
      <c r="FC1170" s="2"/>
      <c r="FD1170" s="2"/>
      <c r="FE1170" s="2"/>
      <c r="FF1170" s="2"/>
      <c r="FG1170" s="2"/>
      <c r="FH1170" s="2"/>
      <c r="FI1170" s="2"/>
      <c r="FJ1170" s="2"/>
      <c r="FK1170" s="2"/>
      <c r="FL1170" s="2"/>
      <c r="FM1170" s="2"/>
      <c r="FN1170" s="2"/>
      <c r="FO1170" s="2"/>
      <c r="FP1170" s="2"/>
      <c r="FQ1170" s="2"/>
      <c r="FR1170" s="2"/>
      <c r="FS1170" s="2"/>
      <c r="FT1170" s="2"/>
      <c r="FU1170" s="2"/>
      <c r="FV1170" s="2"/>
      <c r="FW1170" s="2"/>
      <c r="FX1170" s="2"/>
      <c r="FY1170" s="2"/>
      <c r="FZ1170" s="2"/>
      <c r="GA1170" s="2"/>
      <c r="GB1170" s="2"/>
      <c r="GC1170" s="2"/>
      <c r="GD1170" s="2"/>
      <c r="GE1170" s="2"/>
      <c r="GF1170" s="2"/>
      <c r="GG1170" s="2"/>
      <c r="GH1170" s="2"/>
      <c r="GI1170" s="2"/>
      <c r="GJ1170" s="2"/>
      <c r="GK1170" s="2"/>
      <c r="GL1170" s="2"/>
      <c r="GM1170" s="2"/>
      <c r="GN1170" s="2"/>
      <c r="GO1170" s="2"/>
      <c r="GP1170" s="2"/>
    </row>
    <row r="1171" spans="6:198" s="1" customFormat="1" ht="13.5" customHeight="1" thickBot="1">
      <c r="F1171" s="570">
        <f>[1]Input!$C$112</f>
        <v>43633</v>
      </c>
      <c r="G1171" s="570"/>
      <c r="H1171" s="570"/>
      <c r="I1171" s="570"/>
      <c r="J1171" s="570"/>
      <c r="K1171" s="570"/>
      <c r="L1171" s="570"/>
      <c r="M1171" s="570"/>
      <c r="N1171" s="570"/>
      <c r="O1171" s="570"/>
      <c r="P1171" s="570"/>
      <c r="Q1171" s="570"/>
      <c r="R1171" s="570"/>
      <c r="S1171" s="570"/>
      <c r="T1171" s="570"/>
      <c r="U1171" s="570"/>
      <c r="V1171" s="570"/>
      <c r="W1171" s="570"/>
      <c r="X1171" s="570"/>
      <c r="Y1171" s="570"/>
      <c r="Z1171" s="570"/>
      <c r="AA1171" s="570"/>
      <c r="AB1171" s="570"/>
      <c r="AC1171" s="570"/>
      <c r="AD1171" s="570"/>
      <c r="AE1171" s="570"/>
      <c r="AF1171" s="570"/>
      <c r="AG1171" s="570"/>
      <c r="AH1171" s="570"/>
      <c r="AI1171" s="570"/>
      <c r="AJ1171" s="570"/>
      <c r="AK1171" s="570"/>
      <c r="AL1171" s="570"/>
      <c r="AM1171" s="570"/>
      <c r="AN1171" s="570"/>
      <c r="AO1171" s="570"/>
      <c r="AP1171" s="570"/>
      <c r="AQ1171" s="570"/>
      <c r="AR1171" s="570"/>
      <c r="AS1171" s="570"/>
      <c r="AT1171" s="570"/>
      <c r="AU1171" s="570"/>
      <c r="AV1171" s="570"/>
      <c r="AW1171" s="570"/>
      <c r="AX1171" s="570"/>
      <c r="AY1171" s="570"/>
      <c r="AZ1171" s="570"/>
      <c r="BA1171" s="570"/>
      <c r="BB1171" s="570"/>
      <c r="BC1171" s="570"/>
      <c r="BD1171" s="570"/>
      <c r="BE1171" s="570"/>
      <c r="BF1171" s="570"/>
      <c r="BG1171" s="570"/>
      <c r="BH1171" s="570"/>
      <c r="BI1171" s="570"/>
      <c r="BJ1171" s="570"/>
      <c r="BK1171" s="570"/>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c r="DP1171" s="2"/>
      <c r="DQ1171" s="2"/>
      <c r="DR1171" s="2"/>
      <c r="DS1171" s="2"/>
      <c r="DT1171" s="2"/>
      <c r="DU1171" s="2"/>
      <c r="DV1171" s="2"/>
      <c r="DW1171" s="2"/>
      <c r="DX1171" s="2"/>
      <c r="DY1171" s="2"/>
      <c r="DZ1171" s="2"/>
      <c r="EA1171" s="2"/>
      <c r="EB1171" s="2"/>
      <c r="EC1171" s="2"/>
      <c r="ED1171" s="2"/>
      <c r="EE1171" s="2"/>
      <c r="EF1171" s="2"/>
      <c r="EG1171" s="2"/>
      <c r="EH1171" s="2"/>
      <c r="EI1171" s="2"/>
      <c r="EJ1171" s="2"/>
      <c r="EK1171" s="2"/>
      <c r="EL1171" s="2"/>
      <c r="EM1171" s="2"/>
      <c r="EN1171" s="2"/>
      <c r="EO1171" s="2"/>
      <c r="EP1171" s="2"/>
      <c r="EQ1171" s="2"/>
      <c r="ER1171" s="2"/>
      <c r="ES1171" s="2"/>
      <c r="ET1171" s="2"/>
      <c r="EU1171" s="2"/>
      <c r="EV1171" s="2"/>
      <c r="EW1171" s="2"/>
      <c r="EX1171" s="2"/>
      <c r="EY1171" s="2"/>
      <c r="EZ1171" s="2"/>
      <c r="FA1171" s="2"/>
      <c r="FB1171" s="2"/>
      <c r="FC1171" s="2"/>
      <c r="FD1171" s="2"/>
      <c r="FE1171" s="2"/>
      <c r="FF1171" s="2"/>
      <c r="FG1171" s="2"/>
      <c r="FH1171" s="2"/>
      <c r="FI1171" s="2"/>
      <c r="FJ1171" s="2"/>
      <c r="FK1171" s="2"/>
      <c r="FL1171" s="2"/>
      <c r="FM1171" s="2"/>
      <c r="FN1171" s="2"/>
      <c r="FO1171" s="2"/>
      <c r="FP1171" s="2"/>
      <c r="FQ1171" s="2"/>
      <c r="FR1171" s="2"/>
      <c r="FS1171" s="2"/>
      <c r="FT1171" s="2"/>
      <c r="FU1171" s="2"/>
      <c r="FV1171" s="2"/>
      <c r="FW1171" s="2"/>
      <c r="FX1171" s="2"/>
      <c r="FY1171" s="2"/>
      <c r="FZ1171" s="2"/>
      <c r="GA1171" s="2"/>
      <c r="GB1171" s="2"/>
      <c r="GC1171" s="2"/>
      <c r="GD1171" s="2"/>
      <c r="GE1171" s="2"/>
      <c r="GF1171" s="2"/>
      <c r="GG1171" s="2"/>
      <c r="GH1171" s="2"/>
      <c r="GI1171" s="2"/>
      <c r="GJ1171" s="2"/>
      <c r="GK1171" s="2"/>
      <c r="GL1171" s="2"/>
      <c r="GM1171" s="2"/>
      <c r="GN1171" s="2"/>
      <c r="GO1171" s="2"/>
      <c r="GP1171" s="2"/>
    </row>
    <row r="1172" spans="6:198" s="1" customFormat="1" ht="12.75" customHeight="1">
      <c r="F1172" s="4"/>
      <c r="G1172" s="4"/>
      <c r="H1172" s="4"/>
      <c r="I1172" s="4"/>
      <c r="J1172" s="4"/>
      <c r="K1172" s="4"/>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c r="BC1172" s="4"/>
      <c r="BD1172" s="4"/>
      <c r="BE1172" s="4"/>
      <c r="BF1172" s="4"/>
      <c r="BG1172" s="4"/>
      <c r="BH1172" s="4"/>
      <c r="BI1172" s="4"/>
      <c r="BJ1172" s="4"/>
      <c r="BK1172" s="4"/>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c r="DP1172" s="2"/>
      <c r="DQ1172" s="2"/>
      <c r="DR1172" s="2"/>
      <c r="DS1172" s="2"/>
      <c r="DT1172" s="2"/>
      <c r="DU1172" s="2"/>
      <c r="DV1172" s="2"/>
      <c r="DW1172" s="2"/>
      <c r="DX1172" s="2"/>
      <c r="DY1172" s="2"/>
      <c r="DZ1172" s="2"/>
      <c r="EA1172" s="2"/>
      <c r="EB1172" s="2"/>
      <c r="EC1172" s="2"/>
      <c r="ED1172" s="2"/>
      <c r="EE1172" s="2"/>
      <c r="EF1172" s="2"/>
      <c r="EG1172" s="2"/>
      <c r="EH1172" s="2"/>
      <c r="EI1172" s="2"/>
      <c r="EJ1172" s="2"/>
      <c r="EK1172" s="2"/>
      <c r="EL1172" s="2"/>
      <c r="EM1172" s="2"/>
      <c r="EN1172" s="2"/>
      <c r="EO1172" s="2"/>
      <c r="EP1172" s="2"/>
      <c r="EQ1172" s="2"/>
      <c r="ER1172" s="2"/>
      <c r="ES1172" s="2"/>
      <c r="ET1172" s="2"/>
      <c r="EU1172" s="2"/>
      <c r="EV1172" s="2"/>
      <c r="EW1172" s="2"/>
      <c r="EX1172" s="2"/>
      <c r="EY1172" s="2"/>
      <c r="EZ1172" s="2"/>
      <c r="FA1172" s="2"/>
      <c r="FB1172" s="2"/>
      <c r="FC1172" s="2"/>
      <c r="FD1172" s="2"/>
      <c r="FE1172" s="2"/>
      <c r="FF1172" s="2"/>
      <c r="FG1172" s="2"/>
      <c r="FH1172" s="2"/>
      <c r="FI1172" s="2"/>
      <c r="FJ1172" s="2"/>
      <c r="FK1172" s="2"/>
      <c r="FL1172" s="2"/>
      <c r="FM1172" s="2"/>
      <c r="FN1172" s="2"/>
      <c r="FO1172" s="2"/>
      <c r="FP1172" s="2"/>
      <c r="FQ1172" s="2"/>
      <c r="FR1172" s="2"/>
      <c r="FS1172" s="2"/>
      <c r="FT1172" s="2"/>
      <c r="FU1172" s="2"/>
      <c r="FV1172" s="2"/>
      <c r="FW1172" s="2"/>
      <c r="FX1172" s="2"/>
      <c r="FY1172" s="2"/>
      <c r="FZ1172" s="2"/>
      <c r="GA1172" s="2"/>
      <c r="GB1172" s="2"/>
      <c r="GC1172" s="2"/>
      <c r="GD1172" s="2"/>
      <c r="GE1172" s="2"/>
      <c r="GF1172" s="2"/>
      <c r="GG1172" s="2"/>
      <c r="GH1172" s="2"/>
      <c r="GI1172" s="2"/>
      <c r="GJ1172" s="2"/>
      <c r="GK1172" s="2"/>
      <c r="GL1172" s="2"/>
      <c r="GM1172" s="2"/>
      <c r="GN1172" s="2"/>
      <c r="GO1172" s="2"/>
      <c r="GP1172" s="2"/>
    </row>
    <row r="1173" spans="6:198" s="1" customFormat="1" ht="12.75" customHeight="1">
      <c r="F1173" s="571" t="s">
        <v>490</v>
      </c>
      <c r="G1173" s="571"/>
      <c r="H1173" s="571"/>
      <c r="I1173" s="571"/>
      <c r="J1173" s="571"/>
      <c r="K1173" s="571"/>
      <c r="L1173" s="571"/>
      <c r="M1173" s="571"/>
      <c r="N1173" s="571"/>
      <c r="O1173" s="571"/>
      <c r="P1173" s="571"/>
      <c r="Q1173" s="571"/>
      <c r="R1173" s="571"/>
      <c r="S1173" s="571"/>
      <c r="T1173" s="571"/>
      <c r="U1173" s="571"/>
      <c r="V1173" s="571"/>
      <c r="W1173" s="571"/>
      <c r="X1173" s="571"/>
      <c r="Y1173" s="571"/>
      <c r="Z1173" s="571"/>
      <c r="AA1173" s="571"/>
      <c r="AB1173" s="571"/>
      <c r="AC1173" s="571"/>
      <c r="AD1173" s="571"/>
      <c r="AE1173" s="571"/>
      <c r="AF1173" s="571"/>
      <c r="AG1173" s="571"/>
      <c r="AH1173" s="571"/>
      <c r="AI1173" s="571"/>
      <c r="AJ1173" s="571"/>
      <c r="AK1173" s="571"/>
      <c r="AL1173" s="571"/>
      <c r="AM1173" s="571"/>
      <c r="AN1173" s="571"/>
      <c r="AO1173" s="571"/>
      <c r="AP1173" s="571"/>
      <c r="AQ1173" s="571"/>
      <c r="AR1173" s="571"/>
      <c r="AS1173" s="571"/>
      <c r="AT1173" s="571"/>
      <c r="AU1173" s="571"/>
      <c r="AV1173" s="571"/>
      <c r="AW1173" s="571"/>
      <c r="AX1173" s="571"/>
      <c r="AY1173" s="571"/>
      <c r="AZ1173" s="571"/>
      <c r="BA1173" s="571"/>
      <c r="BB1173" s="571"/>
      <c r="BC1173" s="571"/>
      <c r="BD1173" s="571"/>
      <c r="BE1173" s="571"/>
      <c r="BF1173" s="571"/>
      <c r="BG1173" s="571"/>
      <c r="BH1173" s="571"/>
      <c r="BI1173" s="571"/>
      <c r="BJ1173" s="571"/>
      <c r="BK1173" s="571"/>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c r="DP1173" s="2"/>
      <c r="DQ1173" s="2"/>
      <c r="DR1173" s="2"/>
      <c r="DS1173" s="2"/>
      <c r="DT1173" s="2"/>
      <c r="DU1173" s="2"/>
      <c r="DV1173" s="2"/>
      <c r="DW1173" s="2"/>
      <c r="DX1173" s="2"/>
      <c r="DY1173" s="2"/>
      <c r="DZ1173" s="2"/>
      <c r="EA1173" s="2"/>
      <c r="EB1173" s="2"/>
      <c r="EC1173" s="2"/>
      <c r="ED1173" s="2"/>
      <c r="EE1173" s="2"/>
      <c r="EF1173" s="2"/>
      <c r="EG1173" s="2"/>
      <c r="EH1173" s="2"/>
      <c r="EI1173" s="2"/>
      <c r="EJ1173" s="2"/>
      <c r="EK1173" s="2"/>
      <c r="EL1173" s="2"/>
      <c r="EM1173" s="2"/>
      <c r="EN1173" s="2"/>
      <c r="EO1173" s="2"/>
      <c r="EP1173" s="2"/>
      <c r="EQ1173" s="2"/>
      <c r="ER1173" s="2"/>
      <c r="ES1173" s="2"/>
      <c r="ET1173" s="2"/>
      <c r="EU1173" s="2"/>
      <c r="EV1173" s="2"/>
      <c r="EW1173" s="2"/>
      <c r="EX1173" s="2"/>
      <c r="EY1173" s="2"/>
      <c r="EZ1173" s="2"/>
      <c r="FA1173" s="2"/>
      <c r="FB1173" s="2"/>
      <c r="FC1173" s="2"/>
      <c r="FD1173" s="2"/>
      <c r="FE1173" s="2"/>
      <c r="FF1173" s="2"/>
      <c r="FG1173" s="2"/>
      <c r="FH1173" s="2"/>
      <c r="FI1173" s="2"/>
      <c r="FJ1173" s="2"/>
      <c r="FK1173" s="2"/>
      <c r="FL1173" s="2"/>
      <c r="FM1173" s="2"/>
      <c r="FN1173" s="2"/>
      <c r="FO1173" s="2"/>
      <c r="FP1173" s="2"/>
      <c r="FQ1173" s="2"/>
      <c r="FR1173" s="2"/>
      <c r="FS1173" s="2"/>
      <c r="FT1173" s="2"/>
      <c r="FU1173" s="2"/>
      <c r="FV1173" s="2"/>
      <c r="FW1173" s="2"/>
      <c r="FX1173" s="2"/>
      <c r="FY1173" s="2"/>
      <c r="FZ1173" s="2"/>
      <c r="GA1173" s="2"/>
      <c r="GB1173" s="2"/>
      <c r="GC1173" s="2"/>
      <c r="GD1173" s="2"/>
      <c r="GE1173" s="2"/>
      <c r="GF1173" s="2"/>
      <c r="GG1173" s="2"/>
      <c r="GH1173" s="2"/>
      <c r="GI1173" s="2"/>
      <c r="GJ1173" s="2"/>
      <c r="GK1173" s="2"/>
      <c r="GL1173" s="2"/>
      <c r="GM1173" s="2"/>
      <c r="GN1173" s="2"/>
      <c r="GO1173" s="2"/>
      <c r="GP1173" s="2"/>
    </row>
    <row r="1174" spans="6:198" s="1" customFormat="1" ht="12.75" customHeight="1" thickBot="1">
      <c r="F1174" s="97" t="str">
        <f>F1133</f>
        <v xml:space="preserve">As at: </v>
      </c>
      <c r="G1174" s="480"/>
      <c r="H1174" s="580" t="str">
        <f>H1133</f>
        <v>31-05-2019</v>
      </c>
      <c r="I1174" s="580"/>
      <c r="J1174" s="580"/>
      <c r="K1174" s="573"/>
      <c r="L1174" s="573"/>
      <c r="M1174" s="480"/>
      <c r="N1174" s="480"/>
      <c r="O1174" s="480"/>
      <c r="P1174" s="480"/>
      <c r="Q1174" s="480"/>
      <c r="R1174" s="480"/>
      <c r="S1174" s="480"/>
      <c r="T1174" s="480"/>
      <c r="U1174" s="480"/>
      <c r="V1174" s="480"/>
      <c r="W1174" s="480"/>
      <c r="X1174" s="480"/>
      <c r="Y1174" s="480"/>
      <c r="Z1174" s="480"/>
      <c r="AA1174" s="480"/>
      <c r="AB1174" s="480"/>
      <c r="AC1174" s="480"/>
      <c r="AD1174" s="480"/>
      <c r="AE1174" s="480"/>
      <c r="AF1174" s="480"/>
      <c r="AG1174" s="480"/>
      <c r="AH1174" s="480"/>
      <c r="AI1174" s="480"/>
      <c r="AJ1174" s="480"/>
      <c r="AK1174" s="480"/>
      <c r="AL1174" s="480"/>
      <c r="AM1174" s="480"/>
      <c r="AN1174" s="480"/>
      <c r="AO1174" s="480"/>
      <c r="AP1174" s="480"/>
      <c r="AQ1174" s="480"/>
      <c r="AR1174" s="480"/>
      <c r="AS1174" s="480"/>
      <c r="AT1174" s="480"/>
      <c r="AU1174" s="480"/>
      <c r="AV1174" s="480"/>
      <c r="AW1174" s="480"/>
      <c r="AX1174" s="480"/>
      <c r="AY1174" s="480"/>
      <c r="AZ1174" s="480"/>
      <c r="BA1174" s="480"/>
      <c r="BB1174" s="480"/>
      <c r="BC1174" s="480"/>
      <c r="BD1174" s="480"/>
      <c r="BE1174" s="480"/>
      <c r="BF1174" s="480"/>
      <c r="BG1174" s="480"/>
      <c r="BH1174" s="480"/>
      <c r="BI1174" s="480"/>
      <c r="BJ1174" s="480"/>
      <c r="BK1174" s="480"/>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c r="DP1174" s="2"/>
      <c r="DQ1174" s="2"/>
      <c r="DR1174" s="2"/>
      <c r="DS1174" s="2"/>
      <c r="DT1174" s="2"/>
      <c r="DU1174" s="2"/>
      <c r="DV1174" s="2"/>
      <c r="DW1174" s="2"/>
      <c r="DX1174" s="2"/>
      <c r="DY1174" s="2"/>
      <c r="DZ1174" s="2"/>
      <c r="EA1174" s="2"/>
      <c r="EB1174" s="2"/>
      <c r="EC1174" s="2"/>
      <c r="ED1174" s="2"/>
      <c r="EE1174" s="2"/>
      <c r="EF1174" s="2"/>
      <c r="EG1174" s="2"/>
      <c r="EH1174" s="2"/>
      <c r="EI1174" s="2"/>
      <c r="EJ1174" s="2"/>
      <c r="EK1174" s="2"/>
      <c r="EL1174" s="2"/>
      <c r="EM1174" s="2"/>
      <c r="EN1174" s="2"/>
      <c r="EO1174" s="2"/>
      <c r="EP1174" s="2"/>
      <c r="EQ1174" s="2"/>
      <c r="ER1174" s="2"/>
      <c r="ES1174" s="2"/>
      <c r="ET1174" s="2"/>
      <c r="EU1174" s="2"/>
      <c r="EV1174" s="2"/>
      <c r="EW1174" s="2"/>
      <c r="EX1174" s="2"/>
      <c r="EY1174" s="2"/>
      <c r="EZ1174" s="2"/>
      <c r="FA1174" s="2"/>
      <c r="FB1174" s="2"/>
      <c r="FC1174" s="2"/>
      <c r="FD1174" s="2"/>
      <c r="FE1174" s="2"/>
      <c r="FF1174" s="2"/>
      <c r="FG1174" s="2"/>
      <c r="FH1174" s="2"/>
      <c r="FI1174" s="2"/>
      <c r="FJ1174" s="2"/>
      <c r="FK1174" s="2"/>
      <c r="FL1174" s="2"/>
      <c r="FM1174" s="2"/>
      <c r="FN1174" s="2"/>
      <c r="FO1174" s="2"/>
      <c r="FP1174" s="2"/>
      <c r="FQ1174" s="2"/>
      <c r="FR1174" s="2"/>
      <c r="FS1174" s="2"/>
      <c r="FT1174" s="2"/>
      <c r="FU1174" s="2"/>
      <c r="FV1174" s="2"/>
      <c r="FW1174" s="2"/>
      <c r="FX1174" s="2"/>
      <c r="FY1174" s="2"/>
      <c r="FZ1174" s="2"/>
      <c r="GA1174" s="2"/>
      <c r="GB1174" s="2"/>
      <c r="GC1174" s="2"/>
      <c r="GD1174" s="2"/>
      <c r="GE1174" s="2"/>
      <c r="GF1174" s="2"/>
      <c r="GG1174" s="2"/>
      <c r="GH1174" s="2"/>
      <c r="GI1174" s="2"/>
      <c r="GJ1174" s="2"/>
      <c r="GK1174" s="2"/>
      <c r="GL1174" s="2"/>
      <c r="GM1174" s="2"/>
      <c r="GN1174" s="2"/>
      <c r="GO1174" s="2"/>
      <c r="GP1174" s="2"/>
    </row>
    <row r="1175" spans="6:198" s="1" customFormat="1" ht="12.75" customHeight="1" thickBot="1">
      <c r="F1175" s="81"/>
      <c r="G1175" s="480"/>
      <c r="H1175" s="480"/>
      <c r="I1175" s="480"/>
      <c r="J1175" s="480"/>
      <c r="K1175" s="482" t="s">
        <v>506</v>
      </c>
      <c r="L1175" s="482"/>
      <c r="M1175" s="482"/>
      <c r="N1175" s="482"/>
      <c r="O1175" s="482"/>
      <c r="P1175" s="482"/>
      <c r="Q1175" s="483"/>
      <c r="R1175" s="483"/>
      <c r="S1175" s="483"/>
      <c r="T1175" s="484"/>
      <c r="U1175" s="483" t="s">
        <v>56</v>
      </c>
      <c r="V1175" s="483"/>
      <c r="W1175" s="483"/>
      <c r="X1175" s="483"/>
      <c r="Y1175" s="483"/>
      <c r="Z1175" s="485"/>
      <c r="AA1175" s="486"/>
      <c r="AB1175" s="486"/>
      <c r="AC1175" s="486"/>
      <c r="AD1175" s="486" t="s">
        <v>472</v>
      </c>
      <c r="AE1175" s="486"/>
      <c r="AF1175" s="486"/>
      <c r="AG1175" s="486"/>
      <c r="AH1175" s="487"/>
      <c r="AI1175" s="574" t="s">
        <v>473</v>
      </c>
      <c r="AJ1175" s="574"/>
      <c r="AK1175" s="574"/>
      <c r="AL1175" s="574"/>
      <c r="AM1175" s="574"/>
      <c r="AN1175" s="574"/>
      <c r="AO1175" s="574"/>
      <c r="AP1175" s="487"/>
      <c r="AQ1175" s="487"/>
      <c r="AR1175" s="486"/>
      <c r="AS1175" s="486"/>
      <c r="AT1175" s="486"/>
      <c r="AU1175" s="486" t="s">
        <v>474</v>
      </c>
      <c r="AV1175" s="486"/>
      <c r="AW1175" s="486"/>
      <c r="AX1175" s="507"/>
      <c r="AY1175" s="507"/>
      <c r="AZ1175" s="500"/>
      <c r="BA1175" s="500"/>
      <c r="BB1175" s="500"/>
      <c r="BC1175" s="500"/>
      <c r="BD1175" s="480"/>
      <c r="BE1175" s="480"/>
      <c r="BF1175" s="480"/>
      <c r="BG1175" s="480"/>
      <c r="BH1175" s="480"/>
      <c r="BI1175" s="480"/>
      <c r="BJ1175" s="480"/>
      <c r="BK1175" s="480"/>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c r="DP1175" s="2"/>
      <c r="DQ1175" s="2"/>
      <c r="DR1175" s="2"/>
      <c r="DS1175" s="2"/>
      <c r="DT1175" s="2"/>
      <c r="DU1175" s="2"/>
      <c r="DV1175" s="2"/>
      <c r="DW1175" s="2"/>
      <c r="DX1175" s="2"/>
      <c r="DY1175" s="2"/>
      <c r="DZ1175" s="2"/>
      <c r="EA1175" s="2"/>
      <c r="EB1175" s="2"/>
      <c r="EC1175" s="2"/>
      <c r="ED1175" s="2"/>
      <c r="EE1175" s="2"/>
      <c r="EF1175" s="2"/>
      <c r="EG1175" s="2"/>
      <c r="EH1175" s="2"/>
      <c r="EI1175" s="2"/>
      <c r="EJ1175" s="2"/>
      <c r="EK1175" s="2"/>
      <c r="EL1175" s="2"/>
      <c r="EM1175" s="2"/>
      <c r="EN1175" s="2"/>
      <c r="EO1175" s="2"/>
      <c r="EP1175" s="2"/>
      <c r="EQ1175" s="2"/>
      <c r="ER1175" s="2"/>
      <c r="ES1175" s="2"/>
      <c r="ET1175" s="2"/>
      <c r="EU1175" s="2"/>
      <c r="EV1175" s="2"/>
      <c r="EW1175" s="2"/>
      <c r="EX1175" s="2"/>
      <c r="EY1175" s="2"/>
      <c r="EZ1175" s="2"/>
      <c r="FA1175" s="2"/>
      <c r="FB1175" s="2"/>
      <c r="FC1175" s="2"/>
      <c r="FD1175" s="2"/>
      <c r="FE1175" s="2"/>
      <c r="FF1175" s="2"/>
      <c r="FG1175" s="2"/>
      <c r="FH1175" s="2"/>
      <c r="FI1175" s="2"/>
      <c r="FJ1175" s="2"/>
      <c r="FK1175" s="2"/>
      <c r="FL1175" s="2"/>
      <c r="FM1175" s="2"/>
      <c r="FN1175" s="2"/>
      <c r="FO1175" s="2"/>
      <c r="FP1175" s="2"/>
      <c r="FQ1175" s="2"/>
      <c r="FR1175" s="2"/>
      <c r="FS1175" s="2"/>
      <c r="FT1175" s="2"/>
      <c r="FU1175" s="2"/>
      <c r="FV1175" s="2"/>
      <c r="FW1175" s="2"/>
      <c r="FX1175" s="2"/>
      <c r="FY1175" s="2"/>
      <c r="FZ1175" s="2"/>
      <c r="GA1175" s="2"/>
      <c r="GB1175" s="2"/>
      <c r="GC1175" s="2"/>
      <c r="GD1175" s="2"/>
      <c r="GE1175" s="2"/>
      <c r="GF1175" s="2"/>
      <c r="GG1175" s="2"/>
      <c r="GH1175" s="2"/>
      <c r="GI1175" s="2"/>
      <c r="GJ1175" s="2"/>
      <c r="GK1175" s="2"/>
      <c r="GL1175" s="2"/>
      <c r="GM1175" s="2"/>
      <c r="GN1175" s="2"/>
      <c r="GO1175" s="2"/>
      <c r="GP1175" s="2"/>
    </row>
    <row r="1176" spans="6:198" s="1" customFormat="1" ht="12.75" customHeight="1">
      <c r="F1176" s="81"/>
      <c r="G1176" s="480"/>
      <c r="H1176" s="480"/>
      <c r="I1176" s="480"/>
      <c r="J1176" s="480"/>
      <c r="K1176" s="528" t="s">
        <v>507</v>
      </c>
      <c r="L1176" s="529"/>
      <c r="M1176" s="490"/>
      <c r="N1176" s="490"/>
      <c r="O1176" s="490"/>
      <c r="P1176" s="491"/>
      <c r="Q1176" s="491"/>
      <c r="R1176" s="491"/>
      <c r="S1176" s="588">
        <f>[1]Stratifications!$G77</f>
        <v>23777590.900000006</v>
      </c>
      <c r="T1176" s="588"/>
      <c r="U1176" s="588"/>
      <c r="V1176" s="588"/>
      <c r="W1176" s="588"/>
      <c r="X1176" s="492"/>
      <c r="Y1176" s="492"/>
      <c r="Z1176" s="493"/>
      <c r="AA1176" s="566">
        <f>[1]Stratifications!$J77</f>
        <v>7.7686270120760834E-2</v>
      </c>
      <c r="AB1176" s="566"/>
      <c r="AC1176" s="566"/>
      <c r="AD1176" s="566" t="s">
        <v>493</v>
      </c>
      <c r="AE1176" s="566"/>
      <c r="AF1176" s="566"/>
      <c r="AG1176" s="566"/>
      <c r="AH1176" s="493"/>
      <c r="AI1176" s="567">
        <f>[1]Stratifications!$M77</f>
        <v>157</v>
      </c>
      <c r="AJ1176" s="568"/>
      <c r="AK1176" s="568"/>
      <c r="AL1176" s="568" t="s">
        <v>493</v>
      </c>
      <c r="AM1176" s="568"/>
      <c r="AN1176" s="568"/>
      <c r="AO1176" s="568"/>
      <c r="AP1176" s="493"/>
      <c r="AQ1176" s="493"/>
      <c r="AR1176" s="566">
        <f>[1]Stratifications!$P77</f>
        <v>7.271885132005558E-2</v>
      </c>
      <c r="AS1176" s="566"/>
      <c r="AT1176" s="566"/>
      <c r="AU1176" s="566" t="s">
        <v>493</v>
      </c>
      <c r="AV1176" s="566"/>
      <c r="AW1176" s="566"/>
      <c r="AX1176" s="566"/>
      <c r="AY1176" s="566"/>
      <c r="AZ1176" s="500"/>
      <c r="BA1176" s="500"/>
      <c r="BB1176" s="500"/>
      <c r="BC1176" s="500"/>
      <c r="BD1176" s="480"/>
      <c r="BE1176" s="480"/>
      <c r="BF1176" s="480"/>
      <c r="BG1176" s="480"/>
      <c r="BH1176" s="480"/>
      <c r="BI1176" s="480"/>
      <c r="BJ1176" s="480"/>
      <c r="BK1176" s="480"/>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c r="DP1176" s="2"/>
      <c r="DQ1176" s="2"/>
      <c r="DR1176" s="2"/>
      <c r="DS1176" s="2"/>
      <c r="DT1176" s="2"/>
      <c r="DU1176" s="2"/>
      <c r="DV1176" s="2"/>
      <c r="DW1176" s="2"/>
      <c r="DX1176" s="2"/>
      <c r="DY1176" s="2"/>
      <c r="DZ1176" s="2"/>
      <c r="EA1176" s="2"/>
      <c r="EB1176" s="2"/>
      <c r="EC1176" s="2"/>
      <c r="ED1176" s="2"/>
      <c r="EE1176" s="2"/>
      <c r="EF1176" s="2"/>
      <c r="EG1176" s="2"/>
      <c r="EH1176" s="2"/>
      <c r="EI1176" s="2"/>
      <c r="EJ1176" s="2"/>
      <c r="EK1176" s="2"/>
      <c r="EL1176" s="2"/>
      <c r="EM1176" s="2"/>
      <c r="EN1176" s="2"/>
      <c r="EO1176" s="2"/>
      <c r="EP1176" s="2"/>
      <c r="EQ1176" s="2"/>
      <c r="ER1176" s="2"/>
      <c r="ES1176" s="2"/>
      <c r="ET1176" s="2"/>
      <c r="EU1176" s="2"/>
      <c r="EV1176" s="2"/>
      <c r="EW1176" s="2"/>
      <c r="EX1176" s="2"/>
      <c r="EY1176" s="2"/>
      <c r="EZ1176" s="2"/>
      <c r="FA1176" s="2"/>
      <c r="FB1176" s="2"/>
      <c r="FC1176" s="2"/>
      <c r="FD1176" s="2"/>
      <c r="FE1176" s="2"/>
      <c r="FF1176" s="2"/>
      <c r="FG1176" s="2"/>
      <c r="FH1176" s="2"/>
      <c r="FI1176" s="2"/>
      <c r="FJ1176" s="2"/>
      <c r="FK1176" s="2"/>
      <c r="FL1176" s="2"/>
      <c r="FM1176" s="2"/>
      <c r="FN1176" s="2"/>
      <c r="FO1176" s="2"/>
      <c r="FP1176" s="2"/>
      <c r="FQ1176" s="2"/>
      <c r="FR1176" s="2"/>
      <c r="FS1176" s="2"/>
      <c r="FT1176" s="2"/>
      <c r="FU1176" s="2"/>
      <c r="FV1176" s="2"/>
      <c r="FW1176" s="2"/>
      <c r="FX1176" s="2"/>
      <c r="FY1176" s="2"/>
      <c r="FZ1176" s="2"/>
      <c r="GA1176" s="2"/>
      <c r="GB1176" s="2"/>
      <c r="GC1176" s="2"/>
      <c r="GD1176" s="2"/>
      <c r="GE1176" s="2"/>
      <c r="GF1176" s="2"/>
      <c r="GG1176" s="2"/>
      <c r="GH1176" s="2"/>
      <c r="GI1176" s="2"/>
      <c r="GJ1176" s="2"/>
      <c r="GK1176" s="2"/>
      <c r="GL1176" s="2"/>
      <c r="GM1176" s="2"/>
      <c r="GN1176" s="2"/>
      <c r="GO1176" s="2"/>
      <c r="GP1176" s="2"/>
    </row>
    <row r="1177" spans="6:198" s="1" customFormat="1" ht="12.75" customHeight="1">
      <c r="F1177" s="81"/>
      <c r="G1177" s="480"/>
      <c r="H1177" s="480"/>
      <c r="I1177" s="480"/>
      <c r="J1177" s="480"/>
      <c r="K1177" s="530" t="s">
        <v>508</v>
      </c>
      <c r="L1177" s="531"/>
      <c r="M1177" s="496"/>
      <c r="N1177" s="496"/>
      <c r="O1177" s="496"/>
      <c r="P1177" s="491"/>
      <c r="Q1177" s="491"/>
      <c r="R1177" s="491"/>
      <c r="S1177" s="560">
        <f>[1]Stratifications!$G78</f>
        <v>25401314.580000006</v>
      </c>
      <c r="T1177" s="560"/>
      <c r="U1177" s="560"/>
      <c r="V1177" s="560"/>
      <c r="W1177" s="560"/>
      <c r="X1177" s="497"/>
      <c r="Y1177" s="497"/>
      <c r="Z1177" s="498"/>
      <c r="AA1177" s="553">
        <f>[1]Stratifications!$J78</f>
        <v>8.2991308673087669E-2</v>
      </c>
      <c r="AB1177" s="553"/>
      <c r="AC1177" s="553"/>
      <c r="AD1177" s="553" t="s">
        <v>493</v>
      </c>
      <c r="AE1177" s="553"/>
      <c r="AF1177" s="553"/>
      <c r="AG1177" s="553"/>
      <c r="AH1177" s="498"/>
      <c r="AI1177" s="561">
        <f>[1]Stratifications!$M78</f>
        <v>173</v>
      </c>
      <c r="AJ1177" s="562"/>
      <c r="AK1177" s="562"/>
      <c r="AL1177" s="562" t="s">
        <v>493</v>
      </c>
      <c r="AM1177" s="562"/>
      <c r="AN1177" s="562"/>
      <c r="AO1177" s="562"/>
      <c r="AP1177" s="498"/>
      <c r="AQ1177" s="498"/>
      <c r="AR1177" s="553">
        <f>[1]Stratifications!$P78</f>
        <v>8.0129689671144047E-2</v>
      </c>
      <c r="AS1177" s="553"/>
      <c r="AT1177" s="553"/>
      <c r="AU1177" s="553" t="s">
        <v>493</v>
      </c>
      <c r="AV1177" s="553"/>
      <c r="AW1177" s="553"/>
      <c r="AX1177" s="553"/>
      <c r="AY1177" s="553"/>
      <c r="AZ1177" s="500"/>
      <c r="BA1177" s="500"/>
      <c r="BB1177" s="500"/>
      <c r="BC1177" s="500"/>
      <c r="BD1177" s="480"/>
      <c r="BE1177" s="480"/>
      <c r="BF1177" s="480"/>
      <c r="BG1177" s="480"/>
      <c r="BH1177" s="480"/>
      <c r="BI1177" s="480"/>
      <c r="BJ1177" s="480"/>
      <c r="BK1177" s="480"/>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c r="DP1177" s="2"/>
      <c r="DQ1177" s="2"/>
      <c r="DR1177" s="2"/>
      <c r="DS1177" s="2"/>
      <c r="DT1177" s="2"/>
      <c r="DU1177" s="2"/>
      <c r="DV1177" s="2"/>
      <c r="DW1177" s="2"/>
      <c r="DX1177" s="2"/>
      <c r="DY1177" s="2"/>
      <c r="DZ1177" s="2"/>
      <c r="EA1177" s="2"/>
      <c r="EB1177" s="2"/>
      <c r="EC1177" s="2"/>
      <c r="ED1177" s="2"/>
      <c r="EE1177" s="2"/>
      <c r="EF1177" s="2"/>
      <c r="EG1177" s="2"/>
      <c r="EH1177" s="2"/>
      <c r="EI1177" s="2"/>
      <c r="EJ1177" s="2"/>
      <c r="EK1177" s="2"/>
      <c r="EL1177" s="2"/>
      <c r="EM1177" s="2"/>
      <c r="EN1177" s="2"/>
      <c r="EO1177" s="2"/>
      <c r="EP1177" s="2"/>
      <c r="EQ1177" s="2"/>
      <c r="ER1177" s="2"/>
      <c r="ES1177" s="2"/>
      <c r="ET1177" s="2"/>
      <c r="EU1177" s="2"/>
      <c r="EV1177" s="2"/>
      <c r="EW1177" s="2"/>
      <c r="EX1177" s="2"/>
      <c r="EY1177" s="2"/>
      <c r="EZ1177" s="2"/>
      <c r="FA1177" s="2"/>
      <c r="FB1177" s="2"/>
      <c r="FC1177" s="2"/>
      <c r="FD1177" s="2"/>
      <c r="FE1177" s="2"/>
      <c r="FF1177" s="2"/>
      <c r="FG1177" s="2"/>
      <c r="FH1177" s="2"/>
      <c r="FI1177" s="2"/>
      <c r="FJ1177" s="2"/>
      <c r="FK1177" s="2"/>
      <c r="FL1177" s="2"/>
      <c r="FM1177" s="2"/>
      <c r="FN1177" s="2"/>
      <c r="FO1177" s="2"/>
      <c r="FP1177" s="2"/>
      <c r="FQ1177" s="2"/>
      <c r="FR1177" s="2"/>
      <c r="FS1177" s="2"/>
      <c r="FT1177" s="2"/>
      <c r="FU1177" s="2"/>
      <c r="FV1177" s="2"/>
      <c r="FW1177" s="2"/>
      <c r="FX1177" s="2"/>
      <c r="FY1177" s="2"/>
      <c r="FZ1177" s="2"/>
      <c r="GA1177" s="2"/>
      <c r="GB1177" s="2"/>
      <c r="GC1177" s="2"/>
      <c r="GD1177" s="2"/>
      <c r="GE1177" s="2"/>
      <c r="GF1177" s="2"/>
      <c r="GG1177" s="2"/>
      <c r="GH1177" s="2"/>
      <c r="GI1177" s="2"/>
      <c r="GJ1177" s="2"/>
      <c r="GK1177" s="2"/>
      <c r="GL1177" s="2"/>
      <c r="GM1177" s="2"/>
      <c r="GN1177" s="2"/>
      <c r="GO1177" s="2"/>
      <c r="GP1177" s="2"/>
    </row>
    <row r="1178" spans="6:198" s="1" customFormat="1" ht="12.75" customHeight="1">
      <c r="F1178" s="81"/>
      <c r="G1178" s="480"/>
      <c r="H1178" s="480"/>
      <c r="I1178" s="480"/>
      <c r="J1178" s="480"/>
      <c r="K1178" s="530" t="s">
        <v>509</v>
      </c>
      <c r="L1178" s="531"/>
      <c r="M1178" s="496"/>
      <c r="N1178" s="496"/>
      <c r="O1178" s="496"/>
      <c r="P1178" s="491"/>
      <c r="Q1178" s="491"/>
      <c r="R1178" s="491"/>
      <c r="S1178" s="560">
        <f>[1]Stratifications!$G79</f>
        <v>8422471.2000000011</v>
      </c>
      <c r="T1178" s="560"/>
      <c r="U1178" s="560"/>
      <c r="V1178" s="560"/>
      <c r="W1178" s="560"/>
      <c r="X1178" s="497"/>
      <c r="Y1178" s="497"/>
      <c r="Z1178" s="498"/>
      <c r="AA1178" s="553">
        <f>[1]Stratifications!$J79</f>
        <v>2.7517942228854168E-2</v>
      </c>
      <c r="AB1178" s="553"/>
      <c r="AC1178" s="553"/>
      <c r="AD1178" s="553" t="s">
        <v>493</v>
      </c>
      <c r="AE1178" s="553"/>
      <c r="AF1178" s="553"/>
      <c r="AG1178" s="553"/>
      <c r="AH1178" s="498"/>
      <c r="AI1178" s="561">
        <f>[1]Stratifications!$M79</f>
        <v>52</v>
      </c>
      <c r="AJ1178" s="562"/>
      <c r="AK1178" s="562"/>
      <c r="AL1178" s="562" t="s">
        <v>493</v>
      </c>
      <c r="AM1178" s="562"/>
      <c r="AN1178" s="562"/>
      <c r="AO1178" s="562"/>
      <c r="AP1178" s="498"/>
      <c r="AQ1178" s="498"/>
      <c r="AR1178" s="553">
        <f>[1]Stratifications!$P79</f>
        <v>2.4085224641037517E-2</v>
      </c>
      <c r="AS1178" s="553"/>
      <c r="AT1178" s="553"/>
      <c r="AU1178" s="553" t="s">
        <v>493</v>
      </c>
      <c r="AV1178" s="553"/>
      <c r="AW1178" s="553"/>
      <c r="AX1178" s="553"/>
      <c r="AY1178" s="553"/>
      <c r="AZ1178" s="500"/>
      <c r="BA1178" s="500"/>
      <c r="BB1178" s="500"/>
      <c r="BC1178" s="500"/>
      <c r="BD1178" s="480"/>
      <c r="BE1178" s="480"/>
      <c r="BF1178" s="480"/>
      <c r="BG1178" s="480"/>
      <c r="BH1178" s="480"/>
      <c r="BI1178" s="480"/>
      <c r="BJ1178" s="480"/>
      <c r="BK1178" s="480"/>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c r="DP1178" s="2"/>
      <c r="DQ1178" s="2"/>
      <c r="DR1178" s="2"/>
      <c r="DS1178" s="2"/>
      <c r="DT1178" s="2"/>
      <c r="DU1178" s="2"/>
      <c r="DV1178" s="2"/>
      <c r="DW1178" s="2"/>
      <c r="DX1178" s="2"/>
      <c r="DY1178" s="2"/>
      <c r="DZ1178" s="2"/>
      <c r="EA1178" s="2"/>
      <c r="EB1178" s="2"/>
      <c r="EC1178" s="2"/>
      <c r="ED1178" s="2"/>
      <c r="EE1178" s="2"/>
      <c r="EF1178" s="2"/>
      <c r="EG1178" s="2"/>
      <c r="EH1178" s="2"/>
      <c r="EI1178" s="2"/>
      <c r="EJ1178" s="2"/>
      <c r="EK1178" s="2"/>
      <c r="EL1178" s="2"/>
      <c r="EM1178" s="2"/>
      <c r="EN1178" s="2"/>
      <c r="EO1178" s="2"/>
      <c r="EP1178" s="2"/>
      <c r="EQ1178" s="2"/>
      <c r="ER1178" s="2"/>
      <c r="ES1178" s="2"/>
      <c r="ET1178" s="2"/>
      <c r="EU1178" s="2"/>
      <c r="EV1178" s="2"/>
      <c r="EW1178" s="2"/>
      <c r="EX1178" s="2"/>
      <c r="EY1178" s="2"/>
      <c r="EZ1178" s="2"/>
      <c r="FA1178" s="2"/>
      <c r="FB1178" s="2"/>
      <c r="FC1178" s="2"/>
      <c r="FD1178" s="2"/>
      <c r="FE1178" s="2"/>
      <c r="FF1178" s="2"/>
      <c r="FG1178" s="2"/>
      <c r="FH1178" s="2"/>
      <c r="FI1178" s="2"/>
      <c r="FJ1178" s="2"/>
      <c r="FK1178" s="2"/>
      <c r="FL1178" s="2"/>
      <c r="FM1178" s="2"/>
      <c r="FN1178" s="2"/>
      <c r="FO1178" s="2"/>
      <c r="FP1178" s="2"/>
      <c r="FQ1178" s="2"/>
      <c r="FR1178" s="2"/>
      <c r="FS1178" s="2"/>
      <c r="FT1178" s="2"/>
      <c r="FU1178" s="2"/>
      <c r="FV1178" s="2"/>
      <c r="FW1178" s="2"/>
      <c r="FX1178" s="2"/>
      <c r="FY1178" s="2"/>
      <c r="FZ1178" s="2"/>
      <c r="GA1178" s="2"/>
      <c r="GB1178" s="2"/>
      <c r="GC1178" s="2"/>
      <c r="GD1178" s="2"/>
      <c r="GE1178" s="2"/>
      <c r="GF1178" s="2"/>
      <c r="GG1178" s="2"/>
      <c r="GH1178" s="2"/>
      <c r="GI1178" s="2"/>
      <c r="GJ1178" s="2"/>
      <c r="GK1178" s="2"/>
      <c r="GL1178" s="2"/>
      <c r="GM1178" s="2"/>
      <c r="GN1178" s="2"/>
      <c r="GO1178" s="2"/>
      <c r="GP1178" s="2"/>
    </row>
    <row r="1179" spans="6:198" s="1" customFormat="1" ht="12.75" customHeight="1">
      <c r="F1179" s="81"/>
      <c r="G1179" s="480"/>
      <c r="H1179" s="480"/>
      <c r="I1179" s="480"/>
      <c r="J1179" s="480"/>
      <c r="K1179" s="530" t="s">
        <v>510</v>
      </c>
      <c r="L1179" s="531"/>
      <c r="M1179" s="496"/>
      <c r="N1179" s="496"/>
      <c r="O1179" s="496"/>
      <c r="P1179" s="491"/>
      <c r="Q1179" s="491"/>
      <c r="R1179" s="491"/>
      <c r="S1179" s="560">
        <f>[1]Stratifications!$G80</f>
        <v>59575990.810000017</v>
      </c>
      <c r="T1179" s="560"/>
      <c r="U1179" s="560"/>
      <c r="V1179" s="560"/>
      <c r="W1179" s="560"/>
      <c r="X1179" s="497"/>
      <c r="Y1179" s="497"/>
      <c r="Z1179" s="498"/>
      <c r="AA1179" s="553">
        <f>[1]Stratifications!$J80</f>
        <v>0.19464699069987049</v>
      </c>
      <c r="AB1179" s="553"/>
      <c r="AC1179" s="553"/>
      <c r="AD1179" s="553" t="s">
        <v>493</v>
      </c>
      <c r="AE1179" s="553"/>
      <c r="AF1179" s="553"/>
      <c r="AG1179" s="553"/>
      <c r="AH1179" s="498"/>
      <c r="AI1179" s="561">
        <f>[1]Stratifications!$M80</f>
        <v>418</v>
      </c>
      <c r="AJ1179" s="562"/>
      <c r="AK1179" s="562"/>
      <c r="AL1179" s="562" t="s">
        <v>493</v>
      </c>
      <c r="AM1179" s="562"/>
      <c r="AN1179" s="562"/>
      <c r="AO1179" s="562"/>
      <c r="AP1179" s="498"/>
      <c r="AQ1179" s="498"/>
      <c r="AR1179" s="553">
        <f>[1]Stratifications!$P80</f>
        <v>0.19360815192218619</v>
      </c>
      <c r="AS1179" s="553"/>
      <c r="AT1179" s="553"/>
      <c r="AU1179" s="553" t="s">
        <v>493</v>
      </c>
      <c r="AV1179" s="553"/>
      <c r="AW1179" s="553"/>
      <c r="AX1179" s="553"/>
      <c r="AY1179" s="553"/>
      <c r="AZ1179" s="500"/>
      <c r="BA1179" s="500"/>
      <c r="BB1179" s="500"/>
      <c r="BC1179" s="500"/>
      <c r="BD1179" s="480"/>
      <c r="BE1179" s="480"/>
      <c r="BF1179" s="480"/>
      <c r="BG1179" s="480"/>
      <c r="BH1179" s="480"/>
      <c r="BI1179" s="480"/>
      <c r="BJ1179" s="480"/>
      <c r="BK1179" s="480"/>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c r="DP1179" s="2"/>
      <c r="DQ1179" s="2"/>
      <c r="DR1179" s="2"/>
      <c r="DS1179" s="2"/>
      <c r="DT1179" s="2"/>
      <c r="DU1179" s="2"/>
      <c r="DV1179" s="2"/>
      <c r="DW1179" s="2"/>
      <c r="DX1179" s="2"/>
      <c r="DY1179" s="2"/>
      <c r="DZ1179" s="2"/>
      <c r="EA1179" s="2"/>
      <c r="EB1179" s="2"/>
      <c r="EC1179" s="2"/>
      <c r="ED1179" s="2"/>
      <c r="EE1179" s="2"/>
      <c r="EF1179" s="2"/>
      <c r="EG1179" s="2"/>
      <c r="EH1179" s="2"/>
      <c r="EI1179" s="2"/>
      <c r="EJ1179" s="2"/>
      <c r="EK1179" s="2"/>
      <c r="EL1179" s="2"/>
      <c r="EM1179" s="2"/>
      <c r="EN1179" s="2"/>
      <c r="EO1179" s="2"/>
      <c r="EP1179" s="2"/>
      <c r="EQ1179" s="2"/>
      <c r="ER1179" s="2"/>
      <c r="ES1179" s="2"/>
      <c r="ET1179" s="2"/>
      <c r="EU1179" s="2"/>
      <c r="EV1179" s="2"/>
      <c r="EW1179" s="2"/>
      <c r="EX1179" s="2"/>
      <c r="EY1179" s="2"/>
      <c r="EZ1179" s="2"/>
      <c r="FA1179" s="2"/>
      <c r="FB1179" s="2"/>
      <c r="FC1179" s="2"/>
      <c r="FD1179" s="2"/>
      <c r="FE1179" s="2"/>
      <c r="FF1179" s="2"/>
      <c r="FG1179" s="2"/>
      <c r="FH1179" s="2"/>
      <c r="FI1179" s="2"/>
      <c r="FJ1179" s="2"/>
      <c r="FK1179" s="2"/>
      <c r="FL1179" s="2"/>
      <c r="FM1179" s="2"/>
      <c r="FN1179" s="2"/>
      <c r="FO1179" s="2"/>
      <c r="FP1179" s="2"/>
      <c r="FQ1179" s="2"/>
      <c r="FR1179" s="2"/>
      <c r="FS1179" s="2"/>
      <c r="FT1179" s="2"/>
      <c r="FU1179" s="2"/>
      <c r="FV1179" s="2"/>
      <c r="FW1179" s="2"/>
      <c r="FX1179" s="2"/>
      <c r="FY1179" s="2"/>
      <c r="FZ1179" s="2"/>
      <c r="GA1179" s="2"/>
      <c r="GB1179" s="2"/>
      <c r="GC1179" s="2"/>
      <c r="GD1179" s="2"/>
      <c r="GE1179" s="2"/>
      <c r="GF1179" s="2"/>
      <c r="GG1179" s="2"/>
      <c r="GH1179" s="2"/>
      <c r="GI1179" s="2"/>
      <c r="GJ1179" s="2"/>
      <c r="GK1179" s="2"/>
      <c r="GL1179" s="2"/>
      <c r="GM1179" s="2"/>
      <c r="GN1179" s="2"/>
      <c r="GO1179" s="2"/>
      <c r="GP1179" s="2"/>
    </row>
    <row r="1180" spans="6:198" s="1" customFormat="1" ht="12.75" customHeight="1">
      <c r="F1180" s="81"/>
      <c r="G1180" s="480"/>
      <c r="H1180" s="480"/>
      <c r="I1180" s="480"/>
      <c r="J1180" s="480"/>
      <c r="K1180" s="530" t="s">
        <v>511</v>
      </c>
      <c r="L1180" s="531"/>
      <c r="M1180" s="496"/>
      <c r="N1180" s="496"/>
      <c r="O1180" s="496"/>
      <c r="P1180" s="491"/>
      <c r="Q1180" s="491"/>
      <c r="R1180" s="491"/>
      <c r="S1180" s="560">
        <f>[1]Stratifications!$G81</f>
        <v>5844742.2900000019</v>
      </c>
      <c r="T1180" s="560"/>
      <c r="U1180" s="560"/>
      <c r="V1180" s="560"/>
      <c r="W1180" s="560"/>
      <c r="X1180" s="497"/>
      <c r="Y1180" s="497"/>
      <c r="Z1180" s="498"/>
      <c r="AA1180" s="553">
        <f>[1]Stratifications!$J81</f>
        <v>1.909597276851013E-2</v>
      </c>
      <c r="AB1180" s="553"/>
      <c r="AC1180" s="553"/>
      <c r="AD1180" s="553" t="s">
        <v>493</v>
      </c>
      <c r="AE1180" s="553"/>
      <c r="AF1180" s="553"/>
      <c r="AG1180" s="553"/>
      <c r="AH1180" s="498"/>
      <c r="AI1180" s="561">
        <f>[1]Stratifications!$M81</f>
        <v>33</v>
      </c>
      <c r="AJ1180" s="562"/>
      <c r="AK1180" s="562"/>
      <c r="AL1180" s="562" t="s">
        <v>493</v>
      </c>
      <c r="AM1180" s="562"/>
      <c r="AN1180" s="562"/>
      <c r="AO1180" s="562"/>
      <c r="AP1180" s="498"/>
      <c r="AQ1180" s="498"/>
      <c r="AR1180" s="553">
        <f>[1]Stratifications!$P81</f>
        <v>1.5284854099119963E-2</v>
      </c>
      <c r="AS1180" s="553"/>
      <c r="AT1180" s="553"/>
      <c r="AU1180" s="553" t="s">
        <v>493</v>
      </c>
      <c r="AV1180" s="553"/>
      <c r="AW1180" s="553"/>
      <c r="AX1180" s="553"/>
      <c r="AY1180" s="553"/>
      <c r="AZ1180" s="500"/>
      <c r="BA1180" s="500"/>
      <c r="BB1180" s="500"/>
      <c r="BC1180" s="500"/>
      <c r="BD1180" s="480"/>
      <c r="BE1180" s="480"/>
      <c r="BF1180" s="480"/>
      <c r="BG1180" s="480"/>
      <c r="BH1180" s="480"/>
      <c r="BI1180" s="480"/>
      <c r="BJ1180" s="480"/>
      <c r="BK1180" s="480"/>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c r="DP1180" s="2"/>
      <c r="DQ1180" s="2"/>
      <c r="DR1180" s="2"/>
      <c r="DS1180" s="2"/>
      <c r="DT1180" s="2"/>
      <c r="DU1180" s="2"/>
      <c r="DV1180" s="2"/>
      <c r="DW1180" s="2"/>
      <c r="DX1180" s="2"/>
      <c r="DY1180" s="2"/>
      <c r="DZ1180" s="2"/>
      <c r="EA1180" s="2"/>
      <c r="EB1180" s="2"/>
      <c r="EC1180" s="2"/>
      <c r="ED1180" s="2"/>
      <c r="EE1180" s="2"/>
      <c r="EF1180" s="2"/>
      <c r="EG1180" s="2"/>
      <c r="EH1180" s="2"/>
      <c r="EI1180" s="2"/>
      <c r="EJ1180" s="2"/>
      <c r="EK1180" s="2"/>
      <c r="EL1180" s="2"/>
      <c r="EM1180" s="2"/>
      <c r="EN1180" s="2"/>
      <c r="EO1180" s="2"/>
      <c r="EP1180" s="2"/>
      <c r="EQ1180" s="2"/>
      <c r="ER1180" s="2"/>
      <c r="ES1180" s="2"/>
      <c r="ET1180" s="2"/>
      <c r="EU1180" s="2"/>
      <c r="EV1180" s="2"/>
      <c r="EW1180" s="2"/>
      <c r="EX1180" s="2"/>
      <c r="EY1180" s="2"/>
      <c r="EZ1180" s="2"/>
      <c r="FA1180" s="2"/>
      <c r="FB1180" s="2"/>
      <c r="FC1180" s="2"/>
      <c r="FD1180" s="2"/>
      <c r="FE1180" s="2"/>
      <c r="FF1180" s="2"/>
      <c r="FG1180" s="2"/>
      <c r="FH1180" s="2"/>
      <c r="FI1180" s="2"/>
      <c r="FJ1180" s="2"/>
      <c r="FK1180" s="2"/>
      <c r="FL1180" s="2"/>
      <c r="FM1180" s="2"/>
      <c r="FN1180" s="2"/>
      <c r="FO1180" s="2"/>
      <c r="FP1180" s="2"/>
      <c r="FQ1180" s="2"/>
      <c r="FR1180" s="2"/>
      <c r="FS1180" s="2"/>
      <c r="FT1180" s="2"/>
      <c r="FU1180" s="2"/>
      <c r="FV1180" s="2"/>
      <c r="FW1180" s="2"/>
      <c r="FX1180" s="2"/>
      <c r="FY1180" s="2"/>
      <c r="FZ1180" s="2"/>
      <c r="GA1180" s="2"/>
      <c r="GB1180" s="2"/>
      <c r="GC1180" s="2"/>
      <c r="GD1180" s="2"/>
      <c r="GE1180" s="2"/>
      <c r="GF1180" s="2"/>
      <c r="GG1180" s="2"/>
      <c r="GH1180" s="2"/>
      <c r="GI1180" s="2"/>
      <c r="GJ1180" s="2"/>
      <c r="GK1180" s="2"/>
      <c r="GL1180" s="2"/>
      <c r="GM1180" s="2"/>
      <c r="GN1180" s="2"/>
      <c r="GO1180" s="2"/>
      <c r="GP1180" s="2"/>
    </row>
    <row r="1181" spans="6:198" s="1" customFormat="1" ht="12.75" customHeight="1">
      <c r="F1181" s="81"/>
      <c r="G1181" s="480"/>
      <c r="H1181" s="480"/>
      <c r="I1181" s="480"/>
      <c r="J1181" s="480"/>
      <c r="K1181" s="530" t="s">
        <v>512</v>
      </c>
      <c r="L1181" s="531"/>
      <c r="M1181" s="496"/>
      <c r="N1181" s="496"/>
      <c r="O1181" s="496"/>
      <c r="P1181" s="491"/>
      <c r="Q1181" s="491"/>
      <c r="R1181" s="491"/>
      <c r="S1181" s="560">
        <f>[1]Stratifications!$G82</f>
        <v>8457629.6999999993</v>
      </c>
      <c r="T1181" s="560"/>
      <c r="U1181" s="560"/>
      <c r="V1181" s="560"/>
      <c r="W1181" s="560"/>
      <c r="X1181" s="497"/>
      <c r="Y1181" s="497"/>
      <c r="Z1181" s="498"/>
      <c r="AA1181" s="553">
        <f>[1]Stratifications!$J82</f>
        <v>2.7632812265079774E-2</v>
      </c>
      <c r="AB1181" s="553"/>
      <c r="AC1181" s="553"/>
      <c r="AD1181" s="553" t="s">
        <v>493</v>
      </c>
      <c r="AE1181" s="553"/>
      <c r="AF1181" s="553"/>
      <c r="AG1181" s="553"/>
      <c r="AH1181" s="498"/>
      <c r="AI1181" s="561">
        <f>[1]Stratifications!$M82</f>
        <v>40</v>
      </c>
      <c r="AJ1181" s="562"/>
      <c r="AK1181" s="562"/>
      <c r="AL1181" s="562" t="s">
        <v>493</v>
      </c>
      <c r="AM1181" s="562"/>
      <c r="AN1181" s="562"/>
      <c r="AO1181" s="562"/>
      <c r="AP1181" s="498"/>
      <c r="AQ1181" s="498"/>
      <c r="AR1181" s="553">
        <f>[1]Stratifications!$P82</f>
        <v>1.8527095877721167E-2</v>
      </c>
      <c r="AS1181" s="553"/>
      <c r="AT1181" s="553"/>
      <c r="AU1181" s="553" t="s">
        <v>493</v>
      </c>
      <c r="AV1181" s="553"/>
      <c r="AW1181" s="553"/>
      <c r="AX1181" s="553"/>
      <c r="AY1181" s="553"/>
      <c r="AZ1181" s="500"/>
      <c r="BA1181" s="500"/>
      <c r="BB1181" s="500"/>
      <c r="BC1181" s="500"/>
      <c r="BD1181" s="480"/>
      <c r="BE1181" s="480"/>
      <c r="BF1181" s="480"/>
      <c r="BG1181" s="480"/>
      <c r="BH1181" s="480"/>
      <c r="BI1181" s="480"/>
      <c r="BJ1181" s="480"/>
      <c r="BK1181" s="480"/>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c r="DP1181" s="2"/>
      <c r="DQ1181" s="2"/>
      <c r="DR1181" s="2"/>
      <c r="DS1181" s="2"/>
      <c r="DT1181" s="2"/>
      <c r="DU1181" s="2"/>
      <c r="DV1181" s="2"/>
      <c r="DW1181" s="2"/>
      <c r="DX1181" s="2"/>
      <c r="DY1181" s="2"/>
      <c r="DZ1181" s="2"/>
      <c r="EA1181" s="2"/>
      <c r="EB1181" s="2"/>
      <c r="EC1181" s="2"/>
      <c r="ED1181" s="2"/>
      <c r="EE1181" s="2"/>
      <c r="EF1181" s="2"/>
      <c r="EG1181" s="2"/>
      <c r="EH1181" s="2"/>
      <c r="EI1181" s="2"/>
      <c r="EJ1181" s="2"/>
      <c r="EK1181" s="2"/>
      <c r="EL1181" s="2"/>
      <c r="EM1181" s="2"/>
      <c r="EN1181" s="2"/>
      <c r="EO1181" s="2"/>
      <c r="EP1181" s="2"/>
      <c r="EQ1181" s="2"/>
      <c r="ER1181" s="2"/>
      <c r="ES1181" s="2"/>
      <c r="ET1181" s="2"/>
      <c r="EU1181" s="2"/>
      <c r="EV1181" s="2"/>
      <c r="EW1181" s="2"/>
      <c r="EX1181" s="2"/>
      <c r="EY1181" s="2"/>
      <c r="EZ1181" s="2"/>
      <c r="FA1181" s="2"/>
      <c r="FB1181" s="2"/>
      <c r="FC1181" s="2"/>
      <c r="FD1181" s="2"/>
      <c r="FE1181" s="2"/>
      <c r="FF1181" s="2"/>
      <c r="FG1181" s="2"/>
      <c r="FH1181" s="2"/>
      <c r="FI1181" s="2"/>
      <c r="FJ1181" s="2"/>
      <c r="FK1181" s="2"/>
      <c r="FL1181" s="2"/>
      <c r="FM1181" s="2"/>
      <c r="FN1181" s="2"/>
      <c r="FO1181" s="2"/>
      <c r="FP1181" s="2"/>
      <c r="FQ1181" s="2"/>
      <c r="FR1181" s="2"/>
      <c r="FS1181" s="2"/>
      <c r="FT1181" s="2"/>
      <c r="FU1181" s="2"/>
      <c r="FV1181" s="2"/>
      <c r="FW1181" s="2"/>
      <c r="FX1181" s="2"/>
      <c r="FY1181" s="2"/>
      <c r="FZ1181" s="2"/>
      <c r="GA1181" s="2"/>
      <c r="GB1181" s="2"/>
      <c r="GC1181" s="2"/>
      <c r="GD1181" s="2"/>
      <c r="GE1181" s="2"/>
      <c r="GF1181" s="2"/>
      <c r="GG1181" s="2"/>
      <c r="GH1181" s="2"/>
      <c r="GI1181" s="2"/>
      <c r="GJ1181" s="2"/>
      <c r="GK1181" s="2"/>
      <c r="GL1181" s="2"/>
      <c r="GM1181" s="2"/>
      <c r="GN1181" s="2"/>
      <c r="GO1181" s="2"/>
      <c r="GP1181" s="2"/>
    </row>
    <row r="1182" spans="6:198" s="1" customFormat="1" ht="12.75" customHeight="1">
      <c r="F1182" s="81"/>
      <c r="G1182" s="480"/>
      <c r="H1182" s="480"/>
      <c r="I1182" s="480"/>
      <c r="J1182" s="480"/>
      <c r="K1182" s="530" t="s">
        <v>513</v>
      </c>
      <c r="L1182" s="532"/>
      <c r="M1182" s="501"/>
      <c r="N1182" s="501"/>
      <c r="O1182" s="501"/>
      <c r="P1182" s="500"/>
      <c r="Q1182" s="500"/>
      <c r="R1182" s="500"/>
      <c r="S1182" s="560">
        <f>[1]Stratifications!$G83</f>
        <v>145056322.63999993</v>
      </c>
      <c r="T1182" s="560"/>
      <c r="U1182" s="560"/>
      <c r="V1182" s="560"/>
      <c r="W1182" s="560"/>
      <c r="X1182" s="497"/>
      <c r="Y1182" s="497"/>
      <c r="Z1182" s="498"/>
      <c r="AA1182" s="553">
        <f>[1]Stratifications!$J83</f>
        <v>0.47392878070483024</v>
      </c>
      <c r="AB1182" s="553"/>
      <c r="AC1182" s="553"/>
      <c r="AD1182" s="553" t="s">
        <v>493</v>
      </c>
      <c r="AE1182" s="553"/>
      <c r="AF1182" s="553"/>
      <c r="AG1182" s="553"/>
      <c r="AH1182" s="498"/>
      <c r="AI1182" s="561">
        <f>[1]Stratifications!$M83</f>
        <v>1046</v>
      </c>
      <c r="AJ1182" s="562"/>
      <c r="AK1182" s="562"/>
      <c r="AL1182" s="562" t="s">
        <v>493</v>
      </c>
      <c r="AM1182" s="562"/>
      <c r="AN1182" s="562"/>
      <c r="AO1182" s="562"/>
      <c r="AP1182" s="498"/>
      <c r="AQ1182" s="498"/>
      <c r="AR1182" s="553">
        <f>[1]Stratifications!$P83</f>
        <v>0.48448355720240854</v>
      </c>
      <c r="AS1182" s="553"/>
      <c r="AT1182" s="553"/>
      <c r="AU1182" s="553" t="s">
        <v>493</v>
      </c>
      <c r="AV1182" s="553"/>
      <c r="AW1182" s="553"/>
      <c r="AX1182" s="553"/>
      <c r="AY1182" s="553"/>
      <c r="AZ1182" s="500"/>
      <c r="BA1182" s="500"/>
      <c r="BB1182" s="500"/>
      <c r="BC1182" s="500"/>
      <c r="BD1182" s="480"/>
      <c r="BE1182" s="480"/>
      <c r="BF1182" s="480"/>
      <c r="BG1182" s="480"/>
      <c r="BH1182" s="480"/>
      <c r="BI1182" s="480"/>
      <c r="BJ1182" s="480"/>
      <c r="BK1182" s="480"/>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c r="DP1182" s="2"/>
      <c r="DQ1182" s="2"/>
      <c r="DR1182" s="2"/>
      <c r="DS1182" s="2"/>
      <c r="DT1182" s="2"/>
      <c r="DU1182" s="2"/>
      <c r="DV1182" s="2"/>
      <c r="DW1182" s="2"/>
      <c r="DX1182" s="2"/>
      <c r="DY1182" s="2"/>
      <c r="DZ1182" s="2"/>
      <c r="EA1182" s="2"/>
      <c r="EB1182" s="2"/>
      <c r="EC1182" s="2"/>
      <c r="ED1182" s="2"/>
      <c r="EE1182" s="2"/>
      <c r="EF1182" s="2"/>
      <c r="EG1182" s="2"/>
      <c r="EH1182" s="2"/>
      <c r="EI1182" s="2"/>
      <c r="EJ1182" s="2"/>
      <c r="EK1182" s="2"/>
      <c r="EL1182" s="2"/>
      <c r="EM1182" s="2"/>
      <c r="EN1182" s="2"/>
      <c r="EO1182" s="2"/>
      <c r="EP1182" s="2"/>
      <c r="EQ1182" s="2"/>
      <c r="ER1182" s="2"/>
      <c r="ES1182" s="2"/>
      <c r="ET1182" s="2"/>
      <c r="EU1182" s="2"/>
      <c r="EV1182" s="2"/>
      <c r="EW1182" s="2"/>
      <c r="EX1182" s="2"/>
      <c r="EY1182" s="2"/>
      <c r="EZ1182" s="2"/>
      <c r="FA1182" s="2"/>
      <c r="FB1182" s="2"/>
      <c r="FC1182" s="2"/>
      <c r="FD1182" s="2"/>
      <c r="FE1182" s="2"/>
      <c r="FF1182" s="2"/>
      <c r="FG1182" s="2"/>
      <c r="FH1182" s="2"/>
      <c r="FI1182" s="2"/>
      <c r="FJ1182" s="2"/>
      <c r="FK1182" s="2"/>
      <c r="FL1182" s="2"/>
      <c r="FM1182" s="2"/>
      <c r="FN1182" s="2"/>
      <c r="FO1182" s="2"/>
      <c r="FP1182" s="2"/>
      <c r="FQ1182" s="2"/>
      <c r="FR1182" s="2"/>
      <c r="FS1182" s="2"/>
      <c r="FT1182" s="2"/>
      <c r="FU1182" s="2"/>
      <c r="FV1182" s="2"/>
      <c r="FW1182" s="2"/>
      <c r="FX1182" s="2"/>
      <c r="FY1182" s="2"/>
      <c r="FZ1182" s="2"/>
      <c r="GA1182" s="2"/>
      <c r="GB1182" s="2"/>
      <c r="GC1182" s="2"/>
      <c r="GD1182" s="2"/>
      <c r="GE1182" s="2"/>
      <c r="GF1182" s="2"/>
      <c r="GG1182" s="2"/>
      <c r="GH1182" s="2"/>
      <c r="GI1182" s="2"/>
      <c r="GJ1182" s="2"/>
      <c r="GK1182" s="2"/>
      <c r="GL1182" s="2"/>
      <c r="GM1182" s="2"/>
      <c r="GN1182" s="2"/>
      <c r="GO1182" s="2"/>
      <c r="GP1182" s="2"/>
    </row>
    <row r="1183" spans="6:198" s="1" customFormat="1" ht="12.75" customHeight="1">
      <c r="F1183" s="81"/>
      <c r="G1183" s="480"/>
      <c r="H1183" s="480"/>
      <c r="I1183" s="480"/>
      <c r="J1183" s="480"/>
      <c r="K1183" s="530" t="s">
        <v>514</v>
      </c>
      <c r="L1183" s="532"/>
      <c r="M1183" s="501"/>
      <c r="N1183" s="501"/>
      <c r="O1183" s="501"/>
      <c r="P1183" s="500"/>
      <c r="Q1183" s="500"/>
      <c r="R1183" s="500"/>
      <c r="S1183" s="560">
        <f>[1]Stratifications!$G84</f>
        <v>1492532.76</v>
      </c>
      <c r="T1183" s="560"/>
      <c r="U1183" s="560"/>
      <c r="V1183" s="560"/>
      <c r="W1183" s="560"/>
      <c r="X1183" s="497"/>
      <c r="Y1183" s="497"/>
      <c r="Z1183" s="498"/>
      <c r="AA1183" s="553">
        <f>[1]Stratifications!$J84</f>
        <v>4.8764108880956763E-3</v>
      </c>
      <c r="AB1183" s="553"/>
      <c r="AC1183" s="553"/>
      <c r="AD1183" s="553" t="s">
        <v>493</v>
      </c>
      <c r="AE1183" s="553"/>
      <c r="AF1183" s="553"/>
      <c r="AG1183" s="553"/>
      <c r="AH1183" s="498"/>
      <c r="AI1183" s="561">
        <f>[1]Stratifications!$M84</f>
        <v>11</v>
      </c>
      <c r="AJ1183" s="562"/>
      <c r="AK1183" s="562"/>
      <c r="AL1183" s="562" t="s">
        <v>493</v>
      </c>
      <c r="AM1183" s="562"/>
      <c r="AN1183" s="562"/>
      <c r="AO1183" s="562"/>
      <c r="AP1183" s="498"/>
      <c r="AQ1183" s="498"/>
      <c r="AR1183" s="553">
        <f>[1]Stratifications!$P84</f>
        <v>5.0949513663733209E-3</v>
      </c>
      <c r="AS1183" s="553"/>
      <c r="AT1183" s="553"/>
      <c r="AU1183" s="553" t="s">
        <v>493</v>
      </c>
      <c r="AV1183" s="553"/>
      <c r="AW1183" s="553"/>
      <c r="AX1183" s="553"/>
      <c r="AY1183" s="553"/>
      <c r="AZ1183" s="500"/>
      <c r="BA1183" s="500"/>
      <c r="BB1183" s="500"/>
      <c r="BC1183" s="500"/>
      <c r="BD1183" s="480"/>
      <c r="BE1183" s="480"/>
      <c r="BF1183" s="480"/>
      <c r="BG1183" s="480"/>
      <c r="BH1183" s="480"/>
      <c r="BI1183" s="480"/>
      <c r="BJ1183" s="480"/>
      <c r="BK1183" s="480"/>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c r="DP1183" s="2"/>
      <c r="DQ1183" s="2"/>
      <c r="DR1183" s="2"/>
      <c r="DS1183" s="2"/>
      <c r="DT1183" s="2"/>
      <c r="DU1183" s="2"/>
      <c r="DV1183" s="2"/>
      <c r="DW1183" s="2"/>
      <c r="DX1183" s="2"/>
      <c r="DY1183" s="2"/>
      <c r="DZ1183" s="2"/>
      <c r="EA1183" s="2"/>
      <c r="EB1183" s="2"/>
      <c r="EC1183" s="2"/>
      <c r="ED1183" s="2"/>
      <c r="EE1183" s="2"/>
      <c r="EF1183" s="2"/>
      <c r="EG1183" s="2"/>
      <c r="EH1183" s="2"/>
      <c r="EI1183" s="2"/>
      <c r="EJ1183" s="2"/>
      <c r="EK1183" s="2"/>
      <c r="EL1183" s="2"/>
      <c r="EM1183" s="2"/>
      <c r="EN1183" s="2"/>
      <c r="EO1183" s="2"/>
      <c r="EP1183" s="2"/>
      <c r="EQ1183" s="2"/>
      <c r="ER1183" s="2"/>
      <c r="ES1183" s="2"/>
      <c r="ET1183" s="2"/>
      <c r="EU1183" s="2"/>
      <c r="EV1183" s="2"/>
      <c r="EW1183" s="2"/>
      <c r="EX1183" s="2"/>
      <c r="EY1183" s="2"/>
      <c r="EZ1183" s="2"/>
      <c r="FA1183" s="2"/>
      <c r="FB1183" s="2"/>
      <c r="FC1183" s="2"/>
      <c r="FD1183" s="2"/>
      <c r="FE1183" s="2"/>
      <c r="FF1183" s="2"/>
      <c r="FG1183" s="2"/>
      <c r="FH1183" s="2"/>
      <c r="FI1183" s="2"/>
      <c r="FJ1183" s="2"/>
      <c r="FK1183" s="2"/>
      <c r="FL1183" s="2"/>
      <c r="FM1183" s="2"/>
      <c r="FN1183" s="2"/>
      <c r="FO1183" s="2"/>
      <c r="FP1183" s="2"/>
      <c r="FQ1183" s="2"/>
      <c r="FR1183" s="2"/>
      <c r="FS1183" s="2"/>
      <c r="FT1183" s="2"/>
      <c r="FU1183" s="2"/>
      <c r="FV1183" s="2"/>
      <c r="FW1183" s="2"/>
      <c r="FX1183" s="2"/>
      <c r="FY1183" s="2"/>
      <c r="FZ1183" s="2"/>
      <c r="GA1183" s="2"/>
      <c r="GB1183" s="2"/>
      <c r="GC1183" s="2"/>
      <c r="GD1183" s="2"/>
      <c r="GE1183" s="2"/>
      <c r="GF1183" s="2"/>
      <c r="GG1183" s="2"/>
      <c r="GH1183" s="2"/>
      <c r="GI1183" s="2"/>
      <c r="GJ1183" s="2"/>
      <c r="GK1183" s="2"/>
      <c r="GL1183" s="2"/>
      <c r="GM1183" s="2"/>
      <c r="GN1183" s="2"/>
      <c r="GO1183" s="2"/>
      <c r="GP1183" s="2"/>
    </row>
    <row r="1184" spans="6:198" s="1" customFormat="1" ht="12.75" customHeight="1">
      <c r="F1184" s="81"/>
      <c r="G1184" s="480"/>
      <c r="H1184" s="480"/>
      <c r="I1184" s="480"/>
      <c r="J1184" s="480"/>
      <c r="K1184" s="533" t="s">
        <v>515</v>
      </c>
      <c r="L1184" s="534"/>
      <c r="M1184" s="503"/>
      <c r="N1184" s="503"/>
      <c r="O1184" s="503"/>
      <c r="P1184" s="500"/>
      <c r="Q1184" s="500"/>
      <c r="R1184" s="500"/>
      <c r="S1184" s="560">
        <f>[1]Stratifications!$G85</f>
        <v>28043390.079999994</v>
      </c>
      <c r="T1184" s="560"/>
      <c r="U1184" s="560"/>
      <c r="V1184" s="560"/>
      <c r="W1184" s="560"/>
      <c r="X1184" s="498"/>
      <c r="Y1184" s="498"/>
      <c r="Z1184" s="498"/>
      <c r="AA1184" s="553">
        <f>[1]Stratifications!$J85</f>
        <v>9.1623511650910941E-2</v>
      </c>
      <c r="AB1184" s="553"/>
      <c r="AC1184" s="553"/>
      <c r="AD1184" s="553" t="s">
        <v>493</v>
      </c>
      <c r="AE1184" s="553"/>
      <c r="AF1184" s="553"/>
      <c r="AG1184" s="553"/>
      <c r="AH1184" s="498"/>
      <c r="AI1184" s="561">
        <f>[1]Stratifications!$M85</f>
        <v>229</v>
      </c>
      <c r="AJ1184" s="562"/>
      <c r="AK1184" s="562"/>
      <c r="AL1184" s="562" t="s">
        <v>493</v>
      </c>
      <c r="AM1184" s="562"/>
      <c r="AN1184" s="562"/>
      <c r="AO1184" s="562"/>
      <c r="AP1184" s="498"/>
      <c r="AQ1184" s="498"/>
      <c r="AR1184" s="553">
        <f>[1]Stratifications!$P85</f>
        <v>0.10606762389995368</v>
      </c>
      <c r="AS1184" s="553"/>
      <c r="AT1184" s="553"/>
      <c r="AU1184" s="553" t="s">
        <v>493</v>
      </c>
      <c r="AV1184" s="553"/>
      <c r="AW1184" s="553"/>
      <c r="AX1184" s="553"/>
      <c r="AY1184" s="553"/>
      <c r="AZ1184" s="500"/>
      <c r="BA1184" s="500"/>
      <c r="BB1184" s="500"/>
      <c r="BC1184" s="500"/>
      <c r="BD1184" s="480"/>
      <c r="BE1184" s="480"/>
      <c r="BF1184" s="480"/>
      <c r="BG1184" s="480"/>
      <c r="BH1184" s="480"/>
      <c r="BI1184" s="480"/>
      <c r="BJ1184" s="480"/>
      <c r="BK1184" s="480"/>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c r="DP1184" s="2"/>
      <c r="DQ1184" s="2"/>
      <c r="DR1184" s="2"/>
      <c r="DS1184" s="2"/>
      <c r="DT1184" s="2"/>
      <c r="DU1184" s="2"/>
      <c r="DV1184" s="2"/>
      <c r="DW1184" s="2"/>
      <c r="DX1184" s="2"/>
      <c r="DY1184" s="2"/>
      <c r="DZ1184" s="2"/>
      <c r="EA1184" s="2"/>
      <c r="EB1184" s="2"/>
      <c r="EC1184" s="2"/>
      <c r="ED1184" s="2"/>
      <c r="EE1184" s="2"/>
      <c r="EF1184" s="2"/>
      <c r="EG1184" s="2"/>
      <c r="EH1184" s="2"/>
      <c r="EI1184" s="2"/>
      <c r="EJ1184" s="2"/>
      <c r="EK1184" s="2"/>
      <c r="EL1184" s="2"/>
      <c r="EM1184" s="2"/>
      <c r="EN1184" s="2"/>
      <c r="EO1184" s="2"/>
      <c r="EP1184" s="2"/>
      <c r="EQ1184" s="2"/>
      <c r="ER1184" s="2"/>
      <c r="ES1184" s="2"/>
      <c r="ET1184" s="2"/>
      <c r="EU1184" s="2"/>
      <c r="EV1184" s="2"/>
      <c r="EW1184" s="2"/>
      <c r="EX1184" s="2"/>
      <c r="EY1184" s="2"/>
      <c r="EZ1184" s="2"/>
      <c r="FA1184" s="2"/>
      <c r="FB1184" s="2"/>
      <c r="FC1184" s="2"/>
      <c r="FD1184" s="2"/>
      <c r="FE1184" s="2"/>
      <c r="FF1184" s="2"/>
      <c r="FG1184" s="2"/>
      <c r="FH1184" s="2"/>
      <c r="FI1184" s="2"/>
      <c r="FJ1184" s="2"/>
      <c r="FK1184" s="2"/>
      <c r="FL1184" s="2"/>
      <c r="FM1184" s="2"/>
      <c r="FN1184" s="2"/>
      <c r="FO1184" s="2"/>
      <c r="FP1184" s="2"/>
      <c r="FQ1184" s="2"/>
      <c r="FR1184" s="2"/>
      <c r="FS1184" s="2"/>
      <c r="FT1184" s="2"/>
      <c r="FU1184" s="2"/>
      <c r="FV1184" s="2"/>
      <c r="FW1184" s="2"/>
      <c r="FX1184" s="2"/>
      <c r="FY1184" s="2"/>
      <c r="FZ1184" s="2"/>
      <c r="GA1184" s="2"/>
      <c r="GB1184" s="2"/>
      <c r="GC1184" s="2"/>
      <c r="GD1184" s="2"/>
      <c r="GE1184" s="2"/>
      <c r="GF1184" s="2"/>
      <c r="GG1184" s="2"/>
      <c r="GH1184" s="2"/>
      <c r="GI1184" s="2"/>
      <c r="GJ1184" s="2"/>
      <c r="GK1184" s="2"/>
      <c r="GL1184" s="2"/>
      <c r="GM1184" s="2"/>
      <c r="GN1184" s="2"/>
      <c r="GO1184" s="2"/>
      <c r="GP1184" s="2"/>
    </row>
    <row r="1185" spans="6:198" s="1" customFormat="1" ht="12.75" customHeight="1">
      <c r="F1185" s="81"/>
      <c r="G1185" s="480"/>
      <c r="H1185" s="480"/>
      <c r="I1185" s="480"/>
      <c r="J1185" s="480"/>
      <c r="K1185" s="504" t="s">
        <v>278</v>
      </c>
      <c r="L1185" s="505"/>
      <c r="M1185" s="505"/>
      <c r="N1185" s="505"/>
      <c r="O1185" s="505"/>
      <c r="P1185" s="505"/>
      <c r="Q1185" s="505"/>
      <c r="R1185" s="505"/>
      <c r="S1185" s="563">
        <f>[1]Stratifications!$G86</f>
        <v>306071984.95999998</v>
      </c>
      <c r="T1185" s="563"/>
      <c r="U1185" s="563"/>
      <c r="V1185" s="563"/>
      <c r="W1185" s="563"/>
      <c r="X1185" s="506"/>
      <c r="Y1185" s="506"/>
      <c r="Z1185" s="506"/>
      <c r="AA1185" s="577">
        <f>[1]Stratifications!$J86</f>
        <v>1</v>
      </c>
      <c r="AB1185" s="577"/>
      <c r="AC1185" s="577"/>
      <c r="AD1185" s="577" t="s">
        <v>493</v>
      </c>
      <c r="AE1185" s="577"/>
      <c r="AF1185" s="577"/>
      <c r="AG1185" s="577"/>
      <c r="AH1185" s="506"/>
      <c r="AI1185" s="578">
        <f>[1]Stratifications!$M86</f>
        <v>2159</v>
      </c>
      <c r="AJ1185" s="579"/>
      <c r="AK1185" s="579"/>
      <c r="AL1185" s="579" t="s">
        <v>493</v>
      </c>
      <c r="AM1185" s="579"/>
      <c r="AN1185" s="579"/>
      <c r="AO1185" s="579"/>
      <c r="AP1185" s="506"/>
      <c r="AQ1185" s="506"/>
      <c r="AR1185" s="577">
        <f>[1]Stratifications!$P86</f>
        <v>1</v>
      </c>
      <c r="AS1185" s="577"/>
      <c r="AT1185" s="577"/>
      <c r="AU1185" s="577" t="s">
        <v>493</v>
      </c>
      <c r="AV1185" s="577"/>
      <c r="AW1185" s="577"/>
      <c r="AX1185" s="577"/>
      <c r="AY1185" s="577"/>
      <c r="AZ1185" s="500"/>
      <c r="BA1185" s="500"/>
      <c r="BB1185" s="500"/>
      <c r="BC1185" s="500"/>
      <c r="BD1185" s="480"/>
      <c r="BE1185" s="480"/>
      <c r="BF1185" s="480"/>
      <c r="BG1185" s="480"/>
      <c r="BH1185" s="480"/>
      <c r="BI1185" s="480"/>
      <c r="BJ1185" s="480"/>
      <c r="BK1185" s="480"/>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c r="DP1185" s="2"/>
      <c r="DQ1185" s="2"/>
      <c r="DR1185" s="2"/>
      <c r="DS1185" s="2"/>
      <c r="DT1185" s="2"/>
      <c r="DU1185" s="2"/>
      <c r="DV1185" s="2"/>
      <c r="DW1185" s="2"/>
      <c r="DX1185" s="2"/>
      <c r="DY1185" s="2"/>
      <c r="DZ1185" s="2"/>
      <c r="EA1185" s="2"/>
      <c r="EB1185" s="2"/>
      <c r="EC1185" s="2"/>
      <c r="ED1185" s="2"/>
      <c r="EE1185" s="2"/>
      <c r="EF1185" s="2"/>
      <c r="EG1185" s="2"/>
      <c r="EH1185" s="2"/>
      <c r="EI1185" s="2"/>
      <c r="EJ1185" s="2"/>
      <c r="EK1185" s="2"/>
      <c r="EL1185" s="2"/>
      <c r="EM1185" s="2"/>
      <c r="EN1185" s="2"/>
      <c r="EO1185" s="2"/>
      <c r="EP1185" s="2"/>
      <c r="EQ1185" s="2"/>
      <c r="ER1185" s="2"/>
      <c r="ES1185" s="2"/>
      <c r="ET1185" s="2"/>
      <c r="EU1185" s="2"/>
      <c r="EV1185" s="2"/>
      <c r="EW1185" s="2"/>
      <c r="EX1185" s="2"/>
      <c r="EY1185" s="2"/>
      <c r="EZ1185" s="2"/>
      <c r="FA1185" s="2"/>
      <c r="FB1185" s="2"/>
      <c r="FC1185" s="2"/>
      <c r="FD1185" s="2"/>
      <c r="FE1185" s="2"/>
      <c r="FF1185" s="2"/>
      <c r="FG1185" s="2"/>
      <c r="FH1185" s="2"/>
      <c r="FI1185" s="2"/>
      <c r="FJ1185" s="2"/>
      <c r="FK1185" s="2"/>
      <c r="FL1185" s="2"/>
      <c r="FM1185" s="2"/>
      <c r="FN1185" s="2"/>
      <c r="FO1185" s="2"/>
      <c r="FP1185" s="2"/>
      <c r="FQ1185" s="2"/>
      <c r="FR1185" s="2"/>
      <c r="FS1185" s="2"/>
      <c r="FT1185" s="2"/>
      <c r="FU1185" s="2"/>
      <c r="FV1185" s="2"/>
      <c r="FW1185" s="2"/>
      <c r="FX1185" s="2"/>
      <c r="FY1185" s="2"/>
      <c r="FZ1185" s="2"/>
      <c r="GA1185" s="2"/>
      <c r="GB1185" s="2"/>
      <c r="GC1185" s="2"/>
      <c r="GD1185" s="2"/>
      <c r="GE1185" s="2"/>
      <c r="GF1185" s="2"/>
      <c r="GG1185" s="2"/>
      <c r="GH1185" s="2"/>
      <c r="GI1185" s="2"/>
      <c r="GJ1185" s="2"/>
      <c r="GK1185" s="2"/>
      <c r="GL1185" s="2"/>
      <c r="GM1185" s="2"/>
      <c r="GN1185" s="2"/>
      <c r="GO1185" s="2"/>
      <c r="GP1185" s="2"/>
    </row>
    <row r="1186" spans="6:198" s="1" customFormat="1" ht="12.75" customHeight="1" thickBot="1">
      <c r="F1186" s="81"/>
      <c r="G1186" s="480"/>
      <c r="H1186" s="480"/>
      <c r="I1186" s="480"/>
      <c r="J1186" s="480"/>
      <c r="K1186" s="500"/>
      <c r="L1186" s="500"/>
      <c r="M1186" s="500"/>
      <c r="N1186" s="500"/>
      <c r="O1186" s="500"/>
      <c r="P1186" s="500"/>
      <c r="Q1186" s="500"/>
      <c r="R1186" s="500"/>
      <c r="S1186" s="500"/>
      <c r="T1186" s="500"/>
      <c r="U1186" s="500"/>
      <c r="V1186" s="500"/>
      <c r="W1186" s="500"/>
      <c r="X1186" s="500"/>
      <c r="Y1186" s="500"/>
      <c r="Z1186" s="500"/>
      <c r="AA1186" s="500"/>
      <c r="AB1186" s="500"/>
      <c r="AC1186" s="500"/>
      <c r="AD1186" s="500"/>
      <c r="AE1186" s="500"/>
      <c r="AF1186" s="500"/>
      <c r="AG1186" s="500"/>
      <c r="AH1186" s="500"/>
      <c r="AI1186" s="500"/>
      <c r="AJ1186" s="500"/>
      <c r="AK1186" s="500"/>
      <c r="AL1186" s="500"/>
      <c r="AM1186" s="500"/>
      <c r="AN1186" s="500"/>
      <c r="AO1186" s="500"/>
      <c r="AP1186" s="500"/>
      <c r="AQ1186" s="500"/>
      <c r="AR1186" s="500"/>
      <c r="AS1186" s="500"/>
      <c r="AT1186" s="500"/>
      <c r="AU1186" s="500"/>
      <c r="AV1186" s="500"/>
      <c r="AW1186" s="500"/>
      <c r="AX1186" s="500"/>
      <c r="AY1186" s="500"/>
      <c r="AZ1186" s="500"/>
      <c r="BA1186" s="500"/>
      <c r="BB1186" s="500"/>
      <c r="BC1186" s="500"/>
      <c r="BD1186" s="480"/>
      <c r="BE1186" s="480"/>
      <c r="BF1186" s="480"/>
      <c r="BG1186" s="480"/>
      <c r="BH1186" s="480"/>
      <c r="BI1186" s="480"/>
      <c r="BJ1186" s="480"/>
      <c r="BK1186" s="480"/>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c r="DP1186" s="2"/>
      <c r="DQ1186" s="2"/>
      <c r="DR1186" s="2"/>
      <c r="DS1186" s="2"/>
      <c r="DT1186" s="2"/>
      <c r="DU1186" s="2"/>
      <c r="DV1186" s="2"/>
      <c r="DW1186" s="2"/>
      <c r="DX1186" s="2"/>
      <c r="DY1186" s="2"/>
      <c r="DZ1186" s="2"/>
      <c r="EA1186" s="2"/>
      <c r="EB1186" s="2"/>
      <c r="EC1186" s="2"/>
      <c r="ED1186" s="2"/>
      <c r="EE1186" s="2"/>
      <c r="EF1186" s="2"/>
      <c r="EG1186" s="2"/>
      <c r="EH1186" s="2"/>
      <c r="EI1186" s="2"/>
      <c r="EJ1186" s="2"/>
      <c r="EK1186" s="2"/>
      <c r="EL1186" s="2"/>
      <c r="EM1186" s="2"/>
      <c r="EN1186" s="2"/>
      <c r="EO1186" s="2"/>
      <c r="EP1186" s="2"/>
      <c r="EQ1186" s="2"/>
      <c r="ER1186" s="2"/>
      <c r="ES1186" s="2"/>
      <c r="ET1186" s="2"/>
      <c r="EU1186" s="2"/>
      <c r="EV1186" s="2"/>
      <c r="EW1186" s="2"/>
      <c r="EX1186" s="2"/>
      <c r="EY1186" s="2"/>
      <c r="EZ1186" s="2"/>
      <c r="FA1186" s="2"/>
      <c r="FB1186" s="2"/>
      <c r="FC1186" s="2"/>
      <c r="FD1186" s="2"/>
      <c r="FE1186" s="2"/>
      <c r="FF1186" s="2"/>
      <c r="FG1186" s="2"/>
      <c r="FH1186" s="2"/>
      <c r="FI1186" s="2"/>
      <c r="FJ1186" s="2"/>
      <c r="FK1186" s="2"/>
      <c r="FL1186" s="2"/>
      <c r="FM1186" s="2"/>
      <c r="FN1186" s="2"/>
      <c r="FO1186" s="2"/>
      <c r="FP1186" s="2"/>
      <c r="FQ1186" s="2"/>
      <c r="FR1186" s="2"/>
      <c r="FS1186" s="2"/>
      <c r="FT1186" s="2"/>
      <c r="FU1186" s="2"/>
      <c r="FV1186" s="2"/>
      <c r="FW1186" s="2"/>
      <c r="FX1186" s="2"/>
      <c r="FY1186" s="2"/>
      <c r="FZ1186" s="2"/>
      <c r="GA1186" s="2"/>
      <c r="GB1186" s="2"/>
      <c r="GC1186" s="2"/>
      <c r="GD1186" s="2"/>
      <c r="GE1186" s="2"/>
      <c r="GF1186" s="2"/>
      <c r="GG1186" s="2"/>
      <c r="GH1186" s="2"/>
      <c r="GI1186" s="2"/>
      <c r="GJ1186" s="2"/>
      <c r="GK1186" s="2"/>
      <c r="GL1186" s="2"/>
      <c r="GM1186" s="2"/>
      <c r="GN1186" s="2"/>
      <c r="GO1186" s="2"/>
      <c r="GP1186" s="2"/>
    </row>
    <row r="1187" spans="6:198" s="1" customFormat="1" ht="12.75" customHeight="1" thickBot="1">
      <c r="F1187" s="81"/>
      <c r="G1187" s="480"/>
      <c r="H1187" s="480"/>
      <c r="I1187" s="480"/>
      <c r="J1187" s="480"/>
      <c r="K1187" s="482" t="s">
        <v>516</v>
      </c>
      <c r="L1187" s="482"/>
      <c r="M1187" s="482"/>
      <c r="N1187" s="482"/>
      <c r="O1187" s="482"/>
      <c r="P1187" s="482"/>
      <c r="Q1187" s="483"/>
      <c r="R1187" s="483"/>
      <c r="S1187" s="483"/>
      <c r="T1187" s="484"/>
      <c r="U1187" s="483" t="s">
        <v>56</v>
      </c>
      <c r="V1187" s="483"/>
      <c r="W1187" s="483"/>
      <c r="X1187" s="483"/>
      <c r="Y1187" s="483"/>
      <c r="Z1187" s="485"/>
      <c r="AA1187" s="486"/>
      <c r="AB1187" s="486"/>
      <c r="AC1187" s="486"/>
      <c r="AD1187" s="486" t="s">
        <v>472</v>
      </c>
      <c r="AE1187" s="486"/>
      <c r="AF1187" s="486"/>
      <c r="AG1187" s="486"/>
      <c r="AH1187" s="487"/>
      <c r="AI1187" s="574" t="s">
        <v>473</v>
      </c>
      <c r="AJ1187" s="575"/>
      <c r="AK1187" s="575"/>
      <c r="AL1187" s="575"/>
      <c r="AM1187" s="575"/>
      <c r="AN1187" s="575"/>
      <c r="AO1187" s="575"/>
      <c r="AP1187" s="487"/>
      <c r="AQ1187" s="487"/>
      <c r="AR1187" s="486"/>
      <c r="AS1187" s="486"/>
      <c r="AT1187" s="486"/>
      <c r="AU1187" s="486" t="s">
        <v>474</v>
      </c>
      <c r="AV1187" s="486"/>
      <c r="AW1187" s="486"/>
      <c r="AX1187" s="507"/>
      <c r="AY1187" s="507"/>
      <c r="AZ1187" s="500"/>
      <c r="BA1187" s="500"/>
      <c r="BB1187" s="500"/>
      <c r="BC1187" s="500"/>
      <c r="BD1187" s="480"/>
      <c r="BE1187" s="480"/>
      <c r="BF1187" s="480"/>
      <c r="BG1187" s="480"/>
      <c r="BH1187" s="480"/>
      <c r="BI1187" s="480"/>
      <c r="BJ1187" s="480"/>
      <c r="BK1187" s="480"/>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c r="DP1187" s="2"/>
      <c r="DQ1187" s="2"/>
      <c r="DR1187" s="2"/>
      <c r="DS1187" s="2"/>
      <c r="DT1187" s="2"/>
      <c r="DU1187" s="2"/>
      <c r="DV1187" s="2"/>
      <c r="DW1187" s="2"/>
      <c r="DX1187" s="2"/>
      <c r="DY1187" s="2"/>
      <c r="DZ1187" s="2"/>
      <c r="EA1187" s="2"/>
      <c r="EB1187" s="2"/>
      <c r="EC1187" s="2"/>
      <c r="ED1187" s="2"/>
      <c r="EE1187" s="2"/>
      <c r="EF1187" s="2"/>
      <c r="EG1187" s="2"/>
      <c r="EH1187" s="2"/>
      <c r="EI1187" s="2"/>
      <c r="EJ1187" s="2"/>
      <c r="EK1187" s="2"/>
      <c r="EL1187" s="2"/>
      <c r="EM1187" s="2"/>
      <c r="EN1187" s="2"/>
      <c r="EO1187" s="2"/>
      <c r="EP1187" s="2"/>
      <c r="EQ1187" s="2"/>
      <c r="ER1187" s="2"/>
      <c r="ES1187" s="2"/>
      <c r="ET1187" s="2"/>
      <c r="EU1187" s="2"/>
      <c r="EV1187" s="2"/>
      <c r="EW1187" s="2"/>
      <c r="EX1187" s="2"/>
      <c r="EY1187" s="2"/>
      <c r="EZ1187" s="2"/>
      <c r="FA1187" s="2"/>
      <c r="FB1187" s="2"/>
      <c r="FC1187" s="2"/>
      <c r="FD1187" s="2"/>
      <c r="FE1187" s="2"/>
      <c r="FF1187" s="2"/>
      <c r="FG1187" s="2"/>
      <c r="FH1187" s="2"/>
      <c r="FI1187" s="2"/>
      <c r="FJ1187" s="2"/>
      <c r="FK1187" s="2"/>
      <c r="FL1187" s="2"/>
      <c r="FM1187" s="2"/>
      <c r="FN1187" s="2"/>
      <c r="FO1187" s="2"/>
      <c r="FP1187" s="2"/>
      <c r="FQ1187" s="2"/>
      <c r="FR1187" s="2"/>
      <c r="FS1187" s="2"/>
      <c r="FT1187" s="2"/>
      <c r="FU1187" s="2"/>
      <c r="FV1187" s="2"/>
      <c r="FW1187" s="2"/>
      <c r="FX1187" s="2"/>
      <c r="FY1187" s="2"/>
      <c r="FZ1187" s="2"/>
      <c r="GA1187" s="2"/>
      <c r="GB1187" s="2"/>
      <c r="GC1187" s="2"/>
      <c r="GD1187" s="2"/>
      <c r="GE1187" s="2"/>
      <c r="GF1187" s="2"/>
      <c r="GG1187" s="2"/>
      <c r="GH1187" s="2"/>
      <c r="GI1187" s="2"/>
      <c r="GJ1187" s="2"/>
      <c r="GK1187" s="2"/>
      <c r="GL1187" s="2"/>
      <c r="GM1187" s="2"/>
      <c r="GN1187" s="2"/>
      <c r="GO1187" s="2"/>
      <c r="GP1187" s="2"/>
    </row>
    <row r="1188" spans="6:198" s="1" customFormat="1" ht="12.75" customHeight="1">
      <c r="F1188" s="81"/>
      <c r="G1188" s="480"/>
      <c r="H1188" s="480"/>
      <c r="I1188" s="480"/>
      <c r="J1188" s="480"/>
      <c r="K1188" s="530" t="s">
        <v>517</v>
      </c>
      <c r="L1188" s="531"/>
      <c r="M1188" s="496"/>
      <c r="N1188" s="496"/>
      <c r="O1188" s="496"/>
      <c r="P1188" s="491"/>
      <c r="Q1188" s="491"/>
      <c r="R1188" s="491"/>
      <c r="S1188" s="560">
        <f>[1]Stratifications!$G89</f>
        <v>429437.13</v>
      </c>
      <c r="T1188" s="560"/>
      <c r="U1188" s="560"/>
      <c r="V1188" s="560"/>
      <c r="W1188" s="560"/>
      <c r="X1188" s="497"/>
      <c r="Y1188" s="497"/>
      <c r="Z1188" s="493"/>
      <c r="AA1188" s="553">
        <f>[1]Stratifications!$J89</f>
        <v>1.4030592510978174E-3</v>
      </c>
      <c r="AB1188" s="553"/>
      <c r="AC1188" s="553"/>
      <c r="AD1188" s="553" t="s">
        <v>493</v>
      </c>
      <c r="AE1188" s="553"/>
      <c r="AF1188" s="553"/>
      <c r="AG1188" s="553"/>
      <c r="AH1188" s="493"/>
      <c r="AI1188" s="561">
        <f>[1]Stratifications!$M89</f>
        <v>2</v>
      </c>
      <c r="AJ1188" s="562"/>
      <c r="AK1188" s="562"/>
      <c r="AL1188" s="562" t="s">
        <v>493</v>
      </c>
      <c r="AM1188" s="562"/>
      <c r="AN1188" s="562"/>
      <c r="AO1188" s="562"/>
      <c r="AP1188" s="493"/>
      <c r="AQ1188" s="493"/>
      <c r="AR1188" s="553">
        <f>[1]Stratifications!$P89</f>
        <v>9.2635479388605835E-4</v>
      </c>
      <c r="AS1188" s="553"/>
      <c r="AT1188" s="553"/>
      <c r="AU1188" s="553" t="s">
        <v>493</v>
      </c>
      <c r="AV1188" s="553"/>
      <c r="AW1188" s="553"/>
      <c r="AX1188" s="553"/>
      <c r="AY1188" s="553"/>
      <c r="AZ1188" s="500"/>
      <c r="BA1188" s="500"/>
      <c r="BB1188" s="500"/>
      <c r="BC1188" s="500"/>
      <c r="BD1188" s="480"/>
      <c r="BE1188" s="480"/>
      <c r="BF1188" s="480"/>
      <c r="BG1188" s="480"/>
      <c r="BH1188" s="480"/>
      <c r="BI1188" s="480"/>
      <c r="BJ1188" s="480"/>
      <c r="BK1188" s="480"/>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c r="DP1188" s="2"/>
      <c r="DQ1188" s="2"/>
      <c r="DR1188" s="2"/>
      <c r="DS1188" s="2"/>
      <c r="DT1188" s="2"/>
      <c r="DU1188" s="2"/>
      <c r="DV1188" s="2"/>
      <c r="DW1188" s="2"/>
      <c r="DX1188" s="2"/>
      <c r="DY1188" s="2"/>
      <c r="DZ1188" s="2"/>
      <c r="EA1188" s="2"/>
      <c r="EB1188" s="2"/>
      <c r="EC1188" s="2"/>
      <c r="ED1188" s="2"/>
      <c r="EE1188" s="2"/>
      <c r="EF1188" s="2"/>
      <c r="EG1188" s="2"/>
      <c r="EH1188" s="2"/>
      <c r="EI1188" s="2"/>
      <c r="EJ1188" s="2"/>
      <c r="EK1188" s="2"/>
      <c r="EL1188" s="2"/>
      <c r="EM1188" s="2"/>
      <c r="EN1188" s="2"/>
      <c r="EO1188" s="2"/>
      <c r="EP1188" s="2"/>
      <c r="EQ1188" s="2"/>
      <c r="ER1188" s="2"/>
      <c r="ES1188" s="2"/>
      <c r="ET1188" s="2"/>
      <c r="EU1188" s="2"/>
      <c r="EV1188" s="2"/>
      <c r="EW1188" s="2"/>
      <c r="EX1188" s="2"/>
      <c r="EY1188" s="2"/>
      <c r="EZ1188" s="2"/>
      <c r="FA1188" s="2"/>
      <c r="FB1188" s="2"/>
      <c r="FC1188" s="2"/>
      <c r="FD1188" s="2"/>
      <c r="FE1188" s="2"/>
      <c r="FF1188" s="2"/>
      <c r="FG1188" s="2"/>
      <c r="FH1188" s="2"/>
      <c r="FI1188" s="2"/>
      <c r="FJ1188" s="2"/>
      <c r="FK1188" s="2"/>
      <c r="FL1188" s="2"/>
      <c r="FM1188" s="2"/>
      <c r="FN1188" s="2"/>
      <c r="FO1188" s="2"/>
      <c r="FP1188" s="2"/>
      <c r="FQ1188" s="2"/>
      <c r="FR1188" s="2"/>
      <c r="FS1188" s="2"/>
      <c r="FT1188" s="2"/>
      <c r="FU1188" s="2"/>
      <c r="FV1188" s="2"/>
      <c r="FW1188" s="2"/>
      <c r="FX1188" s="2"/>
      <c r="FY1188" s="2"/>
      <c r="FZ1188" s="2"/>
      <c r="GA1188" s="2"/>
      <c r="GB1188" s="2"/>
      <c r="GC1188" s="2"/>
      <c r="GD1188" s="2"/>
      <c r="GE1188" s="2"/>
      <c r="GF1188" s="2"/>
      <c r="GG1188" s="2"/>
      <c r="GH1188" s="2"/>
      <c r="GI1188" s="2"/>
      <c r="GJ1188" s="2"/>
      <c r="GK1188" s="2"/>
      <c r="GL1188" s="2"/>
      <c r="GM1188" s="2"/>
      <c r="GN1188" s="2"/>
      <c r="GO1188" s="2"/>
      <c r="GP1188" s="2"/>
    </row>
    <row r="1189" spans="6:198" s="1" customFormat="1" ht="12.75" customHeight="1">
      <c r="F1189" s="81"/>
      <c r="G1189" s="480"/>
      <c r="H1189" s="480"/>
      <c r="I1189" s="480"/>
      <c r="J1189" s="480"/>
      <c r="K1189" s="530" t="s">
        <v>518</v>
      </c>
      <c r="L1189" s="531"/>
      <c r="M1189" s="496"/>
      <c r="N1189" s="496"/>
      <c r="O1189" s="496"/>
      <c r="P1189" s="491"/>
      <c r="Q1189" s="491"/>
      <c r="R1189" s="491"/>
      <c r="S1189" s="560">
        <f>[1]Stratifications!$G90</f>
        <v>7506417.459999999</v>
      </c>
      <c r="T1189" s="560"/>
      <c r="U1189" s="560"/>
      <c r="V1189" s="560"/>
      <c r="W1189" s="560"/>
      <c r="X1189" s="431"/>
      <c r="Y1189" s="431"/>
      <c r="Z1189" s="493"/>
      <c r="AA1189" s="553">
        <f>[1]Stratifications!$J90</f>
        <v>2.4525006628688999E-2</v>
      </c>
      <c r="AB1189" s="553"/>
      <c r="AC1189" s="553"/>
      <c r="AD1189" s="553" t="s">
        <v>493</v>
      </c>
      <c r="AE1189" s="553"/>
      <c r="AF1189" s="553"/>
      <c r="AG1189" s="553"/>
      <c r="AH1189" s="493"/>
      <c r="AI1189" s="561">
        <f>[1]Stratifications!$M90</f>
        <v>51</v>
      </c>
      <c r="AJ1189" s="562"/>
      <c r="AK1189" s="562"/>
      <c r="AL1189" s="562" t="s">
        <v>493</v>
      </c>
      <c r="AM1189" s="562"/>
      <c r="AN1189" s="562"/>
      <c r="AO1189" s="562"/>
      <c r="AP1189" s="493"/>
      <c r="AQ1189" s="493"/>
      <c r="AR1189" s="553">
        <f>[1]Stratifications!$P90</f>
        <v>2.3622047244094488E-2</v>
      </c>
      <c r="AS1189" s="553"/>
      <c r="AT1189" s="553"/>
      <c r="AU1189" s="553" t="s">
        <v>493</v>
      </c>
      <c r="AV1189" s="553"/>
      <c r="AW1189" s="553"/>
      <c r="AX1189" s="553"/>
      <c r="AY1189" s="553"/>
      <c r="AZ1189" s="500"/>
      <c r="BA1189" s="500"/>
      <c r="BB1189" s="500"/>
      <c r="BC1189" s="500"/>
      <c r="BD1189" s="480"/>
      <c r="BE1189" s="480"/>
      <c r="BF1189" s="480"/>
      <c r="BG1189" s="480"/>
      <c r="BH1189" s="480"/>
      <c r="BI1189" s="480"/>
      <c r="BJ1189" s="480"/>
      <c r="BK1189" s="480"/>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c r="DP1189" s="2"/>
      <c r="DQ1189" s="2"/>
      <c r="DR1189" s="2"/>
      <c r="DS1189" s="2"/>
      <c r="DT1189" s="2"/>
      <c r="DU1189" s="2"/>
      <c r="DV1189" s="2"/>
      <c r="DW1189" s="2"/>
      <c r="DX1189" s="2"/>
      <c r="DY1189" s="2"/>
      <c r="DZ1189" s="2"/>
      <c r="EA1189" s="2"/>
      <c r="EB1189" s="2"/>
      <c r="EC1189" s="2"/>
      <c r="ED1189" s="2"/>
      <c r="EE1189" s="2"/>
      <c r="EF1189" s="2"/>
      <c r="EG1189" s="2"/>
      <c r="EH1189" s="2"/>
      <c r="EI1189" s="2"/>
      <c r="EJ1189" s="2"/>
      <c r="EK1189" s="2"/>
      <c r="EL1189" s="2"/>
      <c r="EM1189" s="2"/>
      <c r="EN1189" s="2"/>
      <c r="EO1189" s="2"/>
      <c r="EP1189" s="2"/>
      <c r="EQ1189" s="2"/>
      <c r="ER1189" s="2"/>
      <c r="ES1189" s="2"/>
      <c r="ET1189" s="2"/>
      <c r="EU1189" s="2"/>
      <c r="EV1189" s="2"/>
      <c r="EW1189" s="2"/>
      <c r="EX1189" s="2"/>
      <c r="EY1189" s="2"/>
      <c r="EZ1189" s="2"/>
      <c r="FA1189" s="2"/>
      <c r="FB1189" s="2"/>
      <c r="FC1189" s="2"/>
      <c r="FD1189" s="2"/>
      <c r="FE1189" s="2"/>
      <c r="FF1189" s="2"/>
      <c r="FG1189" s="2"/>
      <c r="FH1189" s="2"/>
      <c r="FI1189" s="2"/>
      <c r="FJ1189" s="2"/>
      <c r="FK1189" s="2"/>
      <c r="FL1189" s="2"/>
      <c r="FM1189" s="2"/>
      <c r="FN1189" s="2"/>
      <c r="FO1189" s="2"/>
      <c r="FP1189" s="2"/>
      <c r="FQ1189" s="2"/>
      <c r="FR1189" s="2"/>
      <c r="FS1189" s="2"/>
      <c r="FT1189" s="2"/>
      <c r="FU1189" s="2"/>
      <c r="FV1189" s="2"/>
      <c r="FW1189" s="2"/>
      <c r="FX1189" s="2"/>
      <c r="FY1189" s="2"/>
      <c r="FZ1189" s="2"/>
      <c r="GA1189" s="2"/>
      <c r="GB1189" s="2"/>
      <c r="GC1189" s="2"/>
      <c r="GD1189" s="2"/>
      <c r="GE1189" s="2"/>
      <c r="GF1189" s="2"/>
      <c r="GG1189" s="2"/>
      <c r="GH1189" s="2"/>
      <c r="GI1189" s="2"/>
      <c r="GJ1189" s="2"/>
      <c r="GK1189" s="2"/>
      <c r="GL1189" s="2"/>
      <c r="GM1189" s="2"/>
      <c r="GN1189" s="2"/>
      <c r="GO1189" s="2"/>
      <c r="GP1189" s="2"/>
    </row>
    <row r="1190" spans="6:198" s="1" customFormat="1" ht="12.75" customHeight="1">
      <c r="F1190" s="81"/>
      <c r="G1190" s="480"/>
      <c r="H1190" s="480"/>
      <c r="I1190" s="480"/>
      <c r="J1190" s="480"/>
      <c r="K1190" s="530" t="s">
        <v>519</v>
      </c>
      <c r="L1190" s="531"/>
      <c r="M1190" s="496"/>
      <c r="N1190" s="496"/>
      <c r="O1190" s="496"/>
      <c r="P1190" s="491"/>
      <c r="Q1190" s="491"/>
      <c r="R1190" s="491"/>
      <c r="S1190" s="560">
        <f>[1]Stratifications!$G91</f>
        <v>12560177.539999997</v>
      </c>
      <c r="T1190" s="560"/>
      <c r="U1190" s="560"/>
      <c r="V1190" s="560"/>
      <c r="W1190" s="560"/>
      <c r="X1190" s="431"/>
      <c r="Y1190" s="431"/>
      <c r="Z1190" s="493"/>
      <c r="AA1190" s="553">
        <f>[1]Stratifications!$J91</f>
        <v>4.1036678158053133E-2</v>
      </c>
      <c r="AB1190" s="553"/>
      <c r="AC1190" s="553"/>
      <c r="AD1190" s="553" t="s">
        <v>493</v>
      </c>
      <c r="AE1190" s="553"/>
      <c r="AF1190" s="553"/>
      <c r="AG1190" s="553"/>
      <c r="AH1190" s="493"/>
      <c r="AI1190" s="561">
        <f>[1]Stratifications!$M91</f>
        <v>80</v>
      </c>
      <c r="AJ1190" s="562"/>
      <c r="AK1190" s="562"/>
      <c r="AL1190" s="562" t="s">
        <v>493</v>
      </c>
      <c r="AM1190" s="562"/>
      <c r="AN1190" s="562"/>
      <c r="AO1190" s="562"/>
      <c r="AP1190" s="493"/>
      <c r="AQ1190" s="493"/>
      <c r="AR1190" s="553">
        <f>[1]Stratifications!$P91</f>
        <v>3.7054191755442334E-2</v>
      </c>
      <c r="AS1190" s="553"/>
      <c r="AT1190" s="553"/>
      <c r="AU1190" s="553" t="s">
        <v>493</v>
      </c>
      <c r="AV1190" s="553"/>
      <c r="AW1190" s="553"/>
      <c r="AX1190" s="553"/>
      <c r="AY1190" s="553"/>
      <c r="AZ1190" s="500"/>
      <c r="BA1190" s="500"/>
      <c r="BB1190" s="500"/>
      <c r="BC1190" s="500"/>
      <c r="BD1190" s="480"/>
      <c r="BE1190" s="480"/>
      <c r="BF1190" s="480"/>
      <c r="BG1190" s="480"/>
      <c r="BH1190" s="480"/>
      <c r="BI1190" s="480"/>
      <c r="BJ1190" s="480"/>
      <c r="BK1190" s="480"/>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c r="DP1190" s="2"/>
      <c r="DQ1190" s="2"/>
      <c r="DR1190" s="2"/>
      <c r="DS1190" s="2"/>
      <c r="DT1190" s="2"/>
      <c r="DU1190" s="2"/>
      <c r="DV1190" s="2"/>
      <c r="DW1190" s="2"/>
      <c r="DX1190" s="2"/>
      <c r="DY1190" s="2"/>
      <c r="DZ1190" s="2"/>
      <c r="EA1190" s="2"/>
      <c r="EB1190" s="2"/>
      <c r="EC1190" s="2"/>
      <c r="ED1190" s="2"/>
      <c r="EE1190" s="2"/>
      <c r="EF1190" s="2"/>
      <c r="EG1190" s="2"/>
      <c r="EH1190" s="2"/>
      <c r="EI1190" s="2"/>
      <c r="EJ1190" s="2"/>
      <c r="EK1190" s="2"/>
      <c r="EL1190" s="2"/>
      <c r="EM1190" s="2"/>
      <c r="EN1190" s="2"/>
      <c r="EO1190" s="2"/>
      <c r="EP1190" s="2"/>
      <c r="EQ1190" s="2"/>
      <c r="ER1190" s="2"/>
      <c r="ES1190" s="2"/>
      <c r="ET1190" s="2"/>
      <c r="EU1190" s="2"/>
      <c r="EV1190" s="2"/>
      <c r="EW1190" s="2"/>
      <c r="EX1190" s="2"/>
      <c r="EY1190" s="2"/>
      <c r="EZ1190" s="2"/>
      <c r="FA1190" s="2"/>
      <c r="FB1190" s="2"/>
      <c r="FC1190" s="2"/>
      <c r="FD1190" s="2"/>
      <c r="FE1190" s="2"/>
      <c r="FF1190" s="2"/>
      <c r="FG1190" s="2"/>
      <c r="FH1190" s="2"/>
      <c r="FI1190" s="2"/>
      <c r="FJ1190" s="2"/>
      <c r="FK1190" s="2"/>
      <c r="FL1190" s="2"/>
      <c r="FM1190" s="2"/>
      <c r="FN1190" s="2"/>
      <c r="FO1190" s="2"/>
      <c r="FP1190" s="2"/>
      <c r="FQ1190" s="2"/>
      <c r="FR1190" s="2"/>
      <c r="FS1190" s="2"/>
      <c r="FT1190" s="2"/>
      <c r="FU1190" s="2"/>
      <c r="FV1190" s="2"/>
      <c r="FW1190" s="2"/>
      <c r="FX1190" s="2"/>
      <c r="FY1190" s="2"/>
      <c r="FZ1190" s="2"/>
      <c r="GA1190" s="2"/>
      <c r="GB1190" s="2"/>
      <c r="GC1190" s="2"/>
      <c r="GD1190" s="2"/>
      <c r="GE1190" s="2"/>
      <c r="GF1190" s="2"/>
      <c r="GG1190" s="2"/>
      <c r="GH1190" s="2"/>
      <c r="GI1190" s="2"/>
      <c r="GJ1190" s="2"/>
      <c r="GK1190" s="2"/>
      <c r="GL1190" s="2"/>
      <c r="GM1190" s="2"/>
      <c r="GN1190" s="2"/>
      <c r="GO1190" s="2"/>
      <c r="GP1190" s="2"/>
    </row>
    <row r="1191" spans="6:198" s="1" customFormat="1" ht="12.75" customHeight="1">
      <c r="F1191" s="81"/>
      <c r="G1191" s="480"/>
      <c r="H1191" s="480"/>
      <c r="I1191" s="480"/>
      <c r="J1191" s="480"/>
      <c r="K1191" s="530" t="s">
        <v>520</v>
      </c>
      <c r="L1191" s="531"/>
      <c r="M1191" s="496"/>
      <c r="N1191" s="496"/>
      <c r="O1191" s="496"/>
      <c r="P1191" s="491"/>
      <c r="Q1191" s="491"/>
      <c r="R1191" s="491"/>
      <c r="S1191" s="560">
        <f>[1]Stratifications!$G92</f>
        <v>29222775.780000005</v>
      </c>
      <c r="T1191" s="560"/>
      <c r="U1191" s="560"/>
      <c r="V1191" s="560"/>
      <c r="W1191" s="560"/>
      <c r="X1191" s="431"/>
      <c r="Y1191" s="431"/>
      <c r="Z1191" s="493"/>
      <c r="AA1191" s="553">
        <f>[1]Stratifications!$J92</f>
        <v>9.5476806816602575E-2</v>
      </c>
      <c r="AB1191" s="553"/>
      <c r="AC1191" s="553"/>
      <c r="AD1191" s="553" t="s">
        <v>493</v>
      </c>
      <c r="AE1191" s="553"/>
      <c r="AF1191" s="553"/>
      <c r="AG1191" s="553"/>
      <c r="AH1191" s="493"/>
      <c r="AI1191" s="561">
        <f>[1]Stratifications!$M92</f>
        <v>197</v>
      </c>
      <c r="AJ1191" s="562"/>
      <c r="AK1191" s="562"/>
      <c r="AL1191" s="562" t="s">
        <v>493</v>
      </c>
      <c r="AM1191" s="562"/>
      <c r="AN1191" s="562"/>
      <c r="AO1191" s="562"/>
      <c r="AP1191" s="493"/>
      <c r="AQ1191" s="493"/>
      <c r="AR1191" s="553">
        <f>[1]Stratifications!$P92</f>
        <v>9.1245947197776747E-2</v>
      </c>
      <c r="AS1191" s="553"/>
      <c r="AT1191" s="553"/>
      <c r="AU1191" s="553" t="s">
        <v>493</v>
      </c>
      <c r="AV1191" s="553"/>
      <c r="AW1191" s="553"/>
      <c r="AX1191" s="553"/>
      <c r="AY1191" s="553"/>
      <c r="AZ1191" s="500"/>
      <c r="BA1191" s="500"/>
      <c r="BB1191" s="500"/>
      <c r="BC1191" s="500"/>
      <c r="BD1191" s="480"/>
      <c r="BE1191" s="480"/>
      <c r="BF1191" s="480"/>
      <c r="BG1191" s="480"/>
      <c r="BH1191" s="480"/>
      <c r="BI1191" s="480"/>
      <c r="BJ1191" s="480"/>
      <c r="BK1191" s="480"/>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c r="DP1191" s="2"/>
      <c r="DQ1191" s="2"/>
      <c r="DR1191" s="2"/>
      <c r="DS1191" s="2"/>
      <c r="DT1191" s="2"/>
      <c r="DU1191" s="2"/>
      <c r="DV1191" s="2"/>
      <c r="DW1191" s="2"/>
      <c r="DX1191" s="2"/>
      <c r="DY1191" s="2"/>
      <c r="DZ1191" s="2"/>
      <c r="EA1191" s="2"/>
      <c r="EB1191" s="2"/>
      <c r="EC1191" s="2"/>
      <c r="ED1191" s="2"/>
      <c r="EE1191" s="2"/>
      <c r="EF1191" s="2"/>
      <c r="EG1191" s="2"/>
      <c r="EH1191" s="2"/>
      <c r="EI1191" s="2"/>
      <c r="EJ1191" s="2"/>
      <c r="EK1191" s="2"/>
      <c r="EL1191" s="2"/>
      <c r="EM1191" s="2"/>
      <c r="EN1191" s="2"/>
      <c r="EO1191" s="2"/>
      <c r="EP1191" s="2"/>
      <c r="EQ1191" s="2"/>
      <c r="ER1191" s="2"/>
      <c r="ES1191" s="2"/>
      <c r="ET1191" s="2"/>
      <c r="EU1191" s="2"/>
      <c r="EV1191" s="2"/>
      <c r="EW1191" s="2"/>
      <c r="EX1191" s="2"/>
      <c r="EY1191" s="2"/>
      <c r="EZ1191" s="2"/>
      <c r="FA1191" s="2"/>
      <c r="FB1191" s="2"/>
      <c r="FC1191" s="2"/>
      <c r="FD1191" s="2"/>
      <c r="FE1191" s="2"/>
      <c r="FF1191" s="2"/>
      <c r="FG1191" s="2"/>
      <c r="FH1191" s="2"/>
      <c r="FI1191" s="2"/>
      <c r="FJ1191" s="2"/>
      <c r="FK1191" s="2"/>
      <c r="FL1191" s="2"/>
      <c r="FM1191" s="2"/>
      <c r="FN1191" s="2"/>
      <c r="FO1191" s="2"/>
      <c r="FP1191" s="2"/>
      <c r="FQ1191" s="2"/>
      <c r="FR1191" s="2"/>
      <c r="FS1191" s="2"/>
      <c r="FT1191" s="2"/>
      <c r="FU1191" s="2"/>
      <c r="FV1191" s="2"/>
      <c r="FW1191" s="2"/>
      <c r="FX1191" s="2"/>
      <c r="FY1191" s="2"/>
      <c r="FZ1191" s="2"/>
      <c r="GA1191" s="2"/>
      <c r="GB1191" s="2"/>
      <c r="GC1191" s="2"/>
      <c r="GD1191" s="2"/>
      <c r="GE1191" s="2"/>
      <c r="GF1191" s="2"/>
      <c r="GG1191" s="2"/>
      <c r="GH1191" s="2"/>
      <c r="GI1191" s="2"/>
      <c r="GJ1191" s="2"/>
      <c r="GK1191" s="2"/>
      <c r="GL1191" s="2"/>
      <c r="GM1191" s="2"/>
      <c r="GN1191" s="2"/>
      <c r="GO1191" s="2"/>
      <c r="GP1191" s="2"/>
    </row>
    <row r="1192" spans="6:198" s="1" customFormat="1" ht="12.75" customHeight="1">
      <c r="F1192" s="81"/>
      <c r="G1192" s="480"/>
      <c r="H1192" s="480"/>
      <c r="I1192" s="480"/>
      <c r="J1192" s="480"/>
      <c r="K1192" s="530" t="s">
        <v>521</v>
      </c>
      <c r="L1192" s="531"/>
      <c r="M1192" s="496"/>
      <c r="N1192" s="496"/>
      <c r="O1192" s="496"/>
      <c r="P1192" s="491"/>
      <c r="Q1192" s="491"/>
      <c r="R1192" s="491"/>
      <c r="S1192" s="560">
        <f>[1]Stratifications!$G93</f>
        <v>20185134.139999993</v>
      </c>
      <c r="T1192" s="560"/>
      <c r="U1192" s="560"/>
      <c r="V1192" s="560"/>
      <c r="W1192" s="560"/>
      <c r="X1192" s="431"/>
      <c r="Y1192" s="431"/>
      <c r="Z1192" s="493"/>
      <c r="AA1192" s="553">
        <f>[1]Stratifications!$J93</f>
        <v>6.5948976488775846E-2</v>
      </c>
      <c r="AB1192" s="553"/>
      <c r="AC1192" s="553"/>
      <c r="AD1192" s="553" t="s">
        <v>493</v>
      </c>
      <c r="AE1192" s="553"/>
      <c r="AF1192" s="553"/>
      <c r="AG1192" s="553"/>
      <c r="AH1192" s="493"/>
      <c r="AI1192" s="561">
        <f>[1]Stratifications!$M93</f>
        <v>103</v>
      </c>
      <c r="AJ1192" s="562"/>
      <c r="AK1192" s="562"/>
      <c r="AL1192" s="562" t="s">
        <v>493</v>
      </c>
      <c r="AM1192" s="562"/>
      <c r="AN1192" s="562"/>
      <c r="AO1192" s="562"/>
      <c r="AP1192" s="493"/>
      <c r="AQ1192" s="493"/>
      <c r="AR1192" s="553">
        <f>[1]Stratifications!$P93</f>
        <v>4.7707271885132005E-2</v>
      </c>
      <c r="AS1192" s="553"/>
      <c r="AT1192" s="553"/>
      <c r="AU1192" s="553" t="s">
        <v>493</v>
      </c>
      <c r="AV1192" s="553"/>
      <c r="AW1192" s="553"/>
      <c r="AX1192" s="553"/>
      <c r="AY1192" s="553"/>
      <c r="AZ1192" s="500"/>
      <c r="BA1192" s="500"/>
      <c r="BB1192" s="500"/>
      <c r="BC1192" s="500"/>
      <c r="BD1192" s="480"/>
      <c r="BE1192" s="480"/>
      <c r="BF1192" s="480"/>
      <c r="BG1192" s="480"/>
      <c r="BH1192" s="480"/>
      <c r="BI1192" s="480"/>
      <c r="BJ1192" s="480"/>
      <c r="BK1192" s="480"/>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c r="DP1192" s="2"/>
      <c r="DQ1192" s="2"/>
      <c r="DR1192" s="2"/>
      <c r="DS1192" s="2"/>
      <c r="DT1192" s="2"/>
      <c r="DU1192" s="2"/>
      <c r="DV1192" s="2"/>
      <c r="DW1192" s="2"/>
      <c r="DX1192" s="2"/>
      <c r="DY1192" s="2"/>
      <c r="DZ1192" s="2"/>
      <c r="EA1192" s="2"/>
      <c r="EB1192" s="2"/>
      <c r="EC1192" s="2"/>
      <c r="ED1192" s="2"/>
      <c r="EE1192" s="2"/>
      <c r="EF1192" s="2"/>
      <c r="EG1192" s="2"/>
      <c r="EH1192" s="2"/>
      <c r="EI1192" s="2"/>
      <c r="EJ1192" s="2"/>
      <c r="EK1192" s="2"/>
      <c r="EL1192" s="2"/>
      <c r="EM1192" s="2"/>
      <c r="EN1192" s="2"/>
      <c r="EO1192" s="2"/>
      <c r="EP1192" s="2"/>
      <c r="EQ1192" s="2"/>
      <c r="ER1192" s="2"/>
      <c r="ES1192" s="2"/>
      <c r="ET1192" s="2"/>
      <c r="EU1192" s="2"/>
      <c r="EV1192" s="2"/>
      <c r="EW1192" s="2"/>
      <c r="EX1192" s="2"/>
      <c r="EY1192" s="2"/>
      <c r="EZ1192" s="2"/>
      <c r="FA1192" s="2"/>
      <c r="FB1192" s="2"/>
      <c r="FC1192" s="2"/>
      <c r="FD1192" s="2"/>
      <c r="FE1192" s="2"/>
      <c r="FF1192" s="2"/>
      <c r="FG1192" s="2"/>
      <c r="FH1192" s="2"/>
      <c r="FI1192" s="2"/>
      <c r="FJ1192" s="2"/>
      <c r="FK1192" s="2"/>
      <c r="FL1192" s="2"/>
      <c r="FM1192" s="2"/>
      <c r="FN1192" s="2"/>
      <c r="FO1192" s="2"/>
      <c r="FP1192" s="2"/>
      <c r="FQ1192" s="2"/>
      <c r="FR1192" s="2"/>
      <c r="FS1192" s="2"/>
      <c r="FT1192" s="2"/>
      <c r="FU1192" s="2"/>
      <c r="FV1192" s="2"/>
      <c r="FW1192" s="2"/>
      <c r="FX1192" s="2"/>
      <c r="FY1192" s="2"/>
      <c r="FZ1192" s="2"/>
      <c r="GA1192" s="2"/>
      <c r="GB1192" s="2"/>
      <c r="GC1192" s="2"/>
      <c r="GD1192" s="2"/>
      <c r="GE1192" s="2"/>
      <c r="GF1192" s="2"/>
      <c r="GG1192" s="2"/>
      <c r="GH1192" s="2"/>
      <c r="GI1192" s="2"/>
      <c r="GJ1192" s="2"/>
      <c r="GK1192" s="2"/>
      <c r="GL1192" s="2"/>
      <c r="GM1192" s="2"/>
      <c r="GN1192" s="2"/>
      <c r="GO1192" s="2"/>
      <c r="GP1192" s="2"/>
    </row>
    <row r="1193" spans="6:198" s="1" customFormat="1" ht="12.75" customHeight="1">
      <c r="F1193" s="81"/>
      <c r="G1193" s="480"/>
      <c r="H1193" s="480"/>
      <c r="I1193" s="480"/>
      <c r="J1193" s="480"/>
      <c r="K1193" s="530" t="s">
        <v>522</v>
      </c>
      <c r="L1193" s="531"/>
      <c r="M1193" s="496"/>
      <c r="N1193" s="496"/>
      <c r="O1193" s="496"/>
      <c r="P1193" s="491"/>
      <c r="Q1193" s="491"/>
      <c r="R1193" s="491"/>
      <c r="S1193" s="560">
        <f>[1]Stratifications!$G94</f>
        <v>51380394.470000021</v>
      </c>
      <c r="T1193" s="560"/>
      <c r="U1193" s="560"/>
      <c r="V1193" s="560"/>
      <c r="W1193" s="560"/>
      <c r="X1193" s="431"/>
      <c r="Y1193" s="431"/>
      <c r="Z1193" s="493"/>
      <c r="AA1193" s="553">
        <f>[1]Stratifications!$J94</f>
        <v>0.16787029520756314</v>
      </c>
      <c r="AB1193" s="553"/>
      <c r="AC1193" s="553"/>
      <c r="AD1193" s="553" t="s">
        <v>493</v>
      </c>
      <c r="AE1193" s="553"/>
      <c r="AF1193" s="553"/>
      <c r="AG1193" s="553"/>
      <c r="AH1193" s="493"/>
      <c r="AI1193" s="561">
        <f>[1]Stratifications!$M94</f>
        <v>385</v>
      </c>
      <c r="AJ1193" s="562"/>
      <c r="AK1193" s="562"/>
      <c r="AL1193" s="562" t="s">
        <v>493</v>
      </c>
      <c r="AM1193" s="562"/>
      <c r="AN1193" s="562"/>
      <c r="AO1193" s="562"/>
      <c r="AP1193" s="493"/>
      <c r="AQ1193" s="493"/>
      <c r="AR1193" s="553">
        <f>[1]Stratifications!$P94</f>
        <v>0.17832329782306625</v>
      </c>
      <c r="AS1193" s="553"/>
      <c r="AT1193" s="553"/>
      <c r="AU1193" s="553" t="s">
        <v>493</v>
      </c>
      <c r="AV1193" s="553"/>
      <c r="AW1193" s="553"/>
      <c r="AX1193" s="553"/>
      <c r="AY1193" s="553"/>
      <c r="AZ1193" s="500"/>
      <c r="BA1193" s="500"/>
      <c r="BB1193" s="500"/>
      <c r="BC1193" s="500"/>
      <c r="BD1193" s="480"/>
      <c r="BE1193" s="480"/>
      <c r="BF1193" s="480"/>
      <c r="BG1193" s="480"/>
      <c r="BH1193" s="480"/>
      <c r="BI1193" s="480"/>
      <c r="BJ1193" s="480"/>
      <c r="BK1193" s="480"/>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c r="DP1193" s="2"/>
      <c r="DQ1193" s="2"/>
      <c r="DR1193" s="2"/>
      <c r="DS1193" s="2"/>
      <c r="DT1193" s="2"/>
      <c r="DU1193" s="2"/>
      <c r="DV1193" s="2"/>
      <c r="DW1193" s="2"/>
      <c r="DX1193" s="2"/>
      <c r="DY1193" s="2"/>
      <c r="DZ1193" s="2"/>
      <c r="EA1193" s="2"/>
      <c r="EB1193" s="2"/>
      <c r="EC1193" s="2"/>
      <c r="ED1193" s="2"/>
      <c r="EE1193" s="2"/>
      <c r="EF1193" s="2"/>
      <c r="EG1193" s="2"/>
      <c r="EH1193" s="2"/>
      <c r="EI1193" s="2"/>
      <c r="EJ1193" s="2"/>
      <c r="EK1193" s="2"/>
      <c r="EL1193" s="2"/>
      <c r="EM1193" s="2"/>
      <c r="EN1193" s="2"/>
      <c r="EO1193" s="2"/>
      <c r="EP1193" s="2"/>
      <c r="EQ1193" s="2"/>
      <c r="ER1193" s="2"/>
      <c r="ES1193" s="2"/>
      <c r="ET1193" s="2"/>
      <c r="EU1193" s="2"/>
      <c r="EV1193" s="2"/>
      <c r="EW1193" s="2"/>
      <c r="EX1193" s="2"/>
      <c r="EY1193" s="2"/>
      <c r="EZ1193" s="2"/>
      <c r="FA1193" s="2"/>
      <c r="FB1193" s="2"/>
      <c r="FC1193" s="2"/>
      <c r="FD1193" s="2"/>
      <c r="FE1193" s="2"/>
      <c r="FF1193" s="2"/>
      <c r="FG1193" s="2"/>
      <c r="FH1193" s="2"/>
      <c r="FI1193" s="2"/>
      <c r="FJ1193" s="2"/>
      <c r="FK1193" s="2"/>
      <c r="FL1193" s="2"/>
      <c r="FM1193" s="2"/>
      <c r="FN1193" s="2"/>
      <c r="FO1193" s="2"/>
      <c r="FP1193" s="2"/>
      <c r="FQ1193" s="2"/>
      <c r="FR1193" s="2"/>
      <c r="FS1193" s="2"/>
      <c r="FT1193" s="2"/>
      <c r="FU1193" s="2"/>
      <c r="FV1193" s="2"/>
      <c r="FW1193" s="2"/>
      <c r="FX1193" s="2"/>
      <c r="FY1193" s="2"/>
      <c r="FZ1193" s="2"/>
      <c r="GA1193" s="2"/>
      <c r="GB1193" s="2"/>
      <c r="GC1193" s="2"/>
      <c r="GD1193" s="2"/>
      <c r="GE1193" s="2"/>
      <c r="GF1193" s="2"/>
      <c r="GG1193" s="2"/>
      <c r="GH1193" s="2"/>
      <c r="GI1193" s="2"/>
      <c r="GJ1193" s="2"/>
      <c r="GK1193" s="2"/>
      <c r="GL1193" s="2"/>
      <c r="GM1193" s="2"/>
      <c r="GN1193" s="2"/>
      <c r="GO1193" s="2"/>
      <c r="GP1193" s="2"/>
    </row>
    <row r="1194" spans="6:198" ht="12.75" customHeight="1">
      <c r="K1194" s="530" t="s">
        <v>523</v>
      </c>
      <c r="L1194" s="532"/>
      <c r="M1194" s="501"/>
      <c r="N1194" s="501"/>
      <c r="O1194" s="501"/>
      <c r="P1194" s="500"/>
      <c r="Q1194" s="500"/>
      <c r="R1194" s="500"/>
      <c r="S1194" s="560">
        <f>[1]Stratifications!$G95</f>
        <v>61294765.810000025</v>
      </c>
      <c r="T1194" s="560"/>
      <c r="U1194" s="560"/>
      <c r="V1194" s="560"/>
      <c r="W1194" s="560"/>
      <c r="X1194" s="431"/>
      <c r="Y1194" s="431"/>
      <c r="Z1194" s="493"/>
      <c r="AA1194" s="553">
        <f>[1]Stratifications!$J95</f>
        <v>0.20026258142511977</v>
      </c>
      <c r="AB1194" s="553"/>
      <c r="AC1194" s="553"/>
      <c r="AD1194" s="553" t="s">
        <v>493</v>
      </c>
      <c r="AE1194" s="553"/>
      <c r="AF1194" s="553"/>
      <c r="AG1194" s="553"/>
      <c r="AH1194" s="493"/>
      <c r="AI1194" s="561">
        <f>[1]Stratifications!$M95</f>
        <v>378</v>
      </c>
      <c r="AJ1194" s="562"/>
      <c r="AK1194" s="562"/>
      <c r="AL1194" s="562" t="s">
        <v>493</v>
      </c>
      <c r="AM1194" s="562"/>
      <c r="AN1194" s="562"/>
      <c r="AO1194" s="562"/>
      <c r="AP1194" s="493"/>
      <c r="AQ1194" s="493"/>
      <c r="AR1194" s="553">
        <f>[1]Stratifications!$P95</f>
        <v>0.17508105604446503</v>
      </c>
      <c r="AS1194" s="553"/>
      <c r="AT1194" s="553"/>
      <c r="AU1194" s="553" t="s">
        <v>493</v>
      </c>
      <c r="AV1194" s="553"/>
      <c r="AW1194" s="553"/>
      <c r="AX1194" s="553"/>
      <c r="AY1194" s="553"/>
      <c r="AZ1194" s="500"/>
      <c r="BA1194" s="500"/>
      <c r="BB1194" s="500"/>
      <c r="BC1194" s="500"/>
    </row>
    <row r="1195" spans="6:198" ht="12.75" customHeight="1">
      <c r="K1195" s="530" t="s">
        <v>524</v>
      </c>
      <c r="L1195" s="532"/>
      <c r="M1195" s="501"/>
      <c r="N1195" s="501"/>
      <c r="O1195" s="501"/>
      <c r="P1195" s="500"/>
      <c r="Q1195" s="500"/>
      <c r="R1195" s="500"/>
      <c r="S1195" s="560">
        <f>[1]Stratifications!$G96</f>
        <v>95073995.299999982</v>
      </c>
      <c r="T1195" s="560"/>
      <c r="U1195" s="560"/>
      <c r="V1195" s="560"/>
      <c r="W1195" s="560"/>
      <c r="X1195" s="497"/>
      <c r="Y1195" s="497"/>
      <c r="Z1195" s="493"/>
      <c r="AA1195" s="553">
        <f>[1]Stratifications!$J96</f>
        <v>0.3106262577818909</v>
      </c>
      <c r="AB1195" s="553"/>
      <c r="AC1195" s="553"/>
      <c r="AD1195" s="553" t="s">
        <v>493</v>
      </c>
      <c r="AE1195" s="553"/>
      <c r="AF1195" s="553"/>
      <c r="AG1195" s="553"/>
      <c r="AH1195" s="493"/>
      <c r="AI1195" s="561">
        <f>[1]Stratifications!$M96</f>
        <v>731</v>
      </c>
      <c r="AJ1195" s="562"/>
      <c r="AK1195" s="562"/>
      <c r="AL1195" s="562" t="s">
        <v>493</v>
      </c>
      <c r="AM1195" s="562"/>
      <c r="AN1195" s="562"/>
      <c r="AO1195" s="562"/>
      <c r="AP1195" s="493"/>
      <c r="AQ1195" s="493"/>
      <c r="AR1195" s="553">
        <f>[1]Stratifications!$P96</f>
        <v>0.33858267716535434</v>
      </c>
      <c r="AS1195" s="553"/>
      <c r="AT1195" s="553"/>
      <c r="AU1195" s="553" t="s">
        <v>493</v>
      </c>
      <c r="AV1195" s="553"/>
      <c r="AW1195" s="553"/>
      <c r="AX1195" s="553"/>
      <c r="AY1195" s="553"/>
      <c r="AZ1195" s="500"/>
      <c r="BA1195" s="500"/>
      <c r="BB1195" s="500"/>
      <c r="BC1195" s="500"/>
    </row>
    <row r="1196" spans="6:198" ht="12.75" customHeight="1">
      <c r="K1196" s="533" t="s">
        <v>525</v>
      </c>
      <c r="L1196" s="534"/>
      <c r="M1196" s="503"/>
      <c r="N1196" s="503"/>
      <c r="O1196" s="503"/>
      <c r="P1196" s="500"/>
      <c r="Q1196" s="500"/>
      <c r="R1196" s="500"/>
      <c r="S1196" s="560">
        <f>[1]Stratifications!$G97</f>
        <v>28418887.329999994</v>
      </c>
      <c r="T1196" s="560"/>
      <c r="U1196" s="560"/>
      <c r="V1196" s="560"/>
      <c r="W1196" s="560"/>
      <c r="X1196" s="498"/>
      <c r="Y1196" s="498"/>
      <c r="Z1196" s="498"/>
      <c r="AA1196" s="553">
        <f>[1]Stratifications!$J97</f>
        <v>9.2850338242207994E-2</v>
      </c>
      <c r="AB1196" s="553"/>
      <c r="AC1196" s="553"/>
      <c r="AD1196" s="553" t="s">
        <v>493</v>
      </c>
      <c r="AE1196" s="553"/>
      <c r="AF1196" s="553"/>
      <c r="AG1196" s="553"/>
      <c r="AH1196" s="498"/>
      <c r="AI1196" s="561">
        <f>[1]Stratifications!$M97</f>
        <v>232</v>
      </c>
      <c r="AJ1196" s="562"/>
      <c r="AK1196" s="562"/>
      <c r="AL1196" s="562" t="s">
        <v>493</v>
      </c>
      <c r="AM1196" s="562"/>
      <c r="AN1196" s="562"/>
      <c r="AO1196" s="562"/>
      <c r="AP1196" s="498"/>
      <c r="AQ1196" s="498"/>
      <c r="AR1196" s="553">
        <f>[1]Stratifications!$P97</f>
        <v>0.10745715609078277</v>
      </c>
      <c r="AS1196" s="553"/>
      <c r="AT1196" s="553"/>
      <c r="AU1196" s="553" t="s">
        <v>493</v>
      </c>
      <c r="AV1196" s="553"/>
      <c r="AW1196" s="553"/>
      <c r="AX1196" s="553"/>
      <c r="AY1196" s="553"/>
      <c r="AZ1196" s="500"/>
      <c r="BA1196" s="500"/>
      <c r="BB1196" s="500"/>
      <c r="BC1196" s="500"/>
    </row>
    <row r="1197" spans="6:198" ht="12.75" customHeight="1">
      <c r="K1197" s="504" t="s">
        <v>278</v>
      </c>
      <c r="L1197" s="505"/>
      <c r="M1197" s="505"/>
      <c r="N1197" s="505"/>
      <c r="O1197" s="505"/>
      <c r="P1197" s="505"/>
      <c r="Q1197" s="505"/>
      <c r="R1197" s="505"/>
      <c r="S1197" s="563">
        <f>[1]Stratifications!$G98</f>
        <v>306071984.95999998</v>
      </c>
      <c r="T1197" s="563"/>
      <c r="U1197" s="563"/>
      <c r="V1197" s="563"/>
      <c r="W1197" s="563"/>
      <c r="X1197" s="506"/>
      <c r="Y1197" s="506"/>
      <c r="Z1197" s="506"/>
      <c r="AA1197" s="577">
        <f>[1]Stratifications!$J98</f>
        <v>1.0000000000000002</v>
      </c>
      <c r="AB1197" s="577"/>
      <c r="AC1197" s="577"/>
      <c r="AD1197" s="577" t="s">
        <v>493</v>
      </c>
      <c r="AE1197" s="577"/>
      <c r="AF1197" s="577"/>
      <c r="AG1197" s="577"/>
      <c r="AH1197" s="506"/>
      <c r="AI1197" s="578">
        <f>[1]Stratifications!$M98</f>
        <v>2159</v>
      </c>
      <c r="AJ1197" s="579"/>
      <c r="AK1197" s="579"/>
      <c r="AL1197" s="579" t="s">
        <v>493</v>
      </c>
      <c r="AM1197" s="579"/>
      <c r="AN1197" s="579"/>
      <c r="AO1197" s="579"/>
      <c r="AP1197" s="506"/>
      <c r="AQ1197" s="506"/>
      <c r="AR1197" s="577">
        <f>[1]Stratifications!$P98</f>
        <v>0.99999999999999989</v>
      </c>
      <c r="AS1197" s="577"/>
      <c r="AT1197" s="577"/>
      <c r="AU1197" s="577" t="s">
        <v>493</v>
      </c>
      <c r="AV1197" s="577"/>
      <c r="AW1197" s="577"/>
      <c r="AX1197" s="577"/>
      <c r="AY1197" s="577"/>
      <c r="AZ1197" s="500"/>
      <c r="BA1197" s="500"/>
      <c r="BB1197" s="500"/>
      <c r="BC1197" s="500"/>
    </row>
    <row r="1198" spans="6:198" ht="12.75" customHeight="1" thickBot="1">
      <c r="K1198" s="500"/>
      <c r="L1198" s="500"/>
      <c r="M1198" s="500"/>
      <c r="N1198" s="500"/>
      <c r="O1198" s="500"/>
      <c r="P1198" s="500"/>
      <c r="Q1198" s="500"/>
      <c r="R1198" s="500"/>
      <c r="S1198" s="500"/>
      <c r="T1198" s="500"/>
      <c r="U1198" s="500"/>
      <c r="V1198" s="500"/>
      <c r="W1198" s="500"/>
      <c r="X1198" s="500"/>
      <c r="Y1198" s="500"/>
      <c r="Z1198" s="500"/>
      <c r="AA1198" s="500"/>
      <c r="AB1198" s="500"/>
      <c r="AC1198" s="500"/>
      <c r="AD1198" s="500"/>
      <c r="AE1198" s="500"/>
      <c r="AF1198" s="500"/>
      <c r="AG1198" s="500"/>
      <c r="AH1198" s="500"/>
      <c r="AI1198" s="500"/>
      <c r="AJ1198" s="500"/>
      <c r="AK1198" s="500"/>
      <c r="AL1198" s="500"/>
      <c r="AM1198" s="500"/>
      <c r="AN1198" s="500"/>
      <c r="AO1198" s="500"/>
      <c r="AP1198" s="500"/>
      <c r="AQ1198" s="500"/>
      <c r="AR1198" s="500"/>
      <c r="AS1198" s="500"/>
      <c r="AT1198" s="500"/>
      <c r="AU1198" s="500"/>
      <c r="AV1198" s="500"/>
      <c r="AW1198" s="500"/>
      <c r="AX1198" s="500"/>
      <c r="AY1198" s="500"/>
      <c r="AZ1198" s="500"/>
      <c r="BA1198" s="500"/>
      <c r="BB1198" s="500"/>
      <c r="BC1198" s="500"/>
    </row>
    <row r="1199" spans="6:198" ht="12.75" customHeight="1" thickBot="1">
      <c r="K1199" s="482" t="s">
        <v>526</v>
      </c>
      <c r="L1199" s="482"/>
      <c r="M1199" s="482"/>
      <c r="N1199" s="482"/>
      <c r="O1199" s="482"/>
      <c r="P1199" s="482"/>
      <c r="Q1199" s="483"/>
      <c r="R1199" s="483"/>
      <c r="S1199" s="483"/>
      <c r="T1199" s="484"/>
      <c r="U1199" s="483" t="s">
        <v>56</v>
      </c>
      <c r="V1199" s="483"/>
      <c r="W1199" s="483"/>
      <c r="X1199" s="483"/>
      <c r="Y1199" s="483"/>
      <c r="Z1199" s="485"/>
      <c r="AA1199" s="486"/>
      <c r="AB1199" s="486"/>
      <c r="AC1199" s="486"/>
      <c r="AD1199" s="486" t="s">
        <v>472</v>
      </c>
      <c r="AE1199" s="486"/>
      <c r="AF1199" s="486"/>
      <c r="AG1199" s="486"/>
      <c r="AH1199" s="487"/>
      <c r="AI1199" s="486"/>
      <c r="AJ1199" s="574" t="s">
        <v>473</v>
      </c>
      <c r="AK1199" s="575"/>
      <c r="AL1199" s="575"/>
      <c r="AM1199" s="575"/>
      <c r="AN1199" s="575"/>
      <c r="AO1199" s="575"/>
      <c r="AP1199" s="487"/>
      <c r="AQ1199" s="487"/>
      <c r="AR1199" s="486"/>
      <c r="AS1199" s="486"/>
      <c r="AT1199" s="486"/>
      <c r="AU1199" s="486" t="s">
        <v>474</v>
      </c>
      <c r="AV1199" s="486"/>
      <c r="AW1199" s="486"/>
      <c r="AX1199" s="507"/>
      <c r="AY1199" s="535"/>
      <c r="AZ1199" s="500"/>
      <c r="BA1199" s="500"/>
      <c r="BB1199" s="500"/>
      <c r="BC1199" s="500"/>
    </row>
    <row r="1200" spans="6:198" ht="12.75" customHeight="1">
      <c r="K1200" s="528" t="s">
        <v>527</v>
      </c>
      <c r="L1200" s="536"/>
      <c r="M1200" s="536"/>
      <c r="N1200" s="491"/>
      <c r="O1200" s="491"/>
      <c r="P1200" s="491"/>
      <c r="Q1200" s="491"/>
      <c r="R1200" s="491"/>
      <c r="S1200" s="560">
        <f>[1]Stratifications!$G$101</f>
        <v>30842915.589999985</v>
      </c>
      <c r="T1200" s="560"/>
      <c r="U1200" s="560"/>
      <c r="V1200" s="560"/>
      <c r="W1200" s="560"/>
      <c r="X1200" s="492"/>
      <c r="Y1200" s="492"/>
      <c r="Z1200" s="493"/>
      <c r="AA1200" s="566">
        <f>[1]Stratifications!$J101</f>
        <v>0.10077013613000496</v>
      </c>
      <c r="AB1200" s="566"/>
      <c r="AC1200" s="566"/>
      <c r="AD1200" s="566" t="s">
        <v>493</v>
      </c>
      <c r="AE1200" s="566"/>
      <c r="AF1200" s="566"/>
      <c r="AG1200" s="566"/>
      <c r="AH1200" s="493"/>
      <c r="AI1200" s="567">
        <f>[1]Stratifications!$M101</f>
        <v>331</v>
      </c>
      <c r="AJ1200" s="568"/>
      <c r="AK1200" s="568"/>
      <c r="AL1200" s="568" t="s">
        <v>493</v>
      </c>
      <c r="AM1200" s="568"/>
      <c r="AN1200" s="568"/>
      <c r="AO1200" s="568"/>
      <c r="AP1200" s="493"/>
      <c r="AQ1200" s="493"/>
      <c r="AR1200" s="566">
        <f>[1]Stratifications!$P101</f>
        <v>0.15331171838814267</v>
      </c>
      <c r="AS1200" s="566"/>
      <c r="AT1200" s="566"/>
      <c r="AU1200" s="566" t="s">
        <v>493</v>
      </c>
      <c r="AV1200" s="566"/>
      <c r="AW1200" s="566"/>
      <c r="AX1200" s="566"/>
      <c r="AY1200" s="566"/>
    </row>
    <row r="1201" spans="6:198" ht="12.75" customHeight="1">
      <c r="K1201" s="530" t="s">
        <v>528</v>
      </c>
      <c r="L1201" s="537"/>
      <c r="M1201" s="537"/>
      <c r="N1201" s="491"/>
      <c r="O1201" s="491"/>
      <c r="P1201" s="491"/>
      <c r="Q1201" s="491"/>
      <c r="R1201" s="491"/>
      <c r="S1201" s="560">
        <f>[1]Stratifications!$G$102</f>
        <v>275229069.36999959</v>
      </c>
      <c r="T1201" s="560"/>
      <c r="U1201" s="560"/>
      <c r="V1201" s="560"/>
      <c r="W1201" s="560"/>
      <c r="X1201" s="431"/>
      <c r="Y1201" s="431"/>
      <c r="Z1201" s="493"/>
      <c r="AA1201" s="553">
        <f>[1]Stratifications!$J102</f>
        <v>0.89922986386999504</v>
      </c>
      <c r="AB1201" s="553"/>
      <c r="AC1201" s="553"/>
      <c r="AD1201" s="553" t="s">
        <v>493</v>
      </c>
      <c r="AE1201" s="553"/>
      <c r="AF1201" s="553"/>
      <c r="AG1201" s="553"/>
      <c r="AH1201" s="498"/>
      <c r="AI1201" s="561">
        <f>[1]Stratifications!$M102</f>
        <v>1828</v>
      </c>
      <c r="AJ1201" s="562"/>
      <c r="AK1201" s="562"/>
      <c r="AL1201" s="562" t="s">
        <v>493</v>
      </c>
      <c r="AM1201" s="562"/>
      <c r="AN1201" s="562"/>
      <c r="AO1201" s="562"/>
      <c r="AP1201" s="498"/>
      <c r="AQ1201" s="498"/>
      <c r="AR1201" s="553">
        <f>[1]Stratifications!$P102</f>
        <v>0.84668828161185739</v>
      </c>
      <c r="AS1201" s="553"/>
      <c r="AT1201" s="553"/>
      <c r="AU1201" s="553" t="s">
        <v>493</v>
      </c>
      <c r="AV1201" s="553"/>
      <c r="AW1201" s="553"/>
      <c r="AX1201" s="553"/>
      <c r="AY1201" s="553"/>
    </row>
    <row r="1202" spans="6:198" ht="12.75" customHeight="1">
      <c r="K1202" s="496" t="s">
        <v>529</v>
      </c>
      <c r="L1202" s="538"/>
      <c r="M1202" s="538"/>
      <c r="N1202" s="538"/>
      <c r="O1202" s="538"/>
      <c r="P1202" s="538"/>
      <c r="Q1202" s="538"/>
      <c r="R1202" s="538"/>
      <c r="S1202" s="560">
        <f>[1]Stratifications!$G$103</f>
        <v>0</v>
      </c>
      <c r="T1202" s="560"/>
      <c r="U1202" s="560"/>
      <c r="V1202" s="560"/>
      <c r="W1202" s="560"/>
      <c r="X1202" s="498"/>
      <c r="Y1202" s="498"/>
      <c r="Z1202" s="498"/>
      <c r="AA1202" s="553">
        <f>[1]Stratifications!$J103</f>
        <v>0</v>
      </c>
      <c r="AB1202" s="553"/>
      <c r="AC1202" s="553"/>
      <c r="AD1202" s="553" t="s">
        <v>493</v>
      </c>
      <c r="AE1202" s="553"/>
      <c r="AF1202" s="553"/>
      <c r="AG1202" s="553"/>
      <c r="AH1202" s="498"/>
      <c r="AI1202" s="561">
        <f>[1]Stratifications!$M103</f>
        <v>0</v>
      </c>
      <c r="AJ1202" s="562"/>
      <c r="AK1202" s="562"/>
      <c r="AL1202" s="562" t="s">
        <v>493</v>
      </c>
      <c r="AM1202" s="562"/>
      <c r="AN1202" s="562"/>
      <c r="AO1202" s="562"/>
      <c r="AP1202" s="498"/>
      <c r="AQ1202" s="498"/>
      <c r="AR1202" s="553">
        <f>[1]Stratifications!$P103</f>
        <v>0</v>
      </c>
      <c r="AS1202" s="553"/>
      <c r="AT1202" s="553"/>
      <c r="AU1202" s="553" t="s">
        <v>493</v>
      </c>
      <c r="AV1202" s="553"/>
      <c r="AW1202" s="553"/>
      <c r="AX1202" s="553"/>
      <c r="AY1202" s="553"/>
      <c r="AZ1202" s="499"/>
    </row>
    <row r="1203" spans="6:198" ht="12.75" customHeight="1">
      <c r="K1203" s="504" t="s">
        <v>278</v>
      </c>
      <c r="L1203" s="505"/>
      <c r="M1203" s="505"/>
      <c r="N1203" s="505"/>
      <c r="O1203" s="505"/>
      <c r="P1203" s="505"/>
      <c r="Q1203" s="505"/>
      <c r="R1203" s="505"/>
      <c r="S1203" s="563">
        <f>[1]Stratifications!$G$104</f>
        <v>306071984.95999956</v>
      </c>
      <c r="T1203" s="563"/>
      <c r="U1203" s="563"/>
      <c r="V1203" s="563"/>
      <c r="W1203" s="563"/>
      <c r="X1203" s="506"/>
      <c r="Y1203" s="506"/>
      <c r="Z1203" s="506"/>
      <c r="AA1203" s="577">
        <f>[1]Stratifications!$J104</f>
        <v>1</v>
      </c>
      <c r="AB1203" s="577"/>
      <c r="AC1203" s="577"/>
      <c r="AD1203" s="577" t="s">
        <v>493</v>
      </c>
      <c r="AE1203" s="577"/>
      <c r="AF1203" s="577"/>
      <c r="AG1203" s="577"/>
      <c r="AH1203" s="506"/>
      <c r="AI1203" s="578">
        <f>[1]Stratifications!$M104</f>
        <v>2159</v>
      </c>
      <c r="AJ1203" s="579"/>
      <c r="AK1203" s="579"/>
      <c r="AL1203" s="579" t="s">
        <v>493</v>
      </c>
      <c r="AM1203" s="579"/>
      <c r="AN1203" s="579"/>
      <c r="AO1203" s="579"/>
      <c r="AP1203" s="506"/>
      <c r="AQ1203" s="506"/>
      <c r="AR1203" s="577">
        <f>[1]Stratifications!$P104</f>
        <v>1</v>
      </c>
      <c r="AS1203" s="577"/>
      <c r="AT1203" s="577"/>
      <c r="AU1203" s="577" t="s">
        <v>493</v>
      </c>
      <c r="AV1203" s="577"/>
      <c r="AW1203" s="577"/>
      <c r="AX1203" s="577"/>
      <c r="AY1203" s="577"/>
    </row>
    <row r="1205" spans="6:198" s="1" customFormat="1" ht="12.75" customHeight="1">
      <c r="F1205" s="81"/>
      <c r="G1205" s="550"/>
      <c r="H1205" s="550"/>
      <c r="I1205" s="550"/>
      <c r="J1205" s="550"/>
      <c r="K1205" s="550"/>
      <c r="L1205" s="550"/>
      <c r="M1205" s="81"/>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551"/>
      <c r="AQ1205" s="551"/>
      <c r="AR1205" s="551"/>
      <c r="AS1205" s="551"/>
      <c r="AT1205" s="551"/>
      <c r="AU1205" s="551"/>
      <c r="AV1205" s="551"/>
      <c r="AW1205" s="395"/>
      <c r="AX1205" s="395"/>
      <c r="AY1205" s="395"/>
      <c r="AZ1205" s="395"/>
      <c r="BA1205" s="395"/>
      <c r="BB1205" s="395"/>
      <c r="BC1205" s="258"/>
      <c r="BD1205" s="551"/>
      <c r="BE1205" s="551"/>
      <c r="BF1205" s="551"/>
      <c r="BG1205" s="551"/>
      <c r="BH1205" s="551"/>
      <c r="BI1205" s="551"/>
      <c r="BJ1205" s="551"/>
      <c r="BK1205" s="551"/>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c r="DP1205" s="2"/>
      <c r="DQ1205" s="2"/>
      <c r="DR1205" s="2"/>
      <c r="DS1205" s="2"/>
      <c r="DT1205" s="2"/>
      <c r="DU1205" s="2"/>
      <c r="DV1205" s="2"/>
      <c r="DW1205" s="2"/>
      <c r="DX1205" s="2"/>
      <c r="DY1205" s="2"/>
      <c r="DZ1205" s="2"/>
      <c r="EA1205" s="2"/>
      <c r="EB1205" s="2"/>
      <c r="EC1205" s="2"/>
      <c r="ED1205" s="2"/>
      <c r="EE1205" s="2"/>
      <c r="EF1205" s="2"/>
      <c r="EG1205" s="2"/>
      <c r="EH1205" s="2"/>
      <c r="EI1205" s="2"/>
      <c r="EJ1205" s="2"/>
      <c r="EK1205" s="2"/>
      <c r="EL1205" s="2"/>
      <c r="EM1205" s="2"/>
      <c r="EN1205" s="2"/>
      <c r="EO1205" s="2"/>
      <c r="EP1205" s="2"/>
      <c r="EQ1205" s="2"/>
      <c r="ER1205" s="2"/>
      <c r="ES1205" s="2"/>
      <c r="ET1205" s="2"/>
      <c r="EU1205" s="2"/>
      <c r="EV1205" s="2"/>
      <c r="EW1205" s="2"/>
      <c r="EX1205" s="2"/>
      <c r="EY1205" s="2"/>
      <c r="EZ1205" s="2"/>
      <c r="FA1205" s="2"/>
      <c r="FB1205" s="2"/>
      <c r="FC1205" s="2"/>
      <c r="FD1205" s="2"/>
      <c r="FE1205" s="2"/>
      <c r="FF1205" s="2"/>
      <c r="FG1205" s="2"/>
      <c r="FH1205" s="2"/>
      <c r="FI1205" s="2"/>
      <c r="FJ1205" s="2"/>
      <c r="FK1205" s="2"/>
      <c r="FL1205" s="2"/>
      <c r="FM1205" s="2"/>
      <c r="FN1205" s="2"/>
      <c r="FO1205" s="2"/>
      <c r="FP1205" s="2"/>
      <c r="FQ1205" s="2"/>
      <c r="FR1205" s="2"/>
      <c r="FS1205" s="2"/>
      <c r="FT1205" s="2"/>
      <c r="FU1205" s="2"/>
      <c r="FV1205" s="2"/>
      <c r="FW1205" s="2"/>
      <c r="FX1205" s="2"/>
      <c r="FY1205" s="2"/>
      <c r="FZ1205" s="2"/>
      <c r="GA1205" s="2"/>
      <c r="GB1205" s="2"/>
      <c r="GC1205" s="2"/>
      <c r="GD1205" s="2"/>
      <c r="GE1205" s="2"/>
      <c r="GF1205" s="2"/>
      <c r="GG1205" s="2"/>
      <c r="GH1205" s="2"/>
      <c r="GI1205" s="2"/>
      <c r="GJ1205" s="2"/>
      <c r="GK1205" s="2"/>
      <c r="GL1205" s="2"/>
      <c r="GM1205" s="2"/>
      <c r="GN1205" s="2"/>
      <c r="GO1205" s="2"/>
      <c r="GP1205" s="2"/>
    </row>
    <row r="1206" spans="6:198" s="1" customFormat="1" ht="12.75" customHeight="1">
      <c r="F1206" s="81"/>
      <c r="G1206" s="550"/>
      <c r="H1206" s="550"/>
      <c r="I1206" s="550"/>
      <c r="J1206" s="550"/>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98"/>
      <c r="AG1206" s="98"/>
      <c r="AH1206" s="98"/>
      <c r="AI1206" s="98"/>
      <c r="AJ1206" s="98"/>
      <c r="AK1206" s="98"/>
      <c r="AL1206" s="98"/>
      <c r="AM1206" s="98"/>
      <c r="AN1206" s="98"/>
      <c r="AO1206" s="98"/>
      <c r="AP1206" s="551"/>
      <c r="AQ1206" s="551"/>
      <c r="AR1206" s="551"/>
      <c r="AS1206" s="551"/>
      <c r="AT1206" s="551"/>
      <c r="AU1206" s="551"/>
      <c r="AV1206" s="551"/>
      <c r="AW1206" s="395"/>
      <c r="AX1206" s="395"/>
      <c r="AY1206" s="395"/>
      <c r="AZ1206" s="395"/>
      <c r="BA1206" s="395"/>
      <c r="BB1206" s="395"/>
      <c r="BC1206" s="258"/>
      <c r="BD1206" s="551"/>
      <c r="BE1206" s="551"/>
      <c r="BF1206" s="551"/>
      <c r="BG1206" s="551"/>
      <c r="BH1206" s="551"/>
      <c r="BI1206" s="551"/>
      <c r="BJ1206" s="551"/>
      <c r="BK1206" s="551"/>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c r="DP1206" s="2"/>
      <c r="DQ1206" s="2"/>
      <c r="DR1206" s="2"/>
      <c r="DS1206" s="2"/>
      <c r="DT1206" s="2"/>
      <c r="DU1206" s="2"/>
      <c r="DV1206" s="2"/>
      <c r="DW1206" s="2"/>
      <c r="DX1206" s="2"/>
      <c r="DY1206" s="2"/>
      <c r="DZ1206" s="2"/>
      <c r="EA1206" s="2"/>
      <c r="EB1206" s="2"/>
      <c r="EC1206" s="2"/>
      <c r="ED1206" s="2"/>
      <c r="EE1206" s="2"/>
      <c r="EF1206" s="2"/>
      <c r="EG1206" s="2"/>
      <c r="EH1206" s="2"/>
      <c r="EI1206" s="2"/>
      <c r="EJ1206" s="2"/>
      <c r="EK1206" s="2"/>
      <c r="EL1206" s="2"/>
      <c r="EM1206" s="2"/>
      <c r="EN1206" s="2"/>
      <c r="EO1206" s="2"/>
      <c r="EP1206" s="2"/>
      <c r="EQ1206" s="2"/>
      <c r="ER1206" s="2"/>
      <c r="ES1206" s="2"/>
      <c r="ET1206" s="2"/>
      <c r="EU1206" s="2"/>
      <c r="EV1206" s="2"/>
      <c r="EW1206" s="2"/>
      <c r="EX1206" s="2"/>
      <c r="EY1206" s="2"/>
      <c r="EZ1206" s="2"/>
      <c r="FA1206" s="2"/>
      <c r="FB1206" s="2"/>
      <c r="FC1206" s="2"/>
      <c r="FD1206" s="2"/>
      <c r="FE1206" s="2"/>
      <c r="FF1206" s="2"/>
      <c r="FG1206" s="2"/>
      <c r="FH1206" s="2"/>
      <c r="FI1206" s="2"/>
      <c r="FJ1206" s="2"/>
      <c r="FK1206" s="2"/>
      <c r="FL1206" s="2"/>
      <c r="FM1206" s="2"/>
      <c r="FN1206" s="2"/>
      <c r="FO1206" s="2"/>
      <c r="FP1206" s="2"/>
      <c r="FQ1206" s="2"/>
      <c r="FR1206" s="2"/>
      <c r="FS1206" s="2"/>
      <c r="FT1206" s="2"/>
      <c r="FU1206" s="2"/>
      <c r="FV1206" s="2"/>
      <c r="FW1206" s="2"/>
      <c r="FX1206" s="2"/>
      <c r="FY1206" s="2"/>
      <c r="FZ1206" s="2"/>
      <c r="GA1206" s="2"/>
      <c r="GB1206" s="2"/>
      <c r="GC1206" s="2"/>
      <c r="GD1206" s="2"/>
      <c r="GE1206" s="2"/>
      <c r="GF1206" s="2"/>
      <c r="GG1206" s="2"/>
      <c r="GH1206" s="2"/>
      <c r="GI1206" s="2"/>
      <c r="GJ1206" s="2"/>
      <c r="GK1206" s="2"/>
      <c r="GL1206" s="2"/>
      <c r="GM1206" s="2"/>
      <c r="GN1206" s="2"/>
      <c r="GO1206" s="2"/>
      <c r="GP1206" s="2"/>
    </row>
    <row r="1207" spans="6:198" s="1" customFormat="1" ht="12.75" customHeight="1">
      <c r="F1207" s="81"/>
      <c r="G1207" s="550"/>
      <c r="H1207" s="550"/>
      <c r="I1207" s="550"/>
      <c r="J1207" s="550"/>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98"/>
      <c r="AG1207" s="98"/>
      <c r="AH1207" s="98"/>
      <c r="AI1207" s="98"/>
      <c r="AJ1207" s="98"/>
      <c r="AK1207" s="98"/>
      <c r="AL1207" s="98"/>
      <c r="AM1207" s="98"/>
      <c r="AN1207" s="98"/>
      <c r="AO1207" s="98"/>
      <c r="AP1207" s="551"/>
      <c r="AQ1207" s="551"/>
      <c r="AR1207" s="551"/>
      <c r="AS1207" s="551"/>
      <c r="AT1207" s="551"/>
      <c r="AU1207" s="551"/>
      <c r="AV1207" s="551"/>
      <c r="AW1207" s="395"/>
      <c r="AX1207" s="395"/>
      <c r="AY1207" s="395"/>
      <c r="AZ1207" s="395"/>
      <c r="BA1207" s="395"/>
      <c r="BB1207" s="395"/>
      <c r="BC1207" s="258"/>
      <c r="BD1207" s="551"/>
      <c r="BE1207" s="551"/>
      <c r="BF1207" s="551"/>
      <c r="BG1207" s="551"/>
      <c r="BH1207" s="551"/>
      <c r="BI1207" s="551"/>
      <c r="BJ1207" s="551"/>
      <c r="BK1207" s="551"/>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c r="DP1207" s="2"/>
      <c r="DQ1207" s="2"/>
      <c r="DR1207" s="2"/>
      <c r="DS1207" s="2"/>
      <c r="DT1207" s="2"/>
      <c r="DU1207" s="2"/>
      <c r="DV1207" s="2"/>
      <c r="DW1207" s="2"/>
      <c r="DX1207" s="2"/>
      <c r="DY1207" s="2"/>
      <c r="DZ1207" s="2"/>
      <c r="EA1207" s="2"/>
      <c r="EB1207" s="2"/>
      <c r="EC1207" s="2"/>
      <c r="ED1207" s="2"/>
      <c r="EE1207" s="2"/>
      <c r="EF1207" s="2"/>
      <c r="EG1207" s="2"/>
      <c r="EH1207" s="2"/>
      <c r="EI1207" s="2"/>
      <c r="EJ1207" s="2"/>
      <c r="EK1207" s="2"/>
      <c r="EL1207" s="2"/>
      <c r="EM1207" s="2"/>
      <c r="EN1207" s="2"/>
      <c r="EO1207" s="2"/>
      <c r="EP1207" s="2"/>
      <c r="EQ1207" s="2"/>
      <c r="ER1207" s="2"/>
      <c r="ES1207" s="2"/>
      <c r="ET1207" s="2"/>
      <c r="EU1207" s="2"/>
      <c r="EV1207" s="2"/>
      <c r="EW1207" s="2"/>
      <c r="EX1207" s="2"/>
      <c r="EY1207" s="2"/>
      <c r="EZ1207" s="2"/>
      <c r="FA1207" s="2"/>
      <c r="FB1207" s="2"/>
      <c r="FC1207" s="2"/>
      <c r="FD1207" s="2"/>
      <c r="FE1207" s="2"/>
      <c r="FF1207" s="2"/>
      <c r="FG1207" s="2"/>
      <c r="FH1207" s="2"/>
      <c r="FI1207" s="2"/>
      <c r="FJ1207" s="2"/>
      <c r="FK1207" s="2"/>
      <c r="FL1207" s="2"/>
      <c r="FM1207" s="2"/>
      <c r="FN1207" s="2"/>
      <c r="FO1207" s="2"/>
      <c r="FP1207" s="2"/>
      <c r="FQ1207" s="2"/>
      <c r="FR1207" s="2"/>
      <c r="FS1207" s="2"/>
      <c r="FT1207" s="2"/>
      <c r="FU1207" s="2"/>
      <c r="FV1207" s="2"/>
      <c r="FW1207" s="2"/>
      <c r="FX1207" s="2"/>
      <c r="FY1207" s="2"/>
      <c r="FZ1207" s="2"/>
      <c r="GA1207" s="2"/>
      <c r="GB1207" s="2"/>
      <c r="GC1207" s="2"/>
      <c r="GD1207" s="2"/>
      <c r="GE1207" s="2"/>
      <c r="GF1207" s="2"/>
      <c r="GG1207" s="2"/>
      <c r="GH1207" s="2"/>
      <c r="GI1207" s="2"/>
      <c r="GJ1207" s="2"/>
      <c r="GK1207" s="2"/>
      <c r="GL1207" s="2"/>
      <c r="GM1207" s="2"/>
      <c r="GN1207" s="2"/>
      <c r="GO1207" s="2"/>
      <c r="GP1207" s="2"/>
    </row>
    <row r="1208" spans="6:198" s="1" customFormat="1" ht="13.5" customHeight="1" thickBot="1">
      <c r="F1208" s="192"/>
      <c r="G1208" s="193"/>
      <c r="H1208" s="193"/>
      <c r="I1208" s="193"/>
      <c r="J1208" s="193"/>
      <c r="K1208" s="193"/>
      <c r="L1208" s="193"/>
      <c r="M1208" s="193"/>
      <c r="N1208" s="193"/>
      <c r="O1208" s="193"/>
      <c r="P1208" s="193"/>
      <c r="Q1208" s="193"/>
      <c r="R1208" s="193"/>
      <c r="S1208" s="193"/>
      <c r="T1208" s="193"/>
      <c r="U1208" s="193"/>
      <c r="V1208" s="193"/>
      <c r="W1208" s="193"/>
      <c r="X1208" s="193"/>
      <c r="Y1208" s="193"/>
      <c r="Z1208" s="193"/>
      <c r="AA1208" s="193"/>
      <c r="AB1208" s="193"/>
      <c r="AC1208" s="193"/>
      <c r="AD1208" s="193"/>
      <c r="AE1208" s="193"/>
      <c r="AF1208" s="193"/>
      <c r="AG1208" s="193"/>
      <c r="AH1208" s="193"/>
      <c r="AI1208" s="193"/>
      <c r="AJ1208" s="193"/>
      <c r="AK1208" s="193"/>
      <c r="AL1208" s="193"/>
      <c r="AM1208" s="193"/>
      <c r="AN1208" s="193"/>
      <c r="AO1208" s="193"/>
      <c r="AP1208" s="193"/>
      <c r="AQ1208" s="193"/>
      <c r="AR1208" s="193"/>
      <c r="AS1208" s="193"/>
      <c r="AT1208" s="193"/>
      <c r="AU1208" s="193"/>
      <c r="AV1208" s="193"/>
      <c r="AW1208" s="193"/>
      <c r="AX1208" s="193"/>
      <c r="AY1208" s="193"/>
      <c r="AZ1208" s="193"/>
      <c r="BA1208" s="193"/>
      <c r="BB1208" s="193"/>
      <c r="BC1208" s="193"/>
      <c r="BD1208" s="193"/>
      <c r="BE1208" s="193"/>
      <c r="BF1208" s="193"/>
      <c r="BG1208" s="193"/>
      <c r="BH1208" s="193"/>
      <c r="BI1208" s="193"/>
      <c r="BJ1208" s="193"/>
      <c r="BK1208" s="19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c r="DP1208" s="2"/>
      <c r="DQ1208" s="2"/>
      <c r="DR1208" s="2"/>
      <c r="DS1208" s="2"/>
      <c r="DT1208" s="2"/>
      <c r="DU1208" s="2"/>
      <c r="DV1208" s="2"/>
      <c r="DW1208" s="2"/>
      <c r="DX1208" s="2"/>
      <c r="DY1208" s="2"/>
      <c r="DZ1208" s="2"/>
      <c r="EA1208" s="2"/>
      <c r="EB1208" s="2"/>
      <c r="EC1208" s="2"/>
      <c r="ED1208" s="2"/>
      <c r="EE1208" s="2"/>
      <c r="EF1208" s="2"/>
      <c r="EG1208" s="2"/>
      <c r="EH1208" s="2"/>
      <c r="EI1208" s="2"/>
      <c r="EJ1208" s="2"/>
      <c r="EK1208" s="2"/>
      <c r="EL1208" s="2"/>
      <c r="EM1208" s="2"/>
      <c r="EN1208" s="2"/>
      <c r="EO1208" s="2"/>
      <c r="EP1208" s="2"/>
      <c r="EQ1208" s="2"/>
      <c r="ER1208" s="2"/>
      <c r="ES1208" s="2"/>
      <c r="ET1208" s="2"/>
      <c r="EU1208" s="2"/>
      <c r="EV1208" s="2"/>
      <c r="EW1208" s="2"/>
      <c r="EX1208" s="2"/>
      <c r="EY1208" s="2"/>
      <c r="EZ1208" s="2"/>
      <c r="FA1208" s="2"/>
      <c r="FB1208" s="2"/>
      <c r="FC1208" s="2"/>
      <c r="FD1208" s="2"/>
      <c r="FE1208" s="2"/>
      <c r="FF1208" s="2"/>
      <c r="FG1208" s="2"/>
      <c r="FH1208" s="2"/>
      <c r="FI1208" s="2"/>
      <c r="FJ1208" s="2"/>
      <c r="FK1208" s="2"/>
      <c r="FL1208" s="2"/>
      <c r="FM1208" s="2"/>
      <c r="FN1208" s="2"/>
      <c r="FO1208" s="2"/>
      <c r="FP1208" s="2"/>
      <c r="FQ1208" s="2"/>
      <c r="FR1208" s="2"/>
      <c r="FS1208" s="2"/>
      <c r="FT1208" s="2"/>
      <c r="FU1208" s="2"/>
      <c r="FV1208" s="2"/>
      <c r="FW1208" s="2"/>
      <c r="FX1208" s="2"/>
      <c r="FY1208" s="2"/>
      <c r="FZ1208" s="2"/>
      <c r="GA1208" s="2"/>
      <c r="GB1208" s="2"/>
      <c r="GC1208" s="2"/>
      <c r="GD1208" s="2"/>
      <c r="GE1208" s="2"/>
      <c r="GF1208" s="2"/>
      <c r="GG1208" s="2"/>
      <c r="GH1208" s="2"/>
      <c r="GI1208" s="2"/>
      <c r="GJ1208" s="2"/>
      <c r="GK1208" s="2"/>
      <c r="GL1208" s="2"/>
      <c r="GM1208" s="2"/>
      <c r="GN1208" s="2"/>
      <c r="GO1208" s="2"/>
      <c r="GP1208" s="2"/>
    </row>
    <row r="1209" spans="6:198" s="1" customFormat="1" ht="18" customHeight="1">
      <c r="F1209" s="576" t="str">
        <f>[2]Setup!$B$5</f>
        <v>Precise Mortgage Funding 2018-2B plc</v>
      </c>
      <c r="G1209" s="576"/>
      <c r="H1209" s="576"/>
      <c r="I1209" s="576"/>
      <c r="J1209" s="576"/>
      <c r="K1209" s="576"/>
      <c r="L1209" s="576"/>
      <c r="M1209" s="576"/>
      <c r="N1209" s="576"/>
      <c r="O1209" s="576"/>
      <c r="P1209" s="576"/>
      <c r="Q1209" s="576"/>
      <c r="R1209" s="576"/>
      <c r="S1209" s="576"/>
      <c r="T1209" s="576"/>
      <c r="U1209" s="576"/>
      <c r="V1209" s="576"/>
      <c r="W1209" s="576"/>
      <c r="X1209" s="576"/>
      <c r="Y1209" s="576"/>
      <c r="Z1209" s="576"/>
      <c r="AA1209" s="576"/>
      <c r="AB1209" s="576"/>
      <c r="AC1209" s="576"/>
      <c r="AD1209" s="576"/>
      <c r="AE1209" s="576"/>
      <c r="AF1209" s="576"/>
      <c r="AG1209" s="576"/>
      <c r="AH1209" s="576"/>
      <c r="AI1209" s="576"/>
      <c r="AJ1209" s="576"/>
      <c r="AK1209" s="576"/>
      <c r="AL1209" s="576"/>
      <c r="AM1209" s="576"/>
      <c r="AN1209" s="576"/>
      <c r="AO1209" s="576"/>
      <c r="AP1209" s="576"/>
      <c r="AQ1209" s="576"/>
      <c r="AR1209" s="576"/>
      <c r="AS1209" s="576"/>
      <c r="AT1209" s="576"/>
      <c r="AU1209" s="576"/>
      <c r="AV1209" s="576"/>
      <c r="AW1209" s="576"/>
      <c r="AX1209" s="576"/>
      <c r="AY1209" s="576"/>
      <c r="AZ1209" s="576"/>
      <c r="BA1209" s="576"/>
      <c r="BB1209" s="576"/>
      <c r="BC1209" s="576"/>
      <c r="BD1209" s="576"/>
      <c r="BE1209" s="576"/>
      <c r="BF1209" s="576"/>
      <c r="BG1209" s="576"/>
      <c r="BH1209" s="576"/>
      <c r="BI1209" s="576"/>
      <c r="BJ1209" s="576"/>
      <c r="BK1209" s="576"/>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c r="DP1209" s="2"/>
      <c r="DQ1209" s="2"/>
      <c r="DR1209" s="2"/>
      <c r="DS1209" s="2"/>
      <c r="DT1209" s="2"/>
      <c r="DU1209" s="2"/>
      <c r="DV1209" s="2"/>
      <c r="DW1209" s="2"/>
      <c r="DX1209" s="2"/>
      <c r="DY1209" s="2"/>
      <c r="DZ1209" s="2"/>
      <c r="EA1209" s="2"/>
      <c r="EB1209" s="2"/>
      <c r="EC1209" s="2"/>
      <c r="ED1209" s="2"/>
      <c r="EE1209" s="2"/>
      <c r="EF1209" s="2"/>
      <c r="EG1209" s="2"/>
      <c r="EH1209" s="2"/>
      <c r="EI1209" s="2"/>
      <c r="EJ1209" s="2"/>
      <c r="EK1209" s="2"/>
      <c r="EL1209" s="2"/>
      <c r="EM1209" s="2"/>
      <c r="EN1209" s="2"/>
      <c r="EO1209" s="2"/>
      <c r="EP1209" s="2"/>
      <c r="EQ1209" s="2"/>
      <c r="ER1209" s="2"/>
      <c r="ES1209" s="2"/>
      <c r="ET1209" s="2"/>
      <c r="EU1209" s="2"/>
      <c r="EV1209" s="2"/>
      <c r="EW1209" s="2"/>
      <c r="EX1209" s="2"/>
      <c r="EY1209" s="2"/>
      <c r="EZ1209" s="2"/>
      <c r="FA1209" s="2"/>
      <c r="FB1209" s="2"/>
      <c r="FC1209" s="2"/>
      <c r="FD1209" s="2"/>
      <c r="FE1209" s="2"/>
      <c r="FF1209" s="2"/>
      <c r="FG1209" s="2"/>
      <c r="FH1209" s="2"/>
      <c r="FI1209" s="2"/>
      <c r="FJ1209" s="2"/>
      <c r="FK1209" s="2"/>
      <c r="FL1209" s="2"/>
      <c r="FM1209" s="2"/>
      <c r="FN1209" s="2"/>
      <c r="FO1209" s="2"/>
      <c r="FP1209" s="2"/>
      <c r="FQ1209" s="2"/>
      <c r="FR1209" s="2"/>
      <c r="FS1209" s="2"/>
      <c r="FT1209" s="2"/>
      <c r="FU1209" s="2"/>
      <c r="FV1209" s="2"/>
      <c r="FW1209" s="2"/>
      <c r="FX1209" s="2"/>
      <c r="FY1209" s="2"/>
      <c r="FZ1209" s="2"/>
      <c r="GA1209" s="2"/>
      <c r="GB1209" s="2"/>
      <c r="GC1209" s="2"/>
      <c r="GD1209" s="2"/>
      <c r="GE1209" s="2"/>
      <c r="GF1209" s="2"/>
      <c r="GG1209" s="2"/>
      <c r="GH1209" s="2"/>
      <c r="GI1209" s="2"/>
      <c r="GJ1209" s="2"/>
      <c r="GK1209" s="2"/>
      <c r="GL1209" s="2"/>
      <c r="GM1209" s="2"/>
      <c r="GN1209" s="2"/>
      <c r="GO1209" s="2"/>
      <c r="GP1209" s="2"/>
    </row>
    <row r="1210" spans="6:198" s="1" customFormat="1" ht="15" customHeight="1">
      <c r="F1210" s="569" t="s">
        <v>1</v>
      </c>
      <c r="G1210" s="569"/>
      <c r="H1210" s="569"/>
      <c r="I1210" s="569"/>
      <c r="J1210" s="569"/>
      <c r="K1210" s="569"/>
      <c r="L1210" s="569"/>
      <c r="M1210" s="569"/>
      <c r="N1210" s="569"/>
      <c r="O1210" s="569"/>
      <c r="P1210" s="569"/>
      <c r="Q1210" s="569"/>
      <c r="R1210" s="569"/>
      <c r="S1210" s="569"/>
      <c r="T1210" s="569"/>
      <c r="U1210" s="569"/>
      <c r="V1210" s="569"/>
      <c r="W1210" s="569"/>
      <c r="X1210" s="569"/>
      <c r="Y1210" s="569"/>
      <c r="Z1210" s="569"/>
      <c r="AA1210" s="569"/>
      <c r="AB1210" s="569"/>
      <c r="AC1210" s="569"/>
      <c r="AD1210" s="569"/>
      <c r="AE1210" s="569"/>
      <c r="AF1210" s="569"/>
      <c r="AG1210" s="569"/>
      <c r="AH1210" s="569"/>
      <c r="AI1210" s="569"/>
      <c r="AJ1210" s="569"/>
      <c r="AK1210" s="569"/>
      <c r="AL1210" s="569"/>
      <c r="AM1210" s="569"/>
      <c r="AN1210" s="569"/>
      <c r="AO1210" s="569"/>
      <c r="AP1210" s="569"/>
      <c r="AQ1210" s="569"/>
      <c r="AR1210" s="569"/>
      <c r="AS1210" s="569"/>
      <c r="AT1210" s="569"/>
      <c r="AU1210" s="569"/>
      <c r="AV1210" s="569"/>
      <c r="AW1210" s="569"/>
      <c r="AX1210" s="569"/>
      <c r="AY1210" s="569"/>
      <c r="AZ1210" s="569"/>
      <c r="BA1210" s="569"/>
      <c r="BB1210" s="569"/>
      <c r="BC1210" s="569"/>
      <c r="BD1210" s="569"/>
      <c r="BE1210" s="569"/>
      <c r="BF1210" s="569"/>
      <c r="BG1210" s="569"/>
      <c r="BH1210" s="569"/>
      <c r="BI1210" s="569"/>
      <c r="BJ1210" s="569"/>
      <c r="BK1210" s="569"/>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c r="DP1210" s="2"/>
      <c r="DQ1210" s="2"/>
      <c r="DR1210" s="2"/>
      <c r="DS1210" s="2"/>
      <c r="DT1210" s="2"/>
      <c r="DU1210" s="2"/>
      <c r="DV1210" s="2"/>
      <c r="DW1210" s="2"/>
      <c r="DX1210" s="2"/>
      <c r="DY1210" s="2"/>
      <c r="DZ1210" s="2"/>
      <c r="EA1210" s="2"/>
      <c r="EB1210" s="2"/>
      <c r="EC1210" s="2"/>
      <c r="ED1210" s="2"/>
      <c r="EE1210" s="2"/>
      <c r="EF1210" s="2"/>
      <c r="EG1210" s="2"/>
      <c r="EH1210" s="2"/>
      <c r="EI1210" s="2"/>
      <c r="EJ1210" s="2"/>
      <c r="EK1210" s="2"/>
      <c r="EL1210" s="2"/>
      <c r="EM1210" s="2"/>
      <c r="EN1210" s="2"/>
      <c r="EO1210" s="2"/>
      <c r="EP1210" s="2"/>
      <c r="EQ1210" s="2"/>
      <c r="ER1210" s="2"/>
      <c r="ES1210" s="2"/>
      <c r="ET1210" s="2"/>
      <c r="EU1210" s="2"/>
      <c r="EV1210" s="2"/>
      <c r="EW1210" s="2"/>
      <c r="EX1210" s="2"/>
      <c r="EY1210" s="2"/>
      <c r="EZ1210" s="2"/>
      <c r="FA1210" s="2"/>
      <c r="FB1210" s="2"/>
      <c r="FC1210" s="2"/>
      <c r="FD1210" s="2"/>
      <c r="FE1210" s="2"/>
      <c r="FF1210" s="2"/>
      <c r="FG1210" s="2"/>
      <c r="FH1210" s="2"/>
      <c r="FI1210" s="2"/>
      <c r="FJ1210" s="2"/>
      <c r="FK1210" s="2"/>
      <c r="FL1210" s="2"/>
      <c r="FM1210" s="2"/>
      <c r="FN1210" s="2"/>
      <c r="FO1210" s="2"/>
      <c r="FP1210" s="2"/>
      <c r="FQ1210" s="2"/>
      <c r="FR1210" s="2"/>
      <c r="FS1210" s="2"/>
      <c r="FT1210" s="2"/>
      <c r="FU1210" s="2"/>
      <c r="FV1210" s="2"/>
      <c r="FW1210" s="2"/>
      <c r="FX1210" s="2"/>
      <c r="FY1210" s="2"/>
      <c r="FZ1210" s="2"/>
      <c r="GA1210" s="2"/>
      <c r="GB1210" s="2"/>
      <c r="GC1210" s="2"/>
      <c r="GD1210" s="2"/>
      <c r="GE1210" s="2"/>
      <c r="GF1210" s="2"/>
      <c r="GG1210" s="2"/>
      <c r="GH1210" s="2"/>
      <c r="GI1210" s="2"/>
      <c r="GJ1210" s="2"/>
      <c r="GK1210" s="2"/>
      <c r="GL1210" s="2"/>
      <c r="GM1210" s="2"/>
      <c r="GN1210" s="2"/>
      <c r="GO1210" s="2"/>
      <c r="GP1210" s="2"/>
    </row>
    <row r="1211" spans="6:198" s="1" customFormat="1" ht="15" customHeight="1">
      <c r="F1211" s="569" t="s">
        <v>2</v>
      </c>
      <c r="G1211" s="569"/>
      <c r="H1211" s="569"/>
      <c r="I1211" s="569"/>
      <c r="J1211" s="569"/>
      <c r="K1211" s="569"/>
      <c r="L1211" s="569"/>
      <c r="M1211" s="569"/>
      <c r="N1211" s="569"/>
      <c r="O1211" s="569"/>
      <c r="P1211" s="569"/>
      <c r="Q1211" s="569"/>
      <c r="R1211" s="569"/>
      <c r="S1211" s="569"/>
      <c r="T1211" s="569"/>
      <c r="U1211" s="569"/>
      <c r="V1211" s="569"/>
      <c r="W1211" s="569"/>
      <c r="X1211" s="569"/>
      <c r="Y1211" s="569"/>
      <c r="Z1211" s="569"/>
      <c r="AA1211" s="569"/>
      <c r="AB1211" s="569"/>
      <c r="AC1211" s="569"/>
      <c r="AD1211" s="569"/>
      <c r="AE1211" s="569"/>
      <c r="AF1211" s="569"/>
      <c r="AG1211" s="569"/>
      <c r="AH1211" s="569"/>
      <c r="AI1211" s="569"/>
      <c r="AJ1211" s="569"/>
      <c r="AK1211" s="569"/>
      <c r="AL1211" s="569"/>
      <c r="AM1211" s="569"/>
      <c r="AN1211" s="569"/>
      <c r="AO1211" s="569"/>
      <c r="AP1211" s="569"/>
      <c r="AQ1211" s="569"/>
      <c r="AR1211" s="569"/>
      <c r="AS1211" s="569"/>
      <c r="AT1211" s="569"/>
      <c r="AU1211" s="569"/>
      <c r="AV1211" s="569"/>
      <c r="AW1211" s="569"/>
      <c r="AX1211" s="569"/>
      <c r="AY1211" s="569"/>
      <c r="AZ1211" s="569"/>
      <c r="BA1211" s="569"/>
      <c r="BB1211" s="569"/>
      <c r="BC1211" s="569"/>
      <c r="BD1211" s="569"/>
      <c r="BE1211" s="569"/>
      <c r="BF1211" s="569"/>
      <c r="BG1211" s="569"/>
      <c r="BH1211" s="569"/>
      <c r="BI1211" s="569"/>
      <c r="BJ1211" s="569"/>
      <c r="BK1211" s="569"/>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c r="DP1211" s="2"/>
      <c r="DQ1211" s="2"/>
      <c r="DR1211" s="2"/>
      <c r="DS1211" s="2"/>
      <c r="DT1211" s="2"/>
      <c r="DU1211" s="2"/>
      <c r="DV1211" s="2"/>
      <c r="DW1211" s="2"/>
      <c r="DX1211" s="2"/>
      <c r="DY1211" s="2"/>
      <c r="DZ1211" s="2"/>
      <c r="EA1211" s="2"/>
      <c r="EB1211" s="2"/>
      <c r="EC1211" s="2"/>
      <c r="ED1211" s="2"/>
      <c r="EE1211" s="2"/>
      <c r="EF1211" s="2"/>
      <c r="EG1211" s="2"/>
      <c r="EH1211" s="2"/>
      <c r="EI1211" s="2"/>
      <c r="EJ1211" s="2"/>
      <c r="EK1211" s="2"/>
      <c r="EL1211" s="2"/>
      <c r="EM1211" s="2"/>
      <c r="EN1211" s="2"/>
      <c r="EO1211" s="2"/>
      <c r="EP1211" s="2"/>
      <c r="EQ1211" s="2"/>
      <c r="ER1211" s="2"/>
      <c r="ES1211" s="2"/>
      <c r="ET1211" s="2"/>
      <c r="EU1211" s="2"/>
      <c r="EV1211" s="2"/>
      <c r="EW1211" s="2"/>
      <c r="EX1211" s="2"/>
      <c r="EY1211" s="2"/>
      <c r="EZ1211" s="2"/>
      <c r="FA1211" s="2"/>
      <c r="FB1211" s="2"/>
      <c r="FC1211" s="2"/>
      <c r="FD1211" s="2"/>
      <c r="FE1211" s="2"/>
      <c r="FF1211" s="2"/>
      <c r="FG1211" s="2"/>
      <c r="FH1211" s="2"/>
      <c r="FI1211" s="2"/>
      <c r="FJ1211" s="2"/>
      <c r="FK1211" s="2"/>
      <c r="FL1211" s="2"/>
      <c r="FM1211" s="2"/>
      <c r="FN1211" s="2"/>
      <c r="FO1211" s="2"/>
      <c r="FP1211" s="2"/>
      <c r="FQ1211" s="2"/>
      <c r="FR1211" s="2"/>
      <c r="FS1211" s="2"/>
      <c r="FT1211" s="2"/>
      <c r="FU1211" s="2"/>
      <c r="FV1211" s="2"/>
      <c r="FW1211" s="2"/>
      <c r="FX1211" s="2"/>
      <c r="FY1211" s="2"/>
      <c r="FZ1211" s="2"/>
      <c r="GA1211" s="2"/>
      <c r="GB1211" s="2"/>
      <c r="GC1211" s="2"/>
      <c r="GD1211" s="2"/>
      <c r="GE1211" s="2"/>
      <c r="GF1211" s="2"/>
      <c r="GG1211" s="2"/>
      <c r="GH1211" s="2"/>
      <c r="GI1211" s="2"/>
      <c r="GJ1211" s="2"/>
      <c r="GK1211" s="2"/>
      <c r="GL1211" s="2"/>
      <c r="GM1211" s="2"/>
      <c r="GN1211" s="2"/>
      <c r="GO1211" s="2"/>
      <c r="GP1211" s="2"/>
    </row>
    <row r="1212" spans="6:198" s="1" customFormat="1" ht="13.5" customHeight="1" thickBot="1">
      <c r="F1212" s="570">
        <f>[1]Input!$C$112</f>
        <v>43633</v>
      </c>
      <c r="G1212" s="570"/>
      <c r="H1212" s="570"/>
      <c r="I1212" s="570"/>
      <c r="J1212" s="570"/>
      <c r="K1212" s="570"/>
      <c r="L1212" s="570"/>
      <c r="M1212" s="570"/>
      <c r="N1212" s="570"/>
      <c r="O1212" s="570"/>
      <c r="P1212" s="570"/>
      <c r="Q1212" s="570"/>
      <c r="R1212" s="570"/>
      <c r="S1212" s="570"/>
      <c r="T1212" s="570"/>
      <c r="U1212" s="570"/>
      <c r="V1212" s="570"/>
      <c r="W1212" s="570"/>
      <c r="X1212" s="570"/>
      <c r="Y1212" s="570"/>
      <c r="Z1212" s="570"/>
      <c r="AA1212" s="570"/>
      <c r="AB1212" s="570"/>
      <c r="AC1212" s="570"/>
      <c r="AD1212" s="570"/>
      <c r="AE1212" s="570"/>
      <c r="AF1212" s="570"/>
      <c r="AG1212" s="570"/>
      <c r="AH1212" s="570"/>
      <c r="AI1212" s="570"/>
      <c r="AJ1212" s="570"/>
      <c r="AK1212" s="570"/>
      <c r="AL1212" s="570"/>
      <c r="AM1212" s="570"/>
      <c r="AN1212" s="570"/>
      <c r="AO1212" s="570"/>
      <c r="AP1212" s="570"/>
      <c r="AQ1212" s="570"/>
      <c r="AR1212" s="570"/>
      <c r="AS1212" s="570"/>
      <c r="AT1212" s="570"/>
      <c r="AU1212" s="570"/>
      <c r="AV1212" s="570"/>
      <c r="AW1212" s="570"/>
      <c r="AX1212" s="570"/>
      <c r="AY1212" s="570"/>
      <c r="AZ1212" s="570"/>
      <c r="BA1212" s="570"/>
      <c r="BB1212" s="570"/>
      <c r="BC1212" s="570"/>
      <c r="BD1212" s="570"/>
      <c r="BE1212" s="570"/>
      <c r="BF1212" s="570"/>
      <c r="BG1212" s="570"/>
      <c r="BH1212" s="570"/>
      <c r="BI1212" s="570"/>
      <c r="BJ1212" s="570"/>
      <c r="BK1212" s="570"/>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c r="DP1212" s="2"/>
      <c r="DQ1212" s="2"/>
      <c r="DR1212" s="2"/>
      <c r="DS1212" s="2"/>
      <c r="DT1212" s="2"/>
      <c r="DU1212" s="2"/>
      <c r="DV1212" s="2"/>
      <c r="DW1212" s="2"/>
      <c r="DX1212" s="2"/>
      <c r="DY1212" s="2"/>
      <c r="DZ1212" s="2"/>
      <c r="EA1212" s="2"/>
      <c r="EB1212" s="2"/>
      <c r="EC1212" s="2"/>
      <c r="ED1212" s="2"/>
      <c r="EE1212" s="2"/>
      <c r="EF1212" s="2"/>
      <c r="EG1212" s="2"/>
      <c r="EH1212" s="2"/>
      <c r="EI1212" s="2"/>
      <c r="EJ1212" s="2"/>
      <c r="EK1212" s="2"/>
      <c r="EL1212" s="2"/>
      <c r="EM1212" s="2"/>
      <c r="EN1212" s="2"/>
      <c r="EO1212" s="2"/>
      <c r="EP1212" s="2"/>
      <c r="EQ1212" s="2"/>
      <c r="ER1212" s="2"/>
      <c r="ES1212" s="2"/>
      <c r="ET1212" s="2"/>
      <c r="EU1212" s="2"/>
      <c r="EV1212" s="2"/>
      <c r="EW1212" s="2"/>
      <c r="EX1212" s="2"/>
      <c r="EY1212" s="2"/>
      <c r="EZ1212" s="2"/>
      <c r="FA1212" s="2"/>
      <c r="FB1212" s="2"/>
      <c r="FC1212" s="2"/>
      <c r="FD1212" s="2"/>
      <c r="FE1212" s="2"/>
      <c r="FF1212" s="2"/>
      <c r="FG1212" s="2"/>
      <c r="FH1212" s="2"/>
      <c r="FI1212" s="2"/>
      <c r="FJ1212" s="2"/>
      <c r="FK1212" s="2"/>
      <c r="FL1212" s="2"/>
      <c r="FM1212" s="2"/>
      <c r="FN1212" s="2"/>
      <c r="FO1212" s="2"/>
      <c r="FP1212" s="2"/>
      <c r="FQ1212" s="2"/>
      <c r="FR1212" s="2"/>
      <c r="FS1212" s="2"/>
      <c r="FT1212" s="2"/>
      <c r="FU1212" s="2"/>
      <c r="FV1212" s="2"/>
      <c r="FW1212" s="2"/>
      <c r="FX1212" s="2"/>
      <c r="FY1212" s="2"/>
      <c r="FZ1212" s="2"/>
      <c r="GA1212" s="2"/>
      <c r="GB1212" s="2"/>
      <c r="GC1212" s="2"/>
      <c r="GD1212" s="2"/>
      <c r="GE1212" s="2"/>
      <c r="GF1212" s="2"/>
      <c r="GG1212" s="2"/>
      <c r="GH1212" s="2"/>
      <c r="GI1212" s="2"/>
      <c r="GJ1212" s="2"/>
      <c r="GK1212" s="2"/>
      <c r="GL1212" s="2"/>
      <c r="GM1212" s="2"/>
      <c r="GN1212" s="2"/>
      <c r="GO1212" s="2"/>
      <c r="GP1212" s="2"/>
    </row>
    <row r="1213" spans="6:198" s="1" customFormat="1" ht="12.75" customHeight="1">
      <c r="F1213" s="4"/>
      <c r="G1213" s="4"/>
      <c r="H1213" s="4"/>
      <c r="I1213" s="4"/>
      <c r="J1213" s="4"/>
      <c r="K1213" s="4"/>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c r="BC1213" s="4"/>
      <c r="BD1213" s="4"/>
      <c r="BE1213" s="4"/>
      <c r="BF1213" s="4"/>
      <c r="BG1213" s="4"/>
      <c r="BH1213" s="4"/>
      <c r="BI1213" s="4"/>
      <c r="BJ1213" s="4"/>
      <c r="BK1213" s="4"/>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c r="DP1213" s="2"/>
      <c r="DQ1213" s="2"/>
      <c r="DR1213" s="2"/>
      <c r="DS1213" s="2"/>
      <c r="DT1213" s="2"/>
      <c r="DU1213" s="2"/>
      <c r="DV1213" s="2"/>
      <c r="DW1213" s="2"/>
      <c r="DX1213" s="2"/>
      <c r="DY1213" s="2"/>
      <c r="DZ1213" s="2"/>
      <c r="EA1213" s="2"/>
      <c r="EB1213" s="2"/>
      <c r="EC1213" s="2"/>
      <c r="ED1213" s="2"/>
      <c r="EE1213" s="2"/>
      <c r="EF1213" s="2"/>
      <c r="EG1213" s="2"/>
      <c r="EH1213" s="2"/>
      <c r="EI1213" s="2"/>
      <c r="EJ1213" s="2"/>
      <c r="EK1213" s="2"/>
      <c r="EL1213" s="2"/>
      <c r="EM1213" s="2"/>
      <c r="EN1213" s="2"/>
      <c r="EO1213" s="2"/>
      <c r="EP1213" s="2"/>
      <c r="EQ1213" s="2"/>
      <c r="ER1213" s="2"/>
      <c r="ES1213" s="2"/>
      <c r="ET1213" s="2"/>
      <c r="EU1213" s="2"/>
      <c r="EV1213" s="2"/>
      <c r="EW1213" s="2"/>
      <c r="EX1213" s="2"/>
      <c r="EY1213" s="2"/>
      <c r="EZ1213" s="2"/>
      <c r="FA1213" s="2"/>
      <c r="FB1213" s="2"/>
      <c r="FC1213" s="2"/>
      <c r="FD1213" s="2"/>
      <c r="FE1213" s="2"/>
      <c r="FF1213" s="2"/>
      <c r="FG1213" s="2"/>
      <c r="FH1213" s="2"/>
      <c r="FI1213" s="2"/>
      <c r="FJ1213" s="2"/>
      <c r="FK1213" s="2"/>
      <c r="FL1213" s="2"/>
      <c r="FM1213" s="2"/>
      <c r="FN1213" s="2"/>
      <c r="FO1213" s="2"/>
      <c r="FP1213" s="2"/>
      <c r="FQ1213" s="2"/>
      <c r="FR1213" s="2"/>
      <c r="FS1213" s="2"/>
      <c r="FT1213" s="2"/>
      <c r="FU1213" s="2"/>
      <c r="FV1213" s="2"/>
      <c r="FW1213" s="2"/>
      <c r="FX1213" s="2"/>
      <c r="FY1213" s="2"/>
      <c r="FZ1213" s="2"/>
      <c r="GA1213" s="2"/>
      <c r="GB1213" s="2"/>
      <c r="GC1213" s="2"/>
      <c r="GD1213" s="2"/>
      <c r="GE1213" s="2"/>
      <c r="GF1213" s="2"/>
      <c r="GG1213" s="2"/>
      <c r="GH1213" s="2"/>
      <c r="GI1213" s="2"/>
      <c r="GJ1213" s="2"/>
      <c r="GK1213" s="2"/>
      <c r="GL1213" s="2"/>
      <c r="GM1213" s="2"/>
      <c r="GN1213" s="2"/>
      <c r="GO1213" s="2"/>
      <c r="GP1213" s="2"/>
    </row>
    <row r="1214" spans="6:198" s="1" customFormat="1" ht="12.75" customHeight="1">
      <c r="F1214" s="571" t="s">
        <v>490</v>
      </c>
      <c r="G1214" s="571"/>
      <c r="H1214" s="571"/>
      <c r="I1214" s="571"/>
      <c r="J1214" s="571"/>
      <c r="K1214" s="571"/>
      <c r="L1214" s="571"/>
      <c r="M1214" s="571"/>
      <c r="N1214" s="571"/>
      <c r="O1214" s="571"/>
      <c r="P1214" s="571"/>
      <c r="Q1214" s="571"/>
      <c r="R1214" s="571"/>
      <c r="S1214" s="571"/>
      <c r="T1214" s="571"/>
      <c r="U1214" s="571"/>
      <c r="V1214" s="571"/>
      <c r="W1214" s="571"/>
      <c r="X1214" s="571"/>
      <c r="Y1214" s="571"/>
      <c r="Z1214" s="571"/>
      <c r="AA1214" s="571"/>
      <c r="AB1214" s="571"/>
      <c r="AC1214" s="571"/>
      <c r="AD1214" s="571"/>
      <c r="AE1214" s="571"/>
      <c r="AF1214" s="571"/>
      <c r="AG1214" s="571"/>
      <c r="AH1214" s="571"/>
      <c r="AI1214" s="571"/>
      <c r="AJ1214" s="571"/>
      <c r="AK1214" s="571"/>
      <c r="AL1214" s="571"/>
      <c r="AM1214" s="571"/>
      <c r="AN1214" s="571"/>
      <c r="AO1214" s="571"/>
      <c r="AP1214" s="571"/>
      <c r="AQ1214" s="571"/>
      <c r="AR1214" s="571"/>
      <c r="AS1214" s="571"/>
      <c r="AT1214" s="571"/>
      <c r="AU1214" s="571"/>
      <c r="AV1214" s="571"/>
      <c r="AW1214" s="571"/>
      <c r="AX1214" s="571"/>
      <c r="AY1214" s="571"/>
      <c r="AZ1214" s="571"/>
      <c r="BA1214" s="571"/>
      <c r="BB1214" s="571"/>
      <c r="BC1214" s="571"/>
      <c r="BD1214" s="571"/>
      <c r="BE1214" s="571"/>
      <c r="BF1214" s="571"/>
      <c r="BG1214" s="571"/>
      <c r="BH1214" s="571"/>
      <c r="BI1214" s="571"/>
      <c r="BJ1214" s="571"/>
      <c r="BK1214" s="571"/>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c r="DP1214" s="2"/>
      <c r="DQ1214" s="2"/>
      <c r="DR1214" s="2"/>
      <c r="DS1214" s="2"/>
      <c r="DT1214" s="2"/>
      <c r="DU1214" s="2"/>
      <c r="DV1214" s="2"/>
      <c r="DW1214" s="2"/>
      <c r="DX1214" s="2"/>
      <c r="DY1214" s="2"/>
      <c r="DZ1214" s="2"/>
      <c r="EA1214" s="2"/>
      <c r="EB1214" s="2"/>
      <c r="EC1214" s="2"/>
      <c r="ED1214" s="2"/>
      <c r="EE1214" s="2"/>
      <c r="EF1214" s="2"/>
      <c r="EG1214" s="2"/>
      <c r="EH1214" s="2"/>
      <c r="EI1214" s="2"/>
      <c r="EJ1214" s="2"/>
      <c r="EK1214" s="2"/>
      <c r="EL1214" s="2"/>
      <c r="EM1214" s="2"/>
      <c r="EN1214" s="2"/>
      <c r="EO1214" s="2"/>
      <c r="EP1214" s="2"/>
      <c r="EQ1214" s="2"/>
      <c r="ER1214" s="2"/>
      <c r="ES1214" s="2"/>
      <c r="ET1214" s="2"/>
      <c r="EU1214" s="2"/>
      <c r="EV1214" s="2"/>
      <c r="EW1214" s="2"/>
      <c r="EX1214" s="2"/>
      <c r="EY1214" s="2"/>
      <c r="EZ1214" s="2"/>
      <c r="FA1214" s="2"/>
      <c r="FB1214" s="2"/>
      <c r="FC1214" s="2"/>
      <c r="FD1214" s="2"/>
      <c r="FE1214" s="2"/>
      <c r="FF1214" s="2"/>
      <c r="FG1214" s="2"/>
      <c r="FH1214" s="2"/>
      <c r="FI1214" s="2"/>
      <c r="FJ1214" s="2"/>
      <c r="FK1214" s="2"/>
      <c r="FL1214" s="2"/>
      <c r="FM1214" s="2"/>
      <c r="FN1214" s="2"/>
      <c r="FO1214" s="2"/>
      <c r="FP1214" s="2"/>
      <c r="FQ1214" s="2"/>
      <c r="FR1214" s="2"/>
      <c r="FS1214" s="2"/>
      <c r="FT1214" s="2"/>
      <c r="FU1214" s="2"/>
      <c r="FV1214" s="2"/>
      <c r="FW1214" s="2"/>
      <c r="FX1214" s="2"/>
      <c r="FY1214" s="2"/>
      <c r="FZ1214" s="2"/>
      <c r="GA1214" s="2"/>
      <c r="GB1214" s="2"/>
      <c r="GC1214" s="2"/>
      <c r="GD1214" s="2"/>
      <c r="GE1214" s="2"/>
      <c r="GF1214" s="2"/>
      <c r="GG1214" s="2"/>
      <c r="GH1214" s="2"/>
      <c r="GI1214" s="2"/>
      <c r="GJ1214" s="2"/>
      <c r="GK1214" s="2"/>
      <c r="GL1214" s="2"/>
      <c r="GM1214" s="2"/>
      <c r="GN1214" s="2"/>
      <c r="GO1214" s="2"/>
      <c r="GP1214" s="2"/>
    </row>
    <row r="1215" spans="6:198" s="1" customFormat="1" ht="12.75" customHeight="1" thickBot="1">
      <c r="F1215" s="97" t="str">
        <f>F1174</f>
        <v xml:space="preserve">As at: </v>
      </c>
      <c r="G1215" s="480"/>
      <c r="H1215" s="580" t="str">
        <f>H1174</f>
        <v>31-05-2019</v>
      </c>
      <c r="I1215" s="580"/>
      <c r="J1215" s="580"/>
      <c r="K1215" s="573"/>
      <c r="L1215" s="573"/>
      <c r="M1215" s="480"/>
      <c r="N1215" s="480"/>
      <c r="O1215" s="480"/>
      <c r="P1215" s="480"/>
      <c r="Q1215" s="480"/>
      <c r="R1215" s="480"/>
      <c r="S1215" s="480"/>
      <c r="T1215" s="480"/>
      <c r="U1215" s="480"/>
      <c r="V1215" s="480"/>
      <c r="W1215" s="480"/>
      <c r="X1215" s="480"/>
      <c r="Y1215" s="480"/>
      <c r="Z1215" s="480"/>
      <c r="AA1215" s="480"/>
      <c r="AB1215" s="480"/>
      <c r="AC1215" s="480"/>
      <c r="AD1215" s="480"/>
      <c r="AE1215" s="480"/>
      <c r="AF1215" s="480"/>
      <c r="AG1215" s="480"/>
      <c r="AH1215" s="480"/>
      <c r="AI1215" s="480"/>
      <c r="AJ1215" s="480"/>
      <c r="AK1215" s="480"/>
      <c r="AL1215" s="480"/>
      <c r="AM1215" s="480"/>
      <c r="AN1215" s="480"/>
      <c r="AO1215" s="480"/>
      <c r="AP1215" s="480"/>
      <c r="AQ1215" s="480"/>
      <c r="AR1215" s="480"/>
      <c r="AS1215" s="480"/>
      <c r="AT1215" s="480"/>
      <c r="AU1215" s="480"/>
      <c r="AV1215" s="480"/>
      <c r="AW1215" s="480"/>
      <c r="AX1215" s="480"/>
      <c r="AY1215" s="480"/>
      <c r="AZ1215" s="480"/>
      <c r="BA1215" s="480"/>
      <c r="BB1215" s="480"/>
      <c r="BC1215" s="480"/>
      <c r="BD1215" s="480"/>
      <c r="BE1215" s="480"/>
      <c r="BF1215" s="480"/>
      <c r="BG1215" s="480"/>
      <c r="BH1215" s="480"/>
      <c r="BI1215" s="480"/>
      <c r="BJ1215" s="480"/>
      <c r="BK1215" s="480"/>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c r="DP1215" s="2"/>
      <c r="DQ1215" s="2"/>
      <c r="DR1215" s="2"/>
      <c r="DS1215" s="2"/>
      <c r="DT1215" s="2"/>
      <c r="DU1215" s="2"/>
      <c r="DV1215" s="2"/>
      <c r="DW1215" s="2"/>
      <c r="DX1215" s="2"/>
      <c r="DY1215" s="2"/>
      <c r="DZ1215" s="2"/>
      <c r="EA1215" s="2"/>
      <c r="EB1215" s="2"/>
      <c r="EC1215" s="2"/>
      <c r="ED1215" s="2"/>
      <c r="EE1215" s="2"/>
      <c r="EF1215" s="2"/>
      <c r="EG1215" s="2"/>
      <c r="EH1215" s="2"/>
      <c r="EI1215" s="2"/>
      <c r="EJ1215" s="2"/>
      <c r="EK1215" s="2"/>
      <c r="EL1215" s="2"/>
      <c r="EM1215" s="2"/>
      <c r="EN1215" s="2"/>
      <c r="EO1215" s="2"/>
      <c r="EP1215" s="2"/>
      <c r="EQ1215" s="2"/>
      <c r="ER1215" s="2"/>
      <c r="ES1215" s="2"/>
      <c r="ET1215" s="2"/>
      <c r="EU1215" s="2"/>
      <c r="EV1215" s="2"/>
      <c r="EW1215" s="2"/>
      <c r="EX1215" s="2"/>
      <c r="EY1215" s="2"/>
      <c r="EZ1215" s="2"/>
      <c r="FA1215" s="2"/>
      <c r="FB1215" s="2"/>
      <c r="FC1215" s="2"/>
      <c r="FD1215" s="2"/>
      <c r="FE1215" s="2"/>
      <c r="FF1215" s="2"/>
      <c r="FG1215" s="2"/>
      <c r="FH1215" s="2"/>
      <c r="FI1215" s="2"/>
      <c r="FJ1215" s="2"/>
      <c r="FK1215" s="2"/>
      <c r="FL1215" s="2"/>
      <c r="FM1215" s="2"/>
      <c r="FN1215" s="2"/>
      <c r="FO1215" s="2"/>
      <c r="FP1215" s="2"/>
      <c r="FQ1215" s="2"/>
      <c r="FR1215" s="2"/>
      <c r="FS1215" s="2"/>
      <c r="FT1215" s="2"/>
      <c r="FU1215" s="2"/>
      <c r="FV1215" s="2"/>
      <c r="FW1215" s="2"/>
      <c r="FX1215" s="2"/>
      <c r="FY1215" s="2"/>
      <c r="FZ1215" s="2"/>
      <c r="GA1215" s="2"/>
      <c r="GB1215" s="2"/>
      <c r="GC1215" s="2"/>
      <c r="GD1215" s="2"/>
      <c r="GE1215" s="2"/>
      <c r="GF1215" s="2"/>
      <c r="GG1215" s="2"/>
      <c r="GH1215" s="2"/>
      <c r="GI1215" s="2"/>
      <c r="GJ1215" s="2"/>
      <c r="GK1215" s="2"/>
      <c r="GL1215" s="2"/>
      <c r="GM1215" s="2"/>
      <c r="GN1215" s="2"/>
      <c r="GO1215" s="2"/>
      <c r="GP1215" s="2"/>
    </row>
    <row r="1216" spans="6:198" s="1" customFormat="1" ht="12.75" customHeight="1" thickBot="1">
      <c r="F1216" s="81"/>
      <c r="G1216" s="480"/>
      <c r="H1216" s="480"/>
      <c r="I1216" s="480"/>
      <c r="J1216" s="480"/>
      <c r="K1216" s="482" t="s">
        <v>530</v>
      </c>
      <c r="L1216" s="482"/>
      <c r="M1216" s="482"/>
      <c r="N1216" s="482"/>
      <c r="O1216" s="482"/>
      <c r="P1216" s="482"/>
      <c r="Q1216" s="483"/>
      <c r="R1216" s="483"/>
      <c r="S1216" s="483"/>
      <c r="T1216" s="484"/>
      <c r="U1216" s="483" t="s">
        <v>56</v>
      </c>
      <c r="V1216" s="483"/>
      <c r="W1216" s="483"/>
      <c r="X1216" s="483"/>
      <c r="Y1216" s="483"/>
      <c r="Z1216" s="485"/>
      <c r="AA1216" s="486"/>
      <c r="AB1216" s="486"/>
      <c r="AC1216" s="486"/>
      <c r="AD1216" s="486" t="s">
        <v>472</v>
      </c>
      <c r="AE1216" s="486"/>
      <c r="AF1216" s="486"/>
      <c r="AG1216" s="486"/>
      <c r="AH1216" s="487"/>
      <c r="AI1216" s="486"/>
      <c r="AJ1216" s="574" t="s">
        <v>473</v>
      </c>
      <c r="AK1216" s="575"/>
      <c r="AL1216" s="575"/>
      <c r="AM1216" s="575"/>
      <c r="AN1216" s="575"/>
      <c r="AO1216" s="575"/>
      <c r="AP1216" s="487"/>
      <c r="AQ1216" s="487"/>
      <c r="AR1216" s="486"/>
      <c r="AS1216" s="486"/>
      <c r="AT1216" s="486"/>
      <c r="AU1216" s="486" t="s">
        <v>474</v>
      </c>
      <c r="AV1216" s="486"/>
      <c r="AW1216" s="486"/>
      <c r="AX1216" s="507"/>
      <c r="AY1216" s="507"/>
      <c r="AZ1216" s="500"/>
      <c r="BA1216" s="500"/>
      <c r="BB1216" s="500"/>
      <c r="BC1216" s="500"/>
      <c r="BD1216" s="480"/>
      <c r="BE1216" s="480"/>
      <c r="BF1216" s="480"/>
      <c r="BG1216" s="480"/>
      <c r="BH1216" s="480"/>
      <c r="BI1216" s="480"/>
      <c r="BJ1216" s="480"/>
      <c r="BK1216" s="480"/>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c r="DP1216" s="2"/>
      <c r="DQ1216" s="2"/>
      <c r="DR1216" s="2"/>
      <c r="DS1216" s="2"/>
      <c r="DT1216" s="2"/>
      <c r="DU1216" s="2"/>
      <c r="DV1216" s="2"/>
      <c r="DW1216" s="2"/>
      <c r="DX1216" s="2"/>
      <c r="DY1216" s="2"/>
      <c r="DZ1216" s="2"/>
      <c r="EA1216" s="2"/>
      <c r="EB1216" s="2"/>
      <c r="EC1216" s="2"/>
      <c r="ED1216" s="2"/>
      <c r="EE1216" s="2"/>
      <c r="EF1216" s="2"/>
      <c r="EG1216" s="2"/>
      <c r="EH1216" s="2"/>
      <c r="EI1216" s="2"/>
      <c r="EJ1216" s="2"/>
      <c r="EK1216" s="2"/>
      <c r="EL1216" s="2"/>
      <c r="EM1216" s="2"/>
      <c r="EN1216" s="2"/>
      <c r="EO1216" s="2"/>
      <c r="EP1216" s="2"/>
      <c r="EQ1216" s="2"/>
      <c r="ER1216" s="2"/>
      <c r="ES1216" s="2"/>
      <c r="ET1216" s="2"/>
      <c r="EU1216" s="2"/>
      <c r="EV1216" s="2"/>
      <c r="EW1216" s="2"/>
      <c r="EX1216" s="2"/>
      <c r="EY1216" s="2"/>
      <c r="EZ1216" s="2"/>
      <c r="FA1216" s="2"/>
      <c r="FB1216" s="2"/>
      <c r="FC1216" s="2"/>
      <c r="FD1216" s="2"/>
      <c r="FE1216" s="2"/>
      <c r="FF1216" s="2"/>
      <c r="FG1216" s="2"/>
      <c r="FH1216" s="2"/>
      <c r="FI1216" s="2"/>
      <c r="FJ1216" s="2"/>
      <c r="FK1216" s="2"/>
      <c r="FL1216" s="2"/>
      <c r="FM1216" s="2"/>
      <c r="FN1216" s="2"/>
      <c r="FO1216" s="2"/>
      <c r="FP1216" s="2"/>
      <c r="FQ1216" s="2"/>
      <c r="FR1216" s="2"/>
      <c r="FS1216" s="2"/>
      <c r="FT1216" s="2"/>
      <c r="FU1216" s="2"/>
      <c r="FV1216" s="2"/>
      <c r="FW1216" s="2"/>
      <c r="FX1216" s="2"/>
      <c r="FY1216" s="2"/>
      <c r="FZ1216" s="2"/>
      <c r="GA1216" s="2"/>
      <c r="GB1216" s="2"/>
      <c r="GC1216" s="2"/>
      <c r="GD1216" s="2"/>
      <c r="GE1216" s="2"/>
      <c r="GF1216" s="2"/>
      <c r="GG1216" s="2"/>
      <c r="GH1216" s="2"/>
      <c r="GI1216" s="2"/>
      <c r="GJ1216" s="2"/>
      <c r="GK1216" s="2"/>
      <c r="GL1216" s="2"/>
      <c r="GM1216" s="2"/>
      <c r="GN1216" s="2"/>
      <c r="GO1216" s="2"/>
      <c r="GP1216" s="2"/>
    </row>
    <row r="1217" spans="6:198" s="1" customFormat="1" ht="12.75" customHeight="1">
      <c r="F1217" s="81"/>
      <c r="G1217" s="480"/>
      <c r="H1217" s="480"/>
      <c r="I1217" s="480"/>
      <c r="J1217" s="480"/>
      <c r="K1217" s="528" t="s">
        <v>531</v>
      </c>
      <c r="L1217" s="489"/>
      <c r="M1217" s="490"/>
      <c r="N1217" s="490"/>
      <c r="O1217" s="490"/>
      <c r="P1217" s="490"/>
      <c r="Q1217" s="490"/>
      <c r="R1217" s="491"/>
      <c r="S1217" s="560">
        <f>[1]Stratifications!$G108</f>
        <v>0</v>
      </c>
      <c r="T1217" s="560"/>
      <c r="U1217" s="560"/>
      <c r="V1217" s="560"/>
      <c r="W1217" s="560"/>
      <c r="X1217" s="492"/>
      <c r="Y1217" s="492"/>
      <c r="Z1217" s="493"/>
      <c r="AA1217" s="566">
        <f>[1]Stratifications!$J108</f>
        <v>0</v>
      </c>
      <c r="AB1217" s="566"/>
      <c r="AC1217" s="566"/>
      <c r="AD1217" s="566" t="s">
        <v>493</v>
      </c>
      <c r="AE1217" s="566"/>
      <c r="AF1217" s="566"/>
      <c r="AG1217" s="566"/>
      <c r="AH1217" s="493"/>
      <c r="AI1217" s="567">
        <f>[1]Stratifications!$M108</f>
        <v>0</v>
      </c>
      <c r="AJ1217" s="568"/>
      <c r="AK1217" s="568"/>
      <c r="AL1217" s="568" t="s">
        <v>493</v>
      </c>
      <c r="AM1217" s="568"/>
      <c r="AN1217" s="568"/>
      <c r="AO1217" s="568"/>
      <c r="AP1217" s="493"/>
      <c r="AQ1217" s="493"/>
      <c r="AR1217" s="566">
        <f>[1]Stratifications!$P108</f>
        <v>0</v>
      </c>
      <c r="AS1217" s="566"/>
      <c r="AT1217" s="566"/>
      <c r="AU1217" s="566" t="s">
        <v>493</v>
      </c>
      <c r="AV1217" s="566"/>
      <c r="AW1217" s="566"/>
      <c r="AX1217" s="566"/>
      <c r="AY1217" s="566"/>
      <c r="AZ1217" s="500"/>
      <c r="BA1217" s="500"/>
      <c r="BB1217" s="500"/>
      <c r="BC1217" s="500"/>
      <c r="BD1217" s="480"/>
      <c r="BE1217" s="480"/>
      <c r="BF1217" s="480"/>
      <c r="BG1217" s="480"/>
      <c r="BH1217" s="480"/>
      <c r="BI1217" s="480"/>
      <c r="BJ1217" s="480"/>
      <c r="BK1217" s="480"/>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c r="DP1217" s="2"/>
      <c r="DQ1217" s="2"/>
      <c r="DR1217" s="2"/>
      <c r="DS1217" s="2"/>
      <c r="DT1217" s="2"/>
      <c r="DU1217" s="2"/>
      <c r="DV1217" s="2"/>
      <c r="DW1217" s="2"/>
      <c r="DX1217" s="2"/>
      <c r="DY1217" s="2"/>
      <c r="DZ1217" s="2"/>
      <c r="EA1217" s="2"/>
      <c r="EB1217" s="2"/>
      <c r="EC1217" s="2"/>
      <c r="ED1217" s="2"/>
      <c r="EE1217" s="2"/>
      <c r="EF1217" s="2"/>
      <c r="EG1217" s="2"/>
      <c r="EH1217" s="2"/>
      <c r="EI1217" s="2"/>
      <c r="EJ1217" s="2"/>
      <c r="EK1217" s="2"/>
      <c r="EL1217" s="2"/>
      <c r="EM1217" s="2"/>
      <c r="EN1217" s="2"/>
      <c r="EO1217" s="2"/>
      <c r="EP1217" s="2"/>
      <c r="EQ1217" s="2"/>
      <c r="ER1217" s="2"/>
      <c r="ES1217" s="2"/>
      <c r="ET1217" s="2"/>
      <c r="EU1217" s="2"/>
      <c r="EV1217" s="2"/>
      <c r="EW1217" s="2"/>
      <c r="EX1217" s="2"/>
      <c r="EY1217" s="2"/>
      <c r="EZ1217" s="2"/>
      <c r="FA1217" s="2"/>
      <c r="FB1217" s="2"/>
      <c r="FC1217" s="2"/>
      <c r="FD1217" s="2"/>
      <c r="FE1217" s="2"/>
      <c r="FF1217" s="2"/>
      <c r="FG1217" s="2"/>
      <c r="FH1217" s="2"/>
      <c r="FI1217" s="2"/>
      <c r="FJ1217" s="2"/>
      <c r="FK1217" s="2"/>
      <c r="FL1217" s="2"/>
      <c r="FM1217" s="2"/>
      <c r="FN1217" s="2"/>
      <c r="FO1217" s="2"/>
      <c r="FP1217" s="2"/>
      <c r="FQ1217" s="2"/>
      <c r="FR1217" s="2"/>
      <c r="FS1217" s="2"/>
      <c r="FT1217" s="2"/>
      <c r="FU1217" s="2"/>
      <c r="FV1217" s="2"/>
      <c r="FW1217" s="2"/>
      <c r="FX1217" s="2"/>
      <c r="FY1217" s="2"/>
      <c r="FZ1217" s="2"/>
      <c r="GA1217" s="2"/>
      <c r="GB1217" s="2"/>
      <c r="GC1217" s="2"/>
      <c r="GD1217" s="2"/>
      <c r="GE1217" s="2"/>
      <c r="GF1217" s="2"/>
      <c r="GG1217" s="2"/>
      <c r="GH1217" s="2"/>
      <c r="GI1217" s="2"/>
      <c r="GJ1217" s="2"/>
      <c r="GK1217" s="2"/>
      <c r="GL1217" s="2"/>
      <c r="GM1217" s="2"/>
      <c r="GN1217" s="2"/>
      <c r="GO1217" s="2"/>
      <c r="GP1217" s="2"/>
    </row>
    <row r="1218" spans="6:198" s="1" customFormat="1" ht="12.75" customHeight="1">
      <c r="F1218" s="81"/>
      <c r="G1218" s="480"/>
      <c r="H1218" s="480"/>
      <c r="I1218" s="480"/>
      <c r="J1218" s="480"/>
      <c r="K1218" s="530" t="s">
        <v>532</v>
      </c>
      <c r="L1218" s="495"/>
      <c r="M1218" s="496"/>
      <c r="N1218" s="496"/>
      <c r="O1218" s="496"/>
      <c r="P1218" s="496"/>
      <c r="Q1218" s="496"/>
      <c r="R1218" s="491"/>
      <c r="S1218" s="560">
        <f>[1]Stratifications!$G109</f>
        <v>1100876.5899999999</v>
      </c>
      <c r="T1218" s="560"/>
      <c r="U1218" s="560"/>
      <c r="V1218" s="560"/>
      <c r="W1218" s="560"/>
      <c r="X1218" s="497"/>
      <c r="Y1218" s="497"/>
      <c r="Z1218" s="498"/>
      <c r="AA1218" s="553">
        <f>[1]Stratifications!$J109</f>
        <v>3.5967897883364625E-3</v>
      </c>
      <c r="AB1218" s="553"/>
      <c r="AC1218" s="553"/>
      <c r="AD1218" s="553" t="s">
        <v>493</v>
      </c>
      <c r="AE1218" s="553"/>
      <c r="AF1218" s="553"/>
      <c r="AG1218" s="553"/>
      <c r="AH1218" s="498"/>
      <c r="AI1218" s="561">
        <f>[1]Stratifications!$M109</f>
        <v>3</v>
      </c>
      <c r="AJ1218" s="562"/>
      <c r="AK1218" s="562"/>
      <c r="AL1218" s="562" t="s">
        <v>493</v>
      </c>
      <c r="AM1218" s="562"/>
      <c r="AN1218" s="562"/>
      <c r="AO1218" s="562"/>
      <c r="AP1218" s="498"/>
      <c r="AQ1218" s="498"/>
      <c r="AR1218" s="553">
        <f>[1]Stratifications!$P109</f>
        <v>1.3895321908290875E-3</v>
      </c>
      <c r="AS1218" s="553"/>
      <c r="AT1218" s="553"/>
      <c r="AU1218" s="553" t="s">
        <v>493</v>
      </c>
      <c r="AV1218" s="553"/>
      <c r="AW1218" s="553"/>
      <c r="AX1218" s="553"/>
      <c r="AY1218" s="553"/>
      <c r="AZ1218" s="500"/>
      <c r="BA1218" s="500"/>
      <c r="BB1218" s="500"/>
      <c r="BC1218" s="500"/>
      <c r="BD1218" s="480"/>
      <c r="BE1218" s="480"/>
      <c r="BF1218" s="480"/>
      <c r="BG1218" s="480"/>
      <c r="BH1218" s="480"/>
      <c r="BI1218" s="480"/>
      <c r="BJ1218" s="480"/>
      <c r="BK1218" s="480"/>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row>
    <row r="1219" spans="6:198" s="1" customFormat="1" ht="12.75" customHeight="1">
      <c r="F1219" s="81"/>
      <c r="G1219" s="480"/>
      <c r="H1219" s="480"/>
      <c r="I1219" s="480"/>
      <c r="J1219" s="480"/>
      <c r="K1219" s="530" t="s">
        <v>533</v>
      </c>
      <c r="L1219" s="495"/>
      <c r="M1219" s="496"/>
      <c r="N1219" s="496"/>
      <c r="O1219" s="496"/>
      <c r="P1219" s="496"/>
      <c r="Q1219" s="496"/>
      <c r="R1219" s="491"/>
      <c r="S1219" s="560">
        <f>[1]Stratifications!$G110</f>
        <v>20433195.109999992</v>
      </c>
      <c r="T1219" s="560"/>
      <c r="U1219" s="560"/>
      <c r="V1219" s="560"/>
      <c r="W1219" s="560"/>
      <c r="X1219" s="497"/>
      <c r="Y1219" s="497"/>
      <c r="Z1219" s="498"/>
      <c r="AA1219" s="553">
        <f>[1]Stratifications!$J110</f>
        <v>6.6759442595408919E-2</v>
      </c>
      <c r="AB1219" s="553"/>
      <c r="AC1219" s="553"/>
      <c r="AD1219" s="553" t="s">
        <v>493</v>
      </c>
      <c r="AE1219" s="553"/>
      <c r="AF1219" s="553"/>
      <c r="AG1219" s="553"/>
      <c r="AH1219" s="498"/>
      <c r="AI1219" s="561">
        <f>[1]Stratifications!$M110</f>
        <v>205</v>
      </c>
      <c r="AJ1219" s="562"/>
      <c r="AK1219" s="562"/>
      <c r="AL1219" s="562" t="s">
        <v>493</v>
      </c>
      <c r="AM1219" s="562"/>
      <c r="AN1219" s="562"/>
      <c r="AO1219" s="562"/>
      <c r="AP1219" s="498"/>
      <c r="AQ1219" s="498"/>
      <c r="AR1219" s="553">
        <f>[1]Stratifications!$P110</f>
        <v>9.4951366373320981E-2</v>
      </c>
      <c r="AS1219" s="553"/>
      <c r="AT1219" s="553"/>
      <c r="AU1219" s="553" t="s">
        <v>493</v>
      </c>
      <c r="AV1219" s="553"/>
      <c r="AW1219" s="553"/>
      <c r="AX1219" s="553"/>
      <c r="AY1219" s="553"/>
      <c r="AZ1219" s="500"/>
      <c r="BA1219" s="500"/>
      <c r="BB1219" s="500"/>
      <c r="BC1219" s="500"/>
      <c r="BD1219" s="480"/>
      <c r="BE1219" s="480"/>
      <c r="BF1219" s="480"/>
      <c r="BG1219" s="480"/>
      <c r="BH1219" s="480"/>
      <c r="BI1219" s="480"/>
      <c r="BJ1219" s="480"/>
      <c r="BK1219" s="480"/>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row>
    <row r="1220" spans="6:198" s="1" customFormat="1" ht="12.75" customHeight="1">
      <c r="F1220" s="81"/>
      <c r="G1220" s="480"/>
      <c r="H1220" s="480"/>
      <c r="I1220" s="480"/>
      <c r="J1220" s="480"/>
      <c r="K1220" s="530" t="s">
        <v>534</v>
      </c>
      <c r="L1220" s="495"/>
      <c r="M1220" s="496"/>
      <c r="N1220" s="496"/>
      <c r="O1220" s="496"/>
      <c r="P1220" s="496"/>
      <c r="Q1220" s="496"/>
      <c r="R1220" s="491"/>
      <c r="S1220" s="560">
        <f>[1]Stratifications!$G111</f>
        <v>72185419.800000042</v>
      </c>
      <c r="T1220" s="560"/>
      <c r="U1220" s="560"/>
      <c r="V1220" s="560"/>
      <c r="W1220" s="560"/>
      <c r="X1220" s="497"/>
      <c r="Y1220" s="497"/>
      <c r="Z1220" s="498"/>
      <c r="AA1220" s="553">
        <f>[1]Stratifications!$J111</f>
        <v>0.23584458345455495</v>
      </c>
      <c r="AB1220" s="553"/>
      <c r="AC1220" s="553"/>
      <c r="AD1220" s="553" t="s">
        <v>493</v>
      </c>
      <c r="AE1220" s="553"/>
      <c r="AF1220" s="553"/>
      <c r="AG1220" s="553"/>
      <c r="AH1220" s="498"/>
      <c r="AI1220" s="561">
        <f>[1]Stratifications!$M111</f>
        <v>552</v>
      </c>
      <c r="AJ1220" s="562"/>
      <c r="AK1220" s="562"/>
      <c r="AL1220" s="562" t="s">
        <v>493</v>
      </c>
      <c r="AM1220" s="562"/>
      <c r="AN1220" s="562"/>
      <c r="AO1220" s="562"/>
      <c r="AP1220" s="498"/>
      <c r="AQ1220" s="498"/>
      <c r="AR1220" s="553">
        <f>[1]Stratifications!$P111</f>
        <v>0.2556739231125521</v>
      </c>
      <c r="AS1220" s="553"/>
      <c r="AT1220" s="553"/>
      <c r="AU1220" s="553" t="s">
        <v>493</v>
      </c>
      <c r="AV1220" s="553"/>
      <c r="AW1220" s="553"/>
      <c r="AX1220" s="553"/>
      <c r="AY1220" s="553"/>
      <c r="AZ1220" s="500"/>
      <c r="BA1220" s="500"/>
      <c r="BB1220" s="500"/>
      <c r="BC1220" s="500"/>
      <c r="BD1220" s="480"/>
      <c r="BE1220" s="480"/>
      <c r="BF1220" s="480"/>
      <c r="BG1220" s="480"/>
      <c r="BH1220" s="480"/>
      <c r="BI1220" s="480"/>
      <c r="BJ1220" s="480"/>
      <c r="BK1220" s="480"/>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row>
    <row r="1221" spans="6:198" s="1" customFormat="1" ht="12.75" customHeight="1">
      <c r="F1221" s="81"/>
      <c r="G1221" s="480"/>
      <c r="H1221" s="480"/>
      <c r="I1221" s="480"/>
      <c r="J1221" s="480"/>
      <c r="K1221" s="530" t="s">
        <v>535</v>
      </c>
      <c r="L1221" s="495"/>
      <c r="M1221" s="496"/>
      <c r="N1221" s="496"/>
      <c r="O1221" s="496"/>
      <c r="P1221" s="496"/>
      <c r="Q1221" s="496"/>
      <c r="R1221" s="491"/>
      <c r="S1221" s="560">
        <f>[1]Stratifications!$G112</f>
        <v>35591609.539999999</v>
      </c>
      <c r="T1221" s="560"/>
      <c r="U1221" s="560"/>
      <c r="V1221" s="560"/>
      <c r="W1221" s="560"/>
      <c r="X1221" s="497"/>
      <c r="Y1221" s="497"/>
      <c r="Z1221" s="498"/>
      <c r="AA1221" s="553">
        <f>[1]Stratifications!$J112</f>
        <v>0.11628509399398768</v>
      </c>
      <c r="AB1221" s="553"/>
      <c r="AC1221" s="553"/>
      <c r="AD1221" s="553" t="s">
        <v>493</v>
      </c>
      <c r="AE1221" s="553"/>
      <c r="AF1221" s="553"/>
      <c r="AG1221" s="553"/>
      <c r="AH1221" s="498"/>
      <c r="AI1221" s="561">
        <f>[1]Stratifications!$M112</f>
        <v>240</v>
      </c>
      <c r="AJ1221" s="562"/>
      <c r="AK1221" s="562"/>
      <c r="AL1221" s="562" t="s">
        <v>493</v>
      </c>
      <c r="AM1221" s="562"/>
      <c r="AN1221" s="562"/>
      <c r="AO1221" s="562"/>
      <c r="AP1221" s="498"/>
      <c r="AQ1221" s="498"/>
      <c r="AR1221" s="553">
        <f>[1]Stratifications!$P112</f>
        <v>0.111162575266327</v>
      </c>
      <c r="AS1221" s="553"/>
      <c r="AT1221" s="553"/>
      <c r="AU1221" s="553" t="s">
        <v>493</v>
      </c>
      <c r="AV1221" s="553"/>
      <c r="AW1221" s="553"/>
      <c r="AX1221" s="553"/>
      <c r="AY1221" s="553"/>
      <c r="AZ1221" s="500"/>
      <c r="BA1221" s="500"/>
      <c r="BB1221" s="500"/>
      <c r="BC1221" s="500"/>
      <c r="BD1221" s="480"/>
      <c r="BE1221" s="480"/>
      <c r="BF1221" s="480"/>
      <c r="BG1221" s="480"/>
      <c r="BH1221" s="480"/>
      <c r="BI1221" s="480"/>
      <c r="BJ1221" s="480"/>
      <c r="BK1221" s="480"/>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row>
    <row r="1222" spans="6:198" s="1" customFormat="1" ht="12.75" customHeight="1">
      <c r="F1222" s="81"/>
      <c r="G1222" s="480"/>
      <c r="H1222" s="480"/>
      <c r="I1222" s="480"/>
      <c r="J1222" s="480"/>
      <c r="K1222" s="530" t="s">
        <v>536</v>
      </c>
      <c r="L1222" s="495"/>
      <c r="M1222" s="496"/>
      <c r="N1222" s="496"/>
      <c r="O1222" s="496"/>
      <c r="P1222" s="496"/>
      <c r="Q1222" s="496"/>
      <c r="R1222" s="491"/>
      <c r="S1222" s="560">
        <f>[1]Stratifications!$G113</f>
        <v>97996635.210000083</v>
      </c>
      <c r="T1222" s="560"/>
      <c r="U1222" s="560"/>
      <c r="V1222" s="560"/>
      <c r="W1222" s="560"/>
      <c r="X1222" s="497"/>
      <c r="Y1222" s="497"/>
      <c r="Z1222" s="498"/>
      <c r="AA1222" s="553">
        <f>[1]Stratifications!$J113</f>
        <v>0.32017512227656847</v>
      </c>
      <c r="AB1222" s="553"/>
      <c r="AC1222" s="553"/>
      <c r="AD1222" s="553" t="s">
        <v>493</v>
      </c>
      <c r="AE1222" s="553"/>
      <c r="AF1222" s="553"/>
      <c r="AG1222" s="553"/>
      <c r="AH1222" s="498"/>
      <c r="AI1222" s="561">
        <f>[1]Stratifications!$M113</f>
        <v>619</v>
      </c>
      <c r="AJ1222" s="562"/>
      <c r="AK1222" s="562"/>
      <c r="AL1222" s="562" t="s">
        <v>493</v>
      </c>
      <c r="AM1222" s="562"/>
      <c r="AN1222" s="562"/>
      <c r="AO1222" s="562"/>
      <c r="AP1222" s="498"/>
      <c r="AQ1222" s="498"/>
      <c r="AR1222" s="553">
        <f>[1]Stratifications!$P113</f>
        <v>0.28670680870773507</v>
      </c>
      <c r="AS1222" s="553"/>
      <c r="AT1222" s="553"/>
      <c r="AU1222" s="553" t="s">
        <v>493</v>
      </c>
      <c r="AV1222" s="553"/>
      <c r="AW1222" s="553"/>
      <c r="AX1222" s="553"/>
      <c r="AY1222" s="553"/>
      <c r="AZ1222" s="500"/>
      <c r="BA1222" s="500"/>
      <c r="BB1222" s="500"/>
      <c r="BC1222" s="500"/>
      <c r="BD1222" s="480"/>
      <c r="BE1222" s="480"/>
      <c r="BF1222" s="480"/>
      <c r="BG1222" s="480"/>
      <c r="BH1222" s="480"/>
      <c r="BI1222" s="480"/>
      <c r="BJ1222" s="480"/>
      <c r="BK1222" s="480"/>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row>
    <row r="1223" spans="6:198" s="1" customFormat="1" ht="12.75" customHeight="1">
      <c r="F1223" s="81"/>
      <c r="G1223" s="480"/>
      <c r="H1223" s="480"/>
      <c r="I1223" s="480"/>
      <c r="J1223" s="480"/>
      <c r="K1223" s="530" t="s">
        <v>537</v>
      </c>
      <c r="L1223" s="495"/>
      <c r="M1223" s="496"/>
      <c r="N1223" s="496"/>
      <c r="O1223" s="496"/>
      <c r="P1223" s="496"/>
      <c r="Q1223" s="496"/>
      <c r="R1223" s="491"/>
      <c r="S1223" s="560">
        <f>[1]Stratifications!$G114</f>
        <v>19856905.559999999</v>
      </c>
      <c r="T1223" s="560"/>
      <c r="U1223" s="560"/>
      <c r="V1223" s="560"/>
      <c r="W1223" s="560"/>
      <c r="X1223" s="497"/>
      <c r="Y1223" s="497"/>
      <c r="Z1223" s="498"/>
      <c r="AA1223" s="553">
        <f>[1]Stratifications!$J114</f>
        <v>6.487658634485953E-2</v>
      </c>
      <c r="AB1223" s="553"/>
      <c r="AC1223" s="553"/>
      <c r="AD1223" s="553" t="s">
        <v>493</v>
      </c>
      <c r="AE1223" s="553"/>
      <c r="AF1223" s="553"/>
      <c r="AG1223" s="553"/>
      <c r="AH1223" s="498"/>
      <c r="AI1223" s="561">
        <f>[1]Stratifications!$M114</f>
        <v>107</v>
      </c>
      <c r="AJ1223" s="562"/>
      <c r="AK1223" s="562"/>
      <c r="AL1223" s="562" t="s">
        <v>493</v>
      </c>
      <c r="AM1223" s="562"/>
      <c r="AN1223" s="562"/>
      <c r="AO1223" s="562"/>
      <c r="AP1223" s="498"/>
      <c r="AQ1223" s="498"/>
      <c r="AR1223" s="553">
        <f>[1]Stratifications!$P114</f>
        <v>4.9559981472904122E-2</v>
      </c>
      <c r="AS1223" s="553"/>
      <c r="AT1223" s="553"/>
      <c r="AU1223" s="553" t="s">
        <v>493</v>
      </c>
      <c r="AV1223" s="553"/>
      <c r="AW1223" s="553"/>
      <c r="AX1223" s="553"/>
      <c r="AY1223" s="553"/>
      <c r="AZ1223" s="500"/>
      <c r="BA1223" s="500"/>
      <c r="BB1223" s="500"/>
      <c r="BC1223" s="500"/>
      <c r="BD1223" s="480"/>
      <c r="BE1223" s="480"/>
      <c r="BF1223" s="480"/>
      <c r="BG1223" s="480"/>
      <c r="BH1223" s="480"/>
      <c r="BI1223" s="480"/>
      <c r="BJ1223" s="480"/>
      <c r="BK1223" s="480"/>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row>
    <row r="1224" spans="6:198" s="1" customFormat="1" ht="12.75" customHeight="1">
      <c r="F1224" s="81"/>
      <c r="G1224" s="480"/>
      <c r="H1224" s="480"/>
      <c r="I1224" s="480"/>
      <c r="J1224" s="480"/>
      <c r="K1224" s="530" t="s">
        <v>538</v>
      </c>
      <c r="L1224" s="495"/>
      <c r="M1224" s="496"/>
      <c r="N1224" s="496"/>
      <c r="O1224" s="496"/>
      <c r="P1224" s="496"/>
      <c r="Q1224" s="496"/>
      <c r="R1224" s="491"/>
      <c r="S1224" s="560">
        <f>[1]Stratifications!$G115</f>
        <v>12030306.469999997</v>
      </c>
      <c r="T1224" s="560"/>
      <c r="U1224" s="560"/>
      <c r="V1224" s="560"/>
      <c r="W1224" s="560"/>
      <c r="X1224" s="497"/>
      <c r="Y1224" s="497"/>
      <c r="Z1224" s="498"/>
      <c r="AA1224" s="553">
        <f>[1]Stratifications!$J115</f>
        <v>3.9305480609642236E-2</v>
      </c>
      <c r="AB1224" s="553"/>
      <c r="AC1224" s="553"/>
      <c r="AD1224" s="553" t="s">
        <v>493</v>
      </c>
      <c r="AE1224" s="553"/>
      <c r="AF1224" s="553"/>
      <c r="AG1224" s="553"/>
      <c r="AH1224" s="498"/>
      <c r="AI1224" s="561">
        <f>[1]Stratifications!$M115</f>
        <v>78</v>
      </c>
      <c r="AJ1224" s="562"/>
      <c r="AK1224" s="562"/>
      <c r="AL1224" s="562" t="s">
        <v>493</v>
      </c>
      <c r="AM1224" s="562"/>
      <c r="AN1224" s="562"/>
      <c r="AO1224" s="562"/>
      <c r="AP1224" s="498"/>
      <c r="AQ1224" s="498"/>
      <c r="AR1224" s="553">
        <f>[1]Stratifications!$P115</f>
        <v>3.6127836961556276E-2</v>
      </c>
      <c r="AS1224" s="553"/>
      <c r="AT1224" s="553"/>
      <c r="AU1224" s="553" t="s">
        <v>493</v>
      </c>
      <c r="AV1224" s="553"/>
      <c r="AW1224" s="553"/>
      <c r="AX1224" s="553"/>
      <c r="AY1224" s="553"/>
      <c r="AZ1224" s="500"/>
      <c r="BA1224" s="500"/>
      <c r="BB1224" s="500"/>
      <c r="BC1224" s="500"/>
      <c r="BD1224" s="480"/>
      <c r="BE1224" s="480"/>
      <c r="BF1224" s="480"/>
      <c r="BG1224" s="480"/>
      <c r="BH1224" s="480"/>
      <c r="BI1224" s="480"/>
      <c r="BJ1224" s="480"/>
      <c r="BK1224" s="480"/>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c r="DP1224" s="2"/>
      <c r="DQ1224" s="2"/>
      <c r="DR1224" s="2"/>
      <c r="DS1224" s="2"/>
      <c r="DT1224" s="2"/>
      <c r="DU1224" s="2"/>
      <c r="DV1224" s="2"/>
      <c r="DW1224" s="2"/>
      <c r="DX1224" s="2"/>
      <c r="DY1224" s="2"/>
      <c r="DZ1224" s="2"/>
      <c r="EA1224" s="2"/>
      <c r="EB1224" s="2"/>
      <c r="EC1224" s="2"/>
      <c r="ED1224" s="2"/>
      <c r="EE1224" s="2"/>
      <c r="EF1224" s="2"/>
      <c r="EG1224" s="2"/>
      <c r="EH1224" s="2"/>
      <c r="EI1224" s="2"/>
      <c r="EJ1224" s="2"/>
      <c r="EK1224" s="2"/>
      <c r="EL1224" s="2"/>
      <c r="EM1224" s="2"/>
      <c r="EN1224" s="2"/>
      <c r="EO1224" s="2"/>
      <c r="EP1224" s="2"/>
      <c r="EQ1224" s="2"/>
      <c r="ER1224" s="2"/>
      <c r="ES1224" s="2"/>
      <c r="ET1224" s="2"/>
      <c r="EU1224" s="2"/>
      <c r="EV1224" s="2"/>
      <c r="EW1224" s="2"/>
      <c r="EX1224" s="2"/>
      <c r="EY1224" s="2"/>
      <c r="EZ1224" s="2"/>
      <c r="FA1224" s="2"/>
      <c r="FB1224" s="2"/>
      <c r="FC1224" s="2"/>
      <c r="FD1224" s="2"/>
      <c r="FE1224" s="2"/>
      <c r="FF1224" s="2"/>
      <c r="FG1224" s="2"/>
      <c r="FH1224" s="2"/>
      <c r="FI1224" s="2"/>
      <c r="FJ1224" s="2"/>
      <c r="FK1224" s="2"/>
      <c r="FL1224" s="2"/>
      <c r="FM1224" s="2"/>
      <c r="FN1224" s="2"/>
      <c r="FO1224" s="2"/>
      <c r="FP1224" s="2"/>
      <c r="FQ1224" s="2"/>
      <c r="FR1224" s="2"/>
      <c r="FS1224" s="2"/>
      <c r="FT1224" s="2"/>
      <c r="FU1224" s="2"/>
      <c r="FV1224" s="2"/>
      <c r="FW1224" s="2"/>
      <c r="FX1224" s="2"/>
      <c r="FY1224" s="2"/>
      <c r="FZ1224" s="2"/>
      <c r="GA1224" s="2"/>
      <c r="GB1224" s="2"/>
      <c r="GC1224" s="2"/>
      <c r="GD1224" s="2"/>
      <c r="GE1224" s="2"/>
      <c r="GF1224" s="2"/>
      <c r="GG1224" s="2"/>
      <c r="GH1224" s="2"/>
      <c r="GI1224" s="2"/>
      <c r="GJ1224" s="2"/>
      <c r="GK1224" s="2"/>
      <c r="GL1224" s="2"/>
      <c r="GM1224" s="2"/>
      <c r="GN1224" s="2"/>
      <c r="GO1224" s="2"/>
      <c r="GP1224" s="2"/>
    </row>
    <row r="1225" spans="6:198" s="1" customFormat="1" ht="12.75" customHeight="1">
      <c r="F1225" s="81"/>
      <c r="G1225" s="480"/>
      <c r="H1225" s="480"/>
      <c r="I1225" s="480"/>
      <c r="J1225" s="480"/>
      <c r="K1225" s="530" t="s">
        <v>539</v>
      </c>
      <c r="L1225" s="496"/>
      <c r="M1225" s="499"/>
      <c r="N1225" s="499"/>
      <c r="O1225" s="499"/>
      <c r="P1225" s="499"/>
      <c r="Q1225" s="499"/>
      <c r="R1225" s="499"/>
      <c r="S1225" s="560">
        <f>[1]Stratifications!$G116</f>
        <v>5968465.7399999993</v>
      </c>
      <c r="T1225" s="560"/>
      <c r="U1225" s="560"/>
      <c r="V1225" s="560"/>
      <c r="W1225" s="560"/>
      <c r="X1225" s="498"/>
      <c r="Y1225" s="498"/>
      <c r="Z1225" s="498"/>
      <c r="AA1225" s="553">
        <f>[1]Stratifications!$J116</f>
        <v>1.950020267545886E-2</v>
      </c>
      <c r="AB1225" s="553"/>
      <c r="AC1225" s="553"/>
      <c r="AD1225" s="553" t="s">
        <v>493</v>
      </c>
      <c r="AE1225" s="553"/>
      <c r="AF1225" s="553"/>
      <c r="AG1225" s="553"/>
      <c r="AH1225" s="498"/>
      <c r="AI1225" s="561">
        <f>[1]Stratifications!$M116</f>
        <v>47</v>
      </c>
      <c r="AJ1225" s="562"/>
      <c r="AK1225" s="562"/>
      <c r="AL1225" s="562" t="s">
        <v>493</v>
      </c>
      <c r="AM1225" s="562"/>
      <c r="AN1225" s="562"/>
      <c r="AO1225" s="562"/>
      <c r="AP1225" s="498"/>
      <c r="AQ1225" s="498"/>
      <c r="AR1225" s="553">
        <f>[1]Stratifications!$P116</f>
        <v>2.1769337656322371E-2</v>
      </c>
      <c r="AS1225" s="553"/>
      <c r="AT1225" s="553"/>
      <c r="AU1225" s="553" t="s">
        <v>493</v>
      </c>
      <c r="AV1225" s="553"/>
      <c r="AW1225" s="553"/>
      <c r="AX1225" s="553"/>
      <c r="AY1225" s="553"/>
      <c r="AZ1225" s="500"/>
      <c r="BA1225" s="500"/>
      <c r="BB1225" s="500"/>
      <c r="BC1225" s="500"/>
      <c r="BD1225" s="480"/>
      <c r="BE1225" s="480"/>
      <c r="BF1225" s="480"/>
      <c r="BG1225" s="480"/>
      <c r="BH1225" s="480"/>
      <c r="BI1225" s="480"/>
      <c r="BJ1225" s="480"/>
      <c r="BK1225" s="480"/>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c r="DP1225" s="2"/>
      <c r="DQ1225" s="2"/>
      <c r="DR1225" s="2"/>
      <c r="DS1225" s="2"/>
      <c r="DT1225" s="2"/>
      <c r="DU1225" s="2"/>
      <c r="DV1225" s="2"/>
      <c r="DW1225" s="2"/>
      <c r="DX1225" s="2"/>
      <c r="DY1225" s="2"/>
      <c r="DZ1225" s="2"/>
      <c r="EA1225" s="2"/>
      <c r="EB1225" s="2"/>
      <c r="EC1225" s="2"/>
      <c r="ED1225" s="2"/>
      <c r="EE1225" s="2"/>
      <c r="EF1225" s="2"/>
      <c r="EG1225" s="2"/>
      <c r="EH1225" s="2"/>
      <c r="EI1225" s="2"/>
      <c r="EJ1225" s="2"/>
      <c r="EK1225" s="2"/>
      <c r="EL1225" s="2"/>
      <c r="EM1225" s="2"/>
      <c r="EN1225" s="2"/>
      <c r="EO1225" s="2"/>
      <c r="EP1225" s="2"/>
      <c r="EQ1225" s="2"/>
      <c r="ER1225" s="2"/>
      <c r="ES1225" s="2"/>
      <c r="ET1225" s="2"/>
      <c r="EU1225" s="2"/>
      <c r="EV1225" s="2"/>
      <c r="EW1225" s="2"/>
      <c r="EX1225" s="2"/>
      <c r="EY1225" s="2"/>
      <c r="EZ1225" s="2"/>
      <c r="FA1225" s="2"/>
      <c r="FB1225" s="2"/>
      <c r="FC1225" s="2"/>
      <c r="FD1225" s="2"/>
      <c r="FE1225" s="2"/>
      <c r="FF1225" s="2"/>
      <c r="FG1225" s="2"/>
      <c r="FH1225" s="2"/>
      <c r="FI1225" s="2"/>
      <c r="FJ1225" s="2"/>
      <c r="FK1225" s="2"/>
      <c r="FL1225" s="2"/>
      <c r="FM1225" s="2"/>
      <c r="FN1225" s="2"/>
      <c r="FO1225" s="2"/>
      <c r="FP1225" s="2"/>
      <c r="FQ1225" s="2"/>
      <c r="FR1225" s="2"/>
      <c r="FS1225" s="2"/>
      <c r="FT1225" s="2"/>
      <c r="FU1225" s="2"/>
      <c r="FV1225" s="2"/>
      <c r="FW1225" s="2"/>
      <c r="FX1225" s="2"/>
      <c r="FY1225" s="2"/>
      <c r="FZ1225" s="2"/>
      <c r="GA1225" s="2"/>
      <c r="GB1225" s="2"/>
      <c r="GC1225" s="2"/>
      <c r="GD1225" s="2"/>
      <c r="GE1225" s="2"/>
      <c r="GF1225" s="2"/>
      <c r="GG1225" s="2"/>
      <c r="GH1225" s="2"/>
      <c r="GI1225" s="2"/>
      <c r="GJ1225" s="2"/>
      <c r="GK1225" s="2"/>
      <c r="GL1225" s="2"/>
      <c r="GM1225" s="2"/>
      <c r="GN1225" s="2"/>
      <c r="GO1225" s="2"/>
      <c r="GP1225" s="2"/>
    </row>
    <row r="1226" spans="6:198" s="1" customFormat="1" ht="12.75" customHeight="1">
      <c r="F1226" s="81"/>
      <c r="G1226" s="480"/>
      <c r="H1226" s="480"/>
      <c r="I1226" s="480"/>
      <c r="J1226" s="480"/>
      <c r="K1226" s="530" t="s">
        <v>540</v>
      </c>
      <c r="L1226" s="539"/>
      <c r="M1226" s="501"/>
      <c r="N1226" s="501"/>
      <c r="O1226" s="501"/>
      <c r="P1226" s="501"/>
      <c r="Q1226" s="501"/>
      <c r="R1226" s="500"/>
      <c r="S1226" s="560">
        <f>[1]Stratifications!$G117</f>
        <v>4437215.580000001</v>
      </c>
      <c r="T1226" s="560"/>
      <c r="U1226" s="560"/>
      <c r="V1226" s="560"/>
      <c r="W1226" s="560"/>
      <c r="X1226" s="498"/>
      <c r="Y1226" s="498"/>
      <c r="Z1226" s="498"/>
      <c r="AA1226" s="553">
        <f>[1]Stratifications!$J117</f>
        <v>1.4497294094328464E-2</v>
      </c>
      <c r="AB1226" s="553"/>
      <c r="AC1226" s="553"/>
      <c r="AD1226" s="553" t="s">
        <v>493</v>
      </c>
      <c r="AE1226" s="553"/>
      <c r="AF1226" s="553"/>
      <c r="AG1226" s="553"/>
      <c r="AH1226" s="498"/>
      <c r="AI1226" s="561">
        <f>[1]Stratifications!$M117</f>
        <v>33</v>
      </c>
      <c r="AJ1226" s="562"/>
      <c r="AK1226" s="562"/>
      <c r="AL1226" s="562" t="s">
        <v>493</v>
      </c>
      <c r="AM1226" s="562"/>
      <c r="AN1226" s="562"/>
      <c r="AO1226" s="562"/>
      <c r="AP1226" s="498"/>
      <c r="AQ1226" s="498"/>
      <c r="AR1226" s="553">
        <f>[1]Stratifications!$P117</f>
        <v>1.5284854099119963E-2</v>
      </c>
      <c r="AS1226" s="553"/>
      <c r="AT1226" s="553"/>
      <c r="AU1226" s="553" t="s">
        <v>493</v>
      </c>
      <c r="AV1226" s="553"/>
      <c r="AW1226" s="553"/>
      <c r="AX1226" s="553"/>
      <c r="AY1226" s="553"/>
      <c r="AZ1226" s="500"/>
      <c r="BA1226" s="500"/>
      <c r="BB1226" s="500"/>
      <c r="BC1226" s="500"/>
      <c r="BD1226" s="480"/>
      <c r="BE1226" s="480"/>
      <c r="BF1226" s="480"/>
      <c r="BG1226" s="480"/>
      <c r="BH1226" s="480"/>
      <c r="BI1226" s="480"/>
      <c r="BJ1226" s="480"/>
      <c r="BK1226" s="480"/>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c r="DP1226" s="2"/>
      <c r="DQ1226" s="2"/>
      <c r="DR1226" s="2"/>
      <c r="DS1226" s="2"/>
      <c r="DT1226" s="2"/>
      <c r="DU1226" s="2"/>
      <c r="DV1226" s="2"/>
      <c r="DW1226" s="2"/>
      <c r="DX1226" s="2"/>
      <c r="DY1226" s="2"/>
      <c r="DZ1226" s="2"/>
      <c r="EA1226" s="2"/>
      <c r="EB1226" s="2"/>
      <c r="EC1226" s="2"/>
      <c r="ED1226" s="2"/>
      <c r="EE1226" s="2"/>
      <c r="EF1226" s="2"/>
      <c r="EG1226" s="2"/>
      <c r="EH1226" s="2"/>
      <c r="EI1226" s="2"/>
      <c r="EJ1226" s="2"/>
      <c r="EK1226" s="2"/>
      <c r="EL1226" s="2"/>
      <c r="EM1226" s="2"/>
      <c r="EN1226" s="2"/>
      <c r="EO1226" s="2"/>
      <c r="EP1226" s="2"/>
      <c r="EQ1226" s="2"/>
      <c r="ER1226" s="2"/>
      <c r="ES1226" s="2"/>
      <c r="ET1226" s="2"/>
      <c r="EU1226" s="2"/>
      <c r="EV1226" s="2"/>
      <c r="EW1226" s="2"/>
      <c r="EX1226" s="2"/>
      <c r="EY1226" s="2"/>
      <c r="EZ1226" s="2"/>
      <c r="FA1226" s="2"/>
      <c r="FB1226" s="2"/>
      <c r="FC1226" s="2"/>
      <c r="FD1226" s="2"/>
      <c r="FE1226" s="2"/>
      <c r="FF1226" s="2"/>
      <c r="FG1226" s="2"/>
      <c r="FH1226" s="2"/>
      <c r="FI1226" s="2"/>
      <c r="FJ1226" s="2"/>
      <c r="FK1226" s="2"/>
      <c r="FL1226" s="2"/>
      <c r="FM1226" s="2"/>
      <c r="FN1226" s="2"/>
      <c r="FO1226" s="2"/>
      <c r="FP1226" s="2"/>
      <c r="FQ1226" s="2"/>
      <c r="FR1226" s="2"/>
      <c r="FS1226" s="2"/>
      <c r="FT1226" s="2"/>
      <c r="FU1226" s="2"/>
      <c r="FV1226" s="2"/>
      <c r="FW1226" s="2"/>
      <c r="FX1226" s="2"/>
      <c r="FY1226" s="2"/>
      <c r="FZ1226" s="2"/>
      <c r="GA1226" s="2"/>
      <c r="GB1226" s="2"/>
      <c r="GC1226" s="2"/>
      <c r="GD1226" s="2"/>
      <c r="GE1226" s="2"/>
      <c r="GF1226" s="2"/>
      <c r="GG1226" s="2"/>
      <c r="GH1226" s="2"/>
      <c r="GI1226" s="2"/>
      <c r="GJ1226" s="2"/>
      <c r="GK1226" s="2"/>
      <c r="GL1226" s="2"/>
      <c r="GM1226" s="2"/>
      <c r="GN1226" s="2"/>
      <c r="GO1226" s="2"/>
      <c r="GP1226" s="2"/>
    </row>
    <row r="1227" spans="6:198" s="1" customFormat="1" ht="12.75" customHeight="1">
      <c r="F1227" s="81"/>
      <c r="G1227" s="480"/>
      <c r="H1227" s="480"/>
      <c r="I1227" s="480"/>
      <c r="J1227" s="480"/>
      <c r="K1227" s="530" t="s">
        <v>541</v>
      </c>
      <c r="L1227" s="539"/>
      <c r="M1227" s="500"/>
      <c r="N1227" s="500"/>
      <c r="O1227" s="500"/>
      <c r="P1227" s="500"/>
      <c r="Q1227" s="500"/>
      <c r="R1227" s="500"/>
      <c r="S1227" s="560">
        <f>[1]Stratifications!$G118</f>
        <v>36471355.359999999</v>
      </c>
      <c r="T1227" s="560"/>
      <c r="U1227" s="560"/>
      <c r="V1227" s="560"/>
      <c r="W1227" s="560"/>
      <c r="X1227" s="498"/>
      <c r="Y1227" s="498"/>
      <c r="Z1227" s="498"/>
      <c r="AA1227" s="553">
        <f>[1]Stratifications!$J118</f>
        <v>0.11915940416685426</v>
      </c>
      <c r="AB1227" s="553"/>
      <c r="AC1227" s="553"/>
      <c r="AD1227" s="553" t="s">
        <v>493</v>
      </c>
      <c r="AE1227" s="553"/>
      <c r="AF1227" s="553"/>
      <c r="AG1227" s="553"/>
      <c r="AH1227" s="498"/>
      <c r="AI1227" s="561">
        <f>[1]Stratifications!$M118</f>
        <v>275</v>
      </c>
      <c r="AJ1227" s="562"/>
      <c r="AK1227" s="562"/>
      <c r="AL1227" s="562" t="s">
        <v>493</v>
      </c>
      <c r="AM1227" s="562"/>
      <c r="AN1227" s="562"/>
      <c r="AO1227" s="562"/>
      <c r="AP1227" s="498"/>
      <c r="AQ1227" s="498"/>
      <c r="AR1227" s="553">
        <f>[1]Stratifications!$P118</f>
        <v>0.12737378415933304</v>
      </c>
      <c r="AS1227" s="553"/>
      <c r="AT1227" s="553"/>
      <c r="AU1227" s="553" t="s">
        <v>493</v>
      </c>
      <c r="AV1227" s="553"/>
      <c r="AW1227" s="553"/>
      <c r="AX1227" s="553"/>
      <c r="AY1227" s="553"/>
      <c r="AZ1227" s="500"/>
      <c r="BA1227" s="500"/>
      <c r="BB1227" s="500"/>
      <c r="BC1227" s="500"/>
      <c r="BD1227" s="480"/>
      <c r="BE1227" s="480"/>
      <c r="BF1227" s="480"/>
      <c r="BG1227" s="480"/>
      <c r="BH1227" s="480"/>
      <c r="BI1227" s="480"/>
      <c r="BJ1227" s="480"/>
      <c r="BK1227" s="480"/>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c r="DP1227" s="2"/>
      <c r="DQ1227" s="2"/>
      <c r="DR1227" s="2"/>
      <c r="DS1227" s="2"/>
      <c r="DT1227" s="2"/>
      <c r="DU1227" s="2"/>
      <c r="DV1227" s="2"/>
      <c r="DW1227" s="2"/>
      <c r="DX1227" s="2"/>
      <c r="DY1227" s="2"/>
      <c r="DZ1227" s="2"/>
      <c r="EA1227" s="2"/>
      <c r="EB1227" s="2"/>
      <c r="EC1227" s="2"/>
      <c r="ED1227" s="2"/>
      <c r="EE1227" s="2"/>
      <c r="EF1227" s="2"/>
      <c r="EG1227" s="2"/>
      <c r="EH1227" s="2"/>
      <c r="EI1227" s="2"/>
      <c r="EJ1227" s="2"/>
      <c r="EK1227" s="2"/>
      <c r="EL1227" s="2"/>
      <c r="EM1227" s="2"/>
      <c r="EN1227" s="2"/>
      <c r="EO1227" s="2"/>
      <c r="EP1227" s="2"/>
      <c r="EQ1227" s="2"/>
      <c r="ER1227" s="2"/>
      <c r="ES1227" s="2"/>
      <c r="ET1227" s="2"/>
      <c r="EU1227" s="2"/>
      <c r="EV1227" s="2"/>
      <c r="EW1227" s="2"/>
      <c r="EX1227" s="2"/>
      <c r="EY1227" s="2"/>
      <c r="EZ1227" s="2"/>
      <c r="FA1227" s="2"/>
      <c r="FB1227" s="2"/>
      <c r="FC1227" s="2"/>
      <c r="FD1227" s="2"/>
      <c r="FE1227" s="2"/>
      <c r="FF1227" s="2"/>
      <c r="FG1227" s="2"/>
      <c r="FH1227" s="2"/>
      <c r="FI1227" s="2"/>
      <c r="FJ1227" s="2"/>
      <c r="FK1227" s="2"/>
      <c r="FL1227" s="2"/>
      <c r="FM1227" s="2"/>
      <c r="FN1227" s="2"/>
      <c r="FO1227" s="2"/>
      <c r="FP1227" s="2"/>
      <c r="FQ1227" s="2"/>
      <c r="FR1227" s="2"/>
      <c r="FS1227" s="2"/>
      <c r="FT1227" s="2"/>
      <c r="FU1227" s="2"/>
      <c r="FV1227" s="2"/>
      <c r="FW1227" s="2"/>
      <c r="FX1227" s="2"/>
      <c r="FY1227" s="2"/>
      <c r="FZ1227" s="2"/>
      <c r="GA1227" s="2"/>
      <c r="GB1227" s="2"/>
      <c r="GC1227" s="2"/>
      <c r="GD1227" s="2"/>
      <c r="GE1227" s="2"/>
      <c r="GF1227" s="2"/>
      <c r="GG1227" s="2"/>
      <c r="GH1227" s="2"/>
      <c r="GI1227" s="2"/>
      <c r="GJ1227" s="2"/>
      <c r="GK1227" s="2"/>
      <c r="GL1227" s="2"/>
      <c r="GM1227" s="2"/>
      <c r="GN1227" s="2"/>
      <c r="GO1227" s="2"/>
      <c r="GP1227" s="2"/>
    </row>
    <row r="1228" spans="6:198" s="1" customFormat="1" ht="12.75" customHeight="1">
      <c r="F1228" s="81"/>
      <c r="G1228" s="480"/>
      <c r="H1228" s="480"/>
      <c r="I1228" s="480"/>
      <c r="J1228" s="480"/>
      <c r="K1228" s="504" t="s">
        <v>278</v>
      </c>
      <c r="L1228" s="505"/>
      <c r="M1228" s="505"/>
      <c r="N1228" s="505"/>
      <c r="O1228" s="505"/>
      <c r="P1228" s="505"/>
      <c r="Q1228" s="505"/>
      <c r="R1228" s="505"/>
      <c r="S1228" s="563">
        <f>[1]Stratifications!$G119</f>
        <v>306071984.96000016</v>
      </c>
      <c r="T1228" s="563"/>
      <c r="U1228" s="563"/>
      <c r="V1228" s="563"/>
      <c r="W1228" s="563"/>
      <c r="X1228" s="506"/>
      <c r="Y1228" s="506"/>
      <c r="Z1228" s="506"/>
      <c r="AA1228" s="577">
        <f>[1]Stratifications!$J119</f>
        <v>0.99999999999999967</v>
      </c>
      <c r="AB1228" s="577"/>
      <c r="AC1228" s="577"/>
      <c r="AD1228" s="577" t="s">
        <v>493</v>
      </c>
      <c r="AE1228" s="577"/>
      <c r="AF1228" s="577"/>
      <c r="AG1228" s="577"/>
      <c r="AH1228" s="506"/>
      <c r="AI1228" s="578">
        <f>[1]Stratifications!$M119</f>
        <v>2159</v>
      </c>
      <c r="AJ1228" s="579"/>
      <c r="AK1228" s="579"/>
      <c r="AL1228" s="579" t="s">
        <v>493</v>
      </c>
      <c r="AM1228" s="579"/>
      <c r="AN1228" s="579"/>
      <c r="AO1228" s="579"/>
      <c r="AP1228" s="506"/>
      <c r="AQ1228" s="506"/>
      <c r="AR1228" s="577">
        <f>[1]Stratifications!$P119</f>
        <v>1</v>
      </c>
      <c r="AS1228" s="577"/>
      <c r="AT1228" s="577"/>
      <c r="AU1228" s="577" t="s">
        <v>493</v>
      </c>
      <c r="AV1228" s="577"/>
      <c r="AW1228" s="577"/>
      <c r="AX1228" s="577"/>
      <c r="AY1228" s="577"/>
      <c r="AZ1228" s="500"/>
      <c r="BA1228" s="500"/>
      <c r="BB1228" s="500"/>
      <c r="BC1228" s="500"/>
      <c r="BD1228" s="480"/>
      <c r="BE1228" s="480"/>
      <c r="BF1228" s="480"/>
      <c r="BG1228" s="480"/>
      <c r="BH1228" s="480"/>
      <c r="BI1228" s="480"/>
      <c r="BJ1228" s="480"/>
      <c r="BK1228" s="480"/>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c r="DP1228" s="2"/>
      <c r="DQ1228" s="2"/>
      <c r="DR1228" s="2"/>
      <c r="DS1228" s="2"/>
      <c r="DT1228" s="2"/>
      <c r="DU1228" s="2"/>
      <c r="DV1228" s="2"/>
      <c r="DW1228" s="2"/>
      <c r="DX1228" s="2"/>
      <c r="DY1228" s="2"/>
      <c r="DZ1228" s="2"/>
      <c r="EA1228" s="2"/>
      <c r="EB1228" s="2"/>
      <c r="EC1228" s="2"/>
      <c r="ED1228" s="2"/>
      <c r="EE1228" s="2"/>
      <c r="EF1228" s="2"/>
      <c r="EG1228" s="2"/>
      <c r="EH1228" s="2"/>
      <c r="EI1228" s="2"/>
      <c r="EJ1228" s="2"/>
      <c r="EK1228" s="2"/>
      <c r="EL1228" s="2"/>
      <c r="EM1228" s="2"/>
      <c r="EN1228" s="2"/>
      <c r="EO1228" s="2"/>
      <c r="EP1228" s="2"/>
      <c r="EQ1228" s="2"/>
      <c r="ER1228" s="2"/>
      <c r="ES1228" s="2"/>
      <c r="ET1228" s="2"/>
      <c r="EU1228" s="2"/>
      <c r="EV1228" s="2"/>
      <c r="EW1228" s="2"/>
      <c r="EX1228" s="2"/>
      <c r="EY1228" s="2"/>
      <c r="EZ1228" s="2"/>
      <c r="FA1228" s="2"/>
      <c r="FB1228" s="2"/>
      <c r="FC1228" s="2"/>
      <c r="FD1228" s="2"/>
      <c r="FE1228" s="2"/>
      <c r="FF1228" s="2"/>
      <c r="FG1228" s="2"/>
      <c r="FH1228" s="2"/>
      <c r="FI1228" s="2"/>
      <c r="FJ1228" s="2"/>
      <c r="FK1228" s="2"/>
      <c r="FL1228" s="2"/>
      <c r="FM1228" s="2"/>
      <c r="FN1228" s="2"/>
      <c r="FO1228" s="2"/>
      <c r="FP1228" s="2"/>
      <c r="FQ1228" s="2"/>
      <c r="FR1228" s="2"/>
      <c r="FS1228" s="2"/>
      <c r="FT1228" s="2"/>
      <c r="FU1228" s="2"/>
      <c r="FV1228" s="2"/>
      <c r="FW1228" s="2"/>
      <c r="FX1228" s="2"/>
      <c r="FY1228" s="2"/>
      <c r="FZ1228" s="2"/>
      <c r="GA1228" s="2"/>
      <c r="GB1228" s="2"/>
      <c r="GC1228" s="2"/>
      <c r="GD1228" s="2"/>
      <c r="GE1228" s="2"/>
      <c r="GF1228" s="2"/>
      <c r="GG1228" s="2"/>
      <c r="GH1228" s="2"/>
      <c r="GI1228" s="2"/>
      <c r="GJ1228" s="2"/>
      <c r="GK1228" s="2"/>
      <c r="GL1228" s="2"/>
      <c r="GM1228" s="2"/>
      <c r="GN1228" s="2"/>
      <c r="GO1228" s="2"/>
      <c r="GP1228" s="2"/>
    </row>
    <row r="1229" spans="6:198" s="1" customFormat="1" ht="12.75" customHeight="1" thickBot="1">
      <c r="F1229" s="81"/>
      <c r="G1229" s="480"/>
      <c r="H1229" s="480"/>
      <c r="I1229" s="480"/>
      <c r="J1229" s="480"/>
      <c r="K1229" s="500"/>
      <c r="L1229" s="500"/>
      <c r="M1229" s="500"/>
      <c r="N1229" s="500"/>
      <c r="O1229" s="500"/>
      <c r="P1229" s="500"/>
      <c r="Q1229" s="500"/>
      <c r="R1229" s="500"/>
      <c r="S1229" s="500"/>
      <c r="T1229" s="500"/>
      <c r="U1229" s="500"/>
      <c r="V1229" s="500"/>
      <c r="W1229" s="500"/>
      <c r="X1229" s="500"/>
      <c r="Y1229" s="500"/>
      <c r="Z1229" s="500"/>
      <c r="AA1229" s="500"/>
      <c r="AB1229" s="500"/>
      <c r="AC1229" s="500"/>
      <c r="AD1229" s="500"/>
      <c r="AE1229" s="500"/>
      <c r="AF1229" s="500"/>
      <c r="AG1229" s="500"/>
      <c r="AH1229" s="500"/>
      <c r="AI1229" s="500"/>
      <c r="AJ1229" s="500"/>
      <c r="AK1229" s="500"/>
      <c r="AL1229" s="500"/>
      <c r="AM1229" s="500"/>
      <c r="AN1229" s="500"/>
      <c r="AO1229" s="500"/>
      <c r="AP1229" s="500"/>
      <c r="AQ1229" s="500"/>
      <c r="AR1229" s="500"/>
      <c r="AS1229" s="500"/>
      <c r="AT1229" s="500"/>
      <c r="AU1229" s="500"/>
      <c r="AV1229" s="500"/>
      <c r="AW1229" s="500"/>
      <c r="AX1229" s="500"/>
      <c r="AY1229" s="500"/>
      <c r="AZ1229" s="500"/>
      <c r="BA1229" s="500"/>
      <c r="BB1229" s="500"/>
      <c r="BC1229" s="500"/>
      <c r="BD1229" s="480"/>
      <c r="BE1229" s="480"/>
      <c r="BF1229" s="480"/>
      <c r="BG1229" s="480"/>
      <c r="BH1229" s="480"/>
      <c r="BI1229" s="480"/>
      <c r="BJ1229" s="480"/>
      <c r="BK1229" s="480"/>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c r="DP1229" s="2"/>
      <c r="DQ1229" s="2"/>
      <c r="DR1229" s="2"/>
      <c r="DS1229" s="2"/>
      <c r="DT1229" s="2"/>
      <c r="DU1229" s="2"/>
      <c r="DV1229" s="2"/>
      <c r="DW1229" s="2"/>
      <c r="DX1229" s="2"/>
      <c r="DY1229" s="2"/>
      <c r="DZ1229" s="2"/>
      <c r="EA1229" s="2"/>
      <c r="EB1229" s="2"/>
      <c r="EC1229" s="2"/>
      <c r="ED1229" s="2"/>
      <c r="EE1229" s="2"/>
      <c r="EF1229" s="2"/>
      <c r="EG1229" s="2"/>
      <c r="EH1229" s="2"/>
      <c r="EI1229" s="2"/>
      <c r="EJ1229" s="2"/>
      <c r="EK1229" s="2"/>
      <c r="EL1229" s="2"/>
      <c r="EM1229" s="2"/>
      <c r="EN1229" s="2"/>
      <c r="EO1229" s="2"/>
      <c r="EP1229" s="2"/>
      <c r="EQ1229" s="2"/>
      <c r="ER1229" s="2"/>
      <c r="ES1229" s="2"/>
      <c r="ET1229" s="2"/>
      <c r="EU1229" s="2"/>
      <c r="EV1229" s="2"/>
      <c r="EW1229" s="2"/>
      <c r="EX1229" s="2"/>
      <c r="EY1229" s="2"/>
      <c r="EZ1229" s="2"/>
      <c r="FA1229" s="2"/>
      <c r="FB1229" s="2"/>
      <c r="FC1229" s="2"/>
      <c r="FD1229" s="2"/>
      <c r="FE1229" s="2"/>
      <c r="FF1229" s="2"/>
      <c r="FG1229" s="2"/>
      <c r="FH1229" s="2"/>
      <c r="FI1229" s="2"/>
      <c r="FJ1229" s="2"/>
      <c r="FK1229" s="2"/>
      <c r="FL1229" s="2"/>
      <c r="FM1229" s="2"/>
      <c r="FN1229" s="2"/>
      <c r="FO1229" s="2"/>
      <c r="FP1229" s="2"/>
      <c r="FQ1229" s="2"/>
      <c r="FR1229" s="2"/>
      <c r="FS1229" s="2"/>
      <c r="FT1229" s="2"/>
      <c r="FU1229" s="2"/>
      <c r="FV1229" s="2"/>
      <c r="FW1229" s="2"/>
      <c r="FX1229" s="2"/>
      <c r="FY1229" s="2"/>
      <c r="FZ1229" s="2"/>
      <c r="GA1229" s="2"/>
      <c r="GB1229" s="2"/>
      <c r="GC1229" s="2"/>
      <c r="GD1229" s="2"/>
      <c r="GE1229" s="2"/>
      <c r="GF1229" s="2"/>
      <c r="GG1229" s="2"/>
      <c r="GH1229" s="2"/>
      <c r="GI1229" s="2"/>
      <c r="GJ1229" s="2"/>
      <c r="GK1229" s="2"/>
      <c r="GL1229" s="2"/>
      <c r="GM1229" s="2"/>
      <c r="GN1229" s="2"/>
      <c r="GO1229" s="2"/>
      <c r="GP1229" s="2"/>
    </row>
    <row r="1230" spans="6:198" s="1" customFormat="1" ht="28.5" customHeight="1" thickBot="1">
      <c r="F1230" s="81"/>
      <c r="G1230" s="480"/>
      <c r="H1230" s="480"/>
      <c r="I1230" s="480"/>
      <c r="J1230" s="480"/>
      <c r="K1230" s="586" t="s">
        <v>542</v>
      </c>
      <c r="L1230" s="587"/>
      <c r="M1230" s="587"/>
      <c r="N1230" s="587"/>
      <c r="O1230" s="587"/>
      <c r="P1230" s="587"/>
      <c r="Q1230" s="587"/>
      <c r="R1230" s="483"/>
      <c r="S1230" s="483"/>
      <c r="T1230" s="484"/>
      <c r="U1230" s="483" t="s">
        <v>56</v>
      </c>
      <c r="V1230" s="483"/>
      <c r="W1230" s="483"/>
      <c r="X1230" s="483"/>
      <c r="Y1230" s="483"/>
      <c r="Z1230" s="485"/>
      <c r="AA1230" s="486"/>
      <c r="AB1230" s="486"/>
      <c r="AC1230" s="486"/>
      <c r="AD1230" s="486" t="s">
        <v>472</v>
      </c>
      <c r="AE1230" s="486"/>
      <c r="AF1230" s="486"/>
      <c r="AG1230" s="486"/>
      <c r="AH1230" s="487"/>
      <c r="AI1230" s="486"/>
      <c r="AJ1230" s="574" t="s">
        <v>473</v>
      </c>
      <c r="AK1230" s="575"/>
      <c r="AL1230" s="575"/>
      <c r="AM1230" s="575"/>
      <c r="AN1230" s="575"/>
      <c r="AO1230" s="575"/>
      <c r="AP1230" s="487"/>
      <c r="AQ1230" s="487"/>
      <c r="AR1230" s="486"/>
      <c r="AS1230" s="486"/>
      <c r="AT1230" s="486"/>
      <c r="AU1230" s="486" t="s">
        <v>474</v>
      </c>
      <c r="AV1230" s="486"/>
      <c r="AW1230" s="486"/>
      <c r="AX1230" s="507"/>
      <c r="AY1230" s="507"/>
      <c r="AZ1230" s="500"/>
      <c r="BA1230" s="500"/>
      <c r="BB1230" s="500"/>
      <c r="BC1230" s="500"/>
      <c r="BD1230" s="480"/>
      <c r="BE1230" s="480"/>
      <c r="BF1230" s="480"/>
      <c r="BG1230" s="480"/>
      <c r="BH1230" s="480"/>
      <c r="BI1230" s="480"/>
      <c r="BJ1230" s="480"/>
      <c r="BK1230" s="480"/>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c r="DP1230" s="2"/>
      <c r="DQ1230" s="2"/>
      <c r="DR1230" s="2"/>
      <c r="DS1230" s="2"/>
      <c r="DT1230" s="2"/>
      <c r="DU1230" s="2"/>
      <c r="DV1230" s="2"/>
      <c r="DW1230" s="2"/>
      <c r="DX1230" s="2"/>
      <c r="DY1230" s="2"/>
      <c r="DZ1230" s="2"/>
      <c r="EA1230" s="2"/>
      <c r="EB1230" s="2"/>
      <c r="EC1230" s="2"/>
      <c r="ED1230" s="2"/>
      <c r="EE1230" s="2"/>
      <c r="EF1230" s="2"/>
      <c r="EG1230" s="2"/>
      <c r="EH1230" s="2"/>
      <c r="EI1230" s="2"/>
      <c r="EJ1230" s="2"/>
      <c r="EK1230" s="2"/>
      <c r="EL1230" s="2"/>
      <c r="EM1230" s="2"/>
      <c r="EN1230" s="2"/>
      <c r="EO1230" s="2"/>
      <c r="EP1230" s="2"/>
      <c r="EQ1230" s="2"/>
      <c r="ER1230" s="2"/>
      <c r="ES1230" s="2"/>
      <c r="ET1230" s="2"/>
      <c r="EU1230" s="2"/>
      <c r="EV1230" s="2"/>
      <c r="EW1230" s="2"/>
      <c r="EX1230" s="2"/>
      <c r="EY1230" s="2"/>
      <c r="EZ1230" s="2"/>
      <c r="FA1230" s="2"/>
      <c r="FB1230" s="2"/>
      <c r="FC1230" s="2"/>
      <c r="FD1230" s="2"/>
      <c r="FE1230" s="2"/>
      <c r="FF1230" s="2"/>
      <c r="FG1230" s="2"/>
      <c r="FH1230" s="2"/>
      <c r="FI1230" s="2"/>
      <c r="FJ1230" s="2"/>
      <c r="FK1230" s="2"/>
      <c r="FL1230" s="2"/>
      <c r="FM1230" s="2"/>
      <c r="FN1230" s="2"/>
      <c r="FO1230" s="2"/>
      <c r="FP1230" s="2"/>
      <c r="FQ1230" s="2"/>
      <c r="FR1230" s="2"/>
      <c r="FS1230" s="2"/>
      <c r="FT1230" s="2"/>
      <c r="FU1230" s="2"/>
      <c r="FV1230" s="2"/>
      <c r="FW1230" s="2"/>
      <c r="FX1230" s="2"/>
      <c r="FY1230" s="2"/>
      <c r="FZ1230" s="2"/>
      <c r="GA1230" s="2"/>
      <c r="GB1230" s="2"/>
      <c r="GC1230" s="2"/>
      <c r="GD1230" s="2"/>
      <c r="GE1230" s="2"/>
      <c r="GF1230" s="2"/>
      <c r="GG1230" s="2"/>
      <c r="GH1230" s="2"/>
      <c r="GI1230" s="2"/>
      <c r="GJ1230" s="2"/>
      <c r="GK1230" s="2"/>
      <c r="GL1230" s="2"/>
      <c r="GM1230" s="2"/>
      <c r="GN1230" s="2"/>
      <c r="GO1230" s="2"/>
      <c r="GP1230" s="2"/>
    </row>
    <row r="1231" spans="6:198" s="1" customFormat="1" ht="12.75" customHeight="1">
      <c r="F1231" s="81"/>
      <c r="G1231" s="480"/>
      <c r="H1231" s="480"/>
      <c r="I1231" s="480"/>
      <c r="J1231" s="480"/>
      <c r="K1231" s="530" t="s">
        <v>531</v>
      </c>
      <c r="L1231" s="495"/>
      <c r="M1231" s="496"/>
      <c r="N1231" s="496"/>
      <c r="O1231" s="496"/>
      <c r="P1231" s="496"/>
      <c r="Q1231" s="496"/>
      <c r="R1231" s="491"/>
      <c r="S1231" s="560">
        <f>[1]Stratifications!$G122</f>
        <v>0</v>
      </c>
      <c r="T1231" s="560"/>
      <c r="U1231" s="560"/>
      <c r="V1231" s="560"/>
      <c r="W1231" s="560"/>
      <c r="X1231" s="497"/>
      <c r="Y1231" s="497"/>
      <c r="Z1231" s="493"/>
      <c r="AA1231" s="553">
        <f>[1]Stratifications!$J122</f>
        <v>0</v>
      </c>
      <c r="AB1231" s="553"/>
      <c r="AC1231" s="553"/>
      <c r="AD1231" s="553" t="s">
        <v>493</v>
      </c>
      <c r="AE1231" s="553"/>
      <c r="AF1231" s="553"/>
      <c r="AG1231" s="553"/>
      <c r="AH1231" s="498"/>
      <c r="AI1231" s="561">
        <f>[1]Stratifications!$M122</f>
        <v>0</v>
      </c>
      <c r="AJ1231" s="562"/>
      <c r="AK1231" s="562"/>
      <c r="AL1231" s="562" t="s">
        <v>493</v>
      </c>
      <c r="AM1231" s="562"/>
      <c r="AN1231" s="562"/>
      <c r="AO1231" s="562"/>
      <c r="AP1231" s="498"/>
      <c r="AQ1231" s="498"/>
      <c r="AR1231" s="553">
        <f>[1]Stratifications!$P122</f>
        <v>0</v>
      </c>
      <c r="AS1231" s="553"/>
      <c r="AT1231" s="553"/>
      <c r="AU1231" s="553" t="s">
        <v>493</v>
      </c>
      <c r="AV1231" s="553"/>
      <c r="AW1231" s="553"/>
      <c r="AX1231" s="553"/>
      <c r="AY1231" s="553"/>
      <c r="AZ1231" s="500"/>
      <c r="BA1231" s="500"/>
      <c r="BB1231" s="500"/>
      <c r="BC1231" s="500"/>
      <c r="BD1231" s="480"/>
      <c r="BE1231" s="480"/>
      <c r="BF1231" s="480"/>
      <c r="BG1231" s="480"/>
      <c r="BH1231" s="480"/>
      <c r="BI1231" s="480"/>
      <c r="BJ1231" s="480"/>
      <c r="BK1231" s="480"/>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c r="DP1231" s="2"/>
      <c r="DQ1231" s="2"/>
      <c r="DR1231" s="2"/>
      <c r="DS1231" s="2"/>
      <c r="DT1231" s="2"/>
      <c r="DU1231" s="2"/>
      <c r="DV1231" s="2"/>
      <c r="DW1231" s="2"/>
      <c r="DX1231" s="2"/>
      <c r="DY1231" s="2"/>
      <c r="DZ1231" s="2"/>
      <c r="EA1231" s="2"/>
      <c r="EB1231" s="2"/>
      <c r="EC1231" s="2"/>
      <c r="ED1231" s="2"/>
      <c r="EE1231" s="2"/>
      <c r="EF1231" s="2"/>
      <c r="EG1231" s="2"/>
      <c r="EH1231" s="2"/>
      <c r="EI1231" s="2"/>
      <c r="EJ1231" s="2"/>
      <c r="EK1231" s="2"/>
      <c r="EL1231" s="2"/>
      <c r="EM1231" s="2"/>
      <c r="EN1231" s="2"/>
      <c r="EO1231" s="2"/>
      <c r="EP1231" s="2"/>
      <c r="EQ1231" s="2"/>
      <c r="ER1231" s="2"/>
      <c r="ES1231" s="2"/>
      <c r="ET1231" s="2"/>
      <c r="EU1231" s="2"/>
      <c r="EV1231" s="2"/>
      <c r="EW1231" s="2"/>
      <c r="EX1231" s="2"/>
      <c r="EY1231" s="2"/>
      <c r="EZ1231" s="2"/>
      <c r="FA1231" s="2"/>
      <c r="FB1231" s="2"/>
      <c r="FC1231" s="2"/>
      <c r="FD1231" s="2"/>
      <c r="FE1231" s="2"/>
      <c r="FF1231" s="2"/>
      <c r="FG1231" s="2"/>
      <c r="FH1231" s="2"/>
      <c r="FI1231" s="2"/>
      <c r="FJ1231" s="2"/>
      <c r="FK1231" s="2"/>
      <c r="FL1231" s="2"/>
      <c r="FM1231" s="2"/>
      <c r="FN1231" s="2"/>
      <c r="FO1231" s="2"/>
      <c r="FP1231" s="2"/>
      <c r="FQ1231" s="2"/>
      <c r="FR1231" s="2"/>
      <c r="FS1231" s="2"/>
      <c r="FT1231" s="2"/>
      <c r="FU1231" s="2"/>
      <c r="FV1231" s="2"/>
      <c r="FW1231" s="2"/>
      <c r="FX1231" s="2"/>
      <c r="FY1231" s="2"/>
      <c r="FZ1231" s="2"/>
      <c r="GA1231" s="2"/>
      <c r="GB1231" s="2"/>
      <c r="GC1231" s="2"/>
      <c r="GD1231" s="2"/>
      <c r="GE1231" s="2"/>
      <c r="GF1231" s="2"/>
      <c r="GG1231" s="2"/>
      <c r="GH1231" s="2"/>
      <c r="GI1231" s="2"/>
      <c r="GJ1231" s="2"/>
      <c r="GK1231" s="2"/>
      <c r="GL1231" s="2"/>
      <c r="GM1231" s="2"/>
      <c r="GN1231" s="2"/>
      <c r="GO1231" s="2"/>
      <c r="GP1231" s="2"/>
    </row>
    <row r="1232" spans="6:198" s="1" customFormat="1" ht="12.75" customHeight="1">
      <c r="F1232" s="81"/>
      <c r="G1232" s="480"/>
      <c r="H1232" s="480"/>
      <c r="I1232" s="480"/>
      <c r="J1232" s="480"/>
      <c r="K1232" s="530" t="s">
        <v>532</v>
      </c>
      <c r="L1232" s="495"/>
      <c r="M1232" s="496"/>
      <c r="N1232" s="496"/>
      <c r="O1232" s="496"/>
      <c r="P1232" s="496"/>
      <c r="Q1232" s="496"/>
      <c r="R1232" s="491"/>
      <c r="S1232" s="560">
        <f>[1]Stratifications!$G123</f>
        <v>22630666.480000008</v>
      </c>
      <c r="T1232" s="560"/>
      <c r="U1232" s="560"/>
      <c r="V1232" s="560"/>
      <c r="W1232" s="560"/>
      <c r="X1232" s="431"/>
      <c r="Y1232" s="431"/>
      <c r="Z1232" s="493"/>
      <c r="AA1232" s="553">
        <f>[1]Stratifications!$J123</f>
        <v>7.3939032619916426E-2</v>
      </c>
      <c r="AB1232" s="553"/>
      <c r="AC1232" s="553"/>
      <c r="AD1232" s="553" t="s">
        <v>493</v>
      </c>
      <c r="AE1232" s="553"/>
      <c r="AF1232" s="553"/>
      <c r="AG1232" s="553"/>
      <c r="AH1232" s="498"/>
      <c r="AI1232" s="561">
        <f>[1]Stratifications!$M123</f>
        <v>110</v>
      </c>
      <c r="AJ1232" s="562"/>
      <c r="AK1232" s="562"/>
      <c r="AL1232" s="562" t="s">
        <v>493</v>
      </c>
      <c r="AM1232" s="562"/>
      <c r="AN1232" s="562"/>
      <c r="AO1232" s="562"/>
      <c r="AP1232" s="498"/>
      <c r="AQ1232" s="498"/>
      <c r="AR1232" s="553">
        <f>[1]Stratifications!$P123</f>
        <v>5.0949513663733209E-2</v>
      </c>
      <c r="AS1232" s="553"/>
      <c r="AT1232" s="553"/>
      <c r="AU1232" s="553" t="s">
        <v>493</v>
      </c>
      <c r="AV1232" s="553"/>
      <c r="AW1232" s="553"/>
      <c r="AX1232" s="553"/>
      <c r="AY1232" s="553"/>
      <c r="AZ1232" s="500"/>
      <c r="BA1232" s="500"/>
      <c r="BB1232" s="500"/>
      <c r="BC1232" s="500"/>
      <c r="BD1232" s="480"/>
      <c r="BE1232" s="480"/>
      <c r="BF1232" s="480"/>
      <c r="BG1232" s="480"/>
      <c r="BH1232" s="480"/>
      <c r="BI1232" s="480"/>
      <c r="BJ1232" s="480"/>
      <c r="BK1232" s="480"/>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c r="DP1232" s="2"/>
      <c r="DQ1232" s="2"/>
      <c r="DR1232" s="2"/>
      <c r="DS1232" s="2"/>
      <c r="DT1232" s="2"/>
      <c r="DU1232" s="2"/>
      <c r="DV1232" s="2"/>
      <c r="DW1232" s="2"/>
      <c r="DX1232" s="2"/>
      <c r="DY1232" s="2"/>
      <c r="DZ1232" s="2"/>
      <c r="EA1232" s="2"/>
      <c r="EB1232" s="2"/>
      <c r="EC1232" s="2"/>
      <c r="ED1232" s="2"/>
      <c r="EE1232" s="2"/>
      <c r="EF1232" s="2"/>
      <c r="EG1232" s="2"/>
      <c r="EH1232" s="2"/>
      <c r="EI1232" s="2"/>
      <c r="EJ1232" s="2"/>
      <c r="EK1232" s="2"/>
      <c r="EL1232" s="2"/>
      <c r="EM1232" s="2"/>
      <c r="EN1232" s="2"/>
      <c r="EO1232" s="2"/>
      <c r="EP1232" s="2"/>
      <c r="EQ1232" s="2"/>
      <c r="ER1232" s="2"/>
      <c r="ES1232" s="2"/>
      <c r="ET1232" s="2"/>
      <c r="EU1232" s="2"/>
      <c r="EV1232" s="2"/>
      <c r="EW1232" s="2"/>
      <c r="EX1232" s="2"/>
      <c r="EY1232" s="2"/>
      <c r="EZ1232" s="2"/>
      <c r="FA1232" s="2"/>
      <c r="FB1232" s="2"/>
      <c r="FC1232" s="2"/>
      <c r="FD1232" s="2"/>
      <c r="FE1232" s="2"/>
      <c r="FF1232" s="2"/>
      <c r="FG1232" s="2"/>
      <c r="FH1232" s="2"/>
      <c r="FI1232" s="2"/>
      <c r="FJ1232" s="2"/>
      <c r="FK1232" s="2"/>
      <c r="FL1232" s="2"/>
      <c r="FM1232" s="2"/>
      <c r="FN1232" s="2"/>
      <c r="FO1232" s="2"/>
      <c r="FP1232" s="2"/>
      <c r="FQ1232" s="2"/>
      <c r="FR1232" s="2"/>
      <c r="FS1232" s="2"/>
      <c r="FT1232" s="2"/>
      <c r="FU1232" s="2"/>
      <c r="FV1232" s="2"/>
      <c r="FW1232" s="2"/>
      <c r="FX1232" s="2"/>
      <c r="FY1232" s="2"/>
      <c r="FZ1232" s="2"/>
      <c r="GA1232" s="2"/>
      <c r="GB1232" s="2"/>
      <c r="GC1232" s="2"/>
      <c r="GD1232" s="2"/>
      <c r="GE1232" s="2"/>
      <c r="GF1232" s="2"/>
      <c r="GG1232" s="2"/>
      <c r="GH1232" s="2"/>
      <c r="GI1232" s="2"/>
      <c r="GJ1232" s="2"/>
      <c r="GK1232" s="2"/>
      <c r="GL1232" s="2"/>
      <c r="GM1232" s="2"/>
      <c r="GN1232" s="2"/>
      <c r="GO1232" s="2"/>
      <c r="GP1232" s="2"/>
    </row>
    <row r="1233" spans="6:198" s="1" customFormat="1" ht="12.75" customHeight="1">
      <c r="F1233" s="81"/>
      <c r="G1233" s="480"/>
      <c r="H1233" s="480"/>
      <c r="I1233" s="480"/>
      <c r="J1233" s="480"/>
      <c r="K1233" s="530" t="s">
        <v>533</v>
      </c>
      <c r="L1233" s="495"/>
      <c r="M1233" s="496"/>
      <c r="N1233" s="496"/>
      <c r="O1233" s="496"/>
      <c r="P1233" s="496"/>
      <c r="Q1233" s="496"/>
      <c r="R1233" s="491"/>
      <c r="S1233" s="560">
        <f>[1]Stratifications!$G124</f>
        <v>54372247.410000034</v>
      </c>
      <c r="T1233" s="560"/>
      <c r="U1233" s="560"/>
      <c r="V1233" s="560"/>
      <c r="W1233" s="560"/>
      <c r="X1233" s="431"/>
      <c r="Y1233" s="431"/>
      <c r="Z1233" s="493"/>
      <c r="AA1233" s="553">
        <f>[1]Stratifications!$J124</f>
        <v>0.1776452928780981</v>
      </c>
      <c r="AB1233" s="553"/>
      <c r="AC1233" s="553"/>
      <c r="AD1233" s="553" t="s">
        <v>493</v>
      </c>
      <c r="AE1233" s="553"/>
      <c r="AF1233" s="553"/>
      <c r="AG1233" s="553"/>
      <c r="AH1233" s="498"/>
      <c r="AI1233" s="561">
        <f>[1]Stratifications!$M124</f>
        <v>432</v>
      </c>
      <c r="AJ1233" s="562"/>
      <c r="AK1233" s="562"/>
      <c r="AL1233" s="562" t="s">
        <v>493</v>
      </c>
      <c r="AM1233" s="562"/>
      <c r="AN1233" s="562"/>
      <c r="AO1233" s="562"/>
      <c r="AP1233" s="498"/>
      <c r="AQ1233" s="498"/>
      <c r="AR1233" s="553">
        <f>[1]Stratifications!$P124</f>
        <v>0.2000926354793886</v>
      </c>
      <c r="AS1233" s="553"/>
      <c r="AT1233" s="553"/>
      <c r="AU1233" s="553" t="s">
        <v>493</v>
      </c>
      <c r="AV1233" s="553"/>
      <c r="AW1233" s="553"/>
      <c r="AX1233" s="553"/>
      <c r="AY1233" s="553"/>
      <c r="AZ1233" s="500"/>
      <c r="BA1233" s="500"/>
      <c r="BB1233" s="500"/>
      <c r="BC1233" s="500"/>
      <c r="BD1233" s="480"/>
      <c r="BE1233" s="480"/>
      <c r="BF1233" s="480"/>
      <c r="BG1233" s="480"/>
      <c r="BH1233" s="480"/>
      <c r="BI1233" s="480"/>
      <c r="BJ1233" s="480"/>
      <c r="BK1233" s="480"/>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row>
    <row r="1234" spans="6:198" s="1" customFormat="1" ht="12.75" customHeight="1">
      <c r="F1234" s="81"/>
      <c r="G1234" s="480"/>
      <c r="H1234" s="480"/>
      <c r="I1234" s="480"/>
      <c r="J1234" s="480"/>
      <c r="K1234" s="530" t="s">
        <v>534</v>
      </c>
      <c r="L1234" s="495"/>
      <c r="M1234" s="496"/>
      <c r="N1234" s="496"/>
      <c r="O1234" s="496"/>
      <c r="P1234" s="496"/>
      <c r="Q1234" s="496"/>
      <c r="R1234" s="491"/>
      <c r="S1234" s="560">
        <f>[1]Stratifications!$G125</f>
        <v>91796732.60999994</v>
      </c>
      <c r="T1234" s="560"/>
      <c r="U1234" s="560"/>
      <c r="V1234" s="560"/>
      <c r="W1234" s="560"/>
      <c r="X1234" s="431"/>
      <c r="Y1234" s="431"/>
      <c r="Z1234" s="493"/>
      <c r="AA1234" s="553">
        <f>[1]Stratifications!$J125</f>
        <v>0.2999187678741545</v>
      </c>
      <c r="AB1234" s="553"/>
      <c r="AC1234" s="553"/>
      <c r="AD1234" s="553" t="s">
        <v>493</v>
      </c>
      <c r="AE1234" s="553"/>
      <c r="AF1234" s="553"/>
      <c r="AG1234" s="553"/>
      <c r="AH1234" s="498"/>
      <c r="AI1234" s="561">
        <f>[1]Stratifications!$M125</f>
        <v>640</v>
      </c>
      <c r="AJ1234" s="562"/>
      <c r="AK1234" s="562"/>
      <c r="AL1234" s="562" t="s">
        <v>493</v>
      </c>
      <c r="AM1234" s="562"/>
      <c r="AN1234" s="562"/>
      <c r="AO1234" s="562"/>
      <c r="AP1234" s="498"/>
      <c r="AQ1234" s="498"/>
      <c r="AR1234" s="553">
        <f>[1]Stratifications!$P125</f>
        <v>0.29643353404353867</v>
      </c>
      <c r="AS1234" s="553"/>
      <c r="AT1234" s="553"/>
      <c r="AU1234" s="553" t="s">
        <v>493</v>
      </c>
      <c r="AV1234" s="553"/>
      <c r="AW1234" s="553"/>
      <c r="AX1234" s="553"/>
      <c r="AY1234" s="553"/>
      <c r="AZ1234" s="500"/>
      <c r="BA1234" s="500"/>
      <c r="BB1234" s="500"/>
      <c r="BC1234" s="500"/>
      <c r="BD1234" s="480"/>
      <c r="BE1234" s="480"/>
      <c r="BF1234" s="480"/>
      <c r="BG1234" s="480"/>
      <c r="BH1234" s="480"/>
      <c r="BI1234" s="480"/>
      <c r="BJ1234" s="480"/>
      <c r="BK1234" s="480"/>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c r="DP1234" s="2"/>
      <c r="DQ1234" s="2"/>
      <c r="DR1234" s="2"/>
      <c r="DS1234" s="2"/>
      <c r="DT1234" s="2"/>
      <c r="DU1234" s="2"/>
      <c r="DV1234" s="2"/>
      <c r="DW1234" s="2"/>
      <c r="DX1234" s="2"/>
      <c r="DY1234" s="2"/>
      <c r="DZ1234" s="2"/>
      <c r="EA1234" s="2"/>
      <c r="EB1234" s="2"/>
      <c r="EC1234" s="2"/>
      <c r="ED1234" s="2"/>
      <c r="EE1234" s="2"/>
      <c r="EF1234" s="2"/>
      <c r="EG1234" s="2"/>
      <c r="EH1234" s="2"/>
      <c r="EI1234" s="2"/>
      <c r="EJ1234" s="2"/>
      <c r="EK1234" s="2"/>
      <c r="EL1234" s="2"/>
      <c r="EM1234" s="2"/>
      <c r="EN1234" s="2"/>
      <c r="EO1234" s="2"/>
      <c r="EP1234" s="2"/>
      <c r="EQ1234" s="2"/>
      <c r="ER1234" s="2"/>
      <c r="ES1234" s="2"/>
      <c r="ET1234" s="2"/>
      <c r="EU1234" s="2"/>
      <c r="EV1234" s="2"/>
      <c r="EW1234" s="2"/>
      <c r="EX1234" s="2"/>
      <c r="EY1234" s="2"/>
      <c r="EZ1234" s="2"/>
      <c r="FA1234" s="2"/>
      <c r="FB1234" s="2"/>
      <c r="FC1234" s="2"/>
      <c r="FD1234" s="2"/>
      <c r="FE1234" s="2"/>
      <c r="FF1234" s="2"/>
      <c r="FG1234" s="2"/>
      <c r="FH1234" s="2"/>
      <c r="FI1234" s="2"/>
      <c r="FJ1234" s="2"/>
      <c r="FK1234" s="2"/>
      <c r="FL1234" s="2"/>
      <c r="FM1234" s="2"/>
      <c r="FN1234" s="2"/>
      <c r="FO1234" s="2"/>
      <c r="FP1234" s="2"/>
      <c r="FQ1234" s="2"/>
      <c r="FR1234" s="2"/>
      <c r="FS1234" s="2"/>
      <c r="FT1234" s="2"/>
      <c r="FU1234" s="2"/>
      <c r="FV1234" s="2"/>
      <c r="FW1234" s="2"/>
      <c r="FX1234" s="2"/>
      <c r="FY1234" s="2"/>
      <c r="FZ1234" s="2"/>
      <c r="GA1234" s="2"/>
      <c r="GB1234" s="2"/>
      <c r="GC1234" s="2"/>
      <c r="GD1234" s="2"/>
      <c r="GE1234" s="2"/>
      <c r="GF1234" s="2"/>
      <c r="GG1234" s="2"/>
      <c r="GH1234" s="2"/>
      <c r="GI1234" s="2"/>
      <c r="GJ1234" s="2"/>
      <c r="GK1234" s="2"/>
      <c r="GL1234" s="2"/>
      <c r="GM1234" s="2"/>
      <c r="GN1234" s="2"/>
      <c r="GO1234" s="2"/>
      <c r="GP1234" s="2"/>
    </row>
    <row r="1235" spans="6:198" ht="12.75" customHeight="1">
      <c r="K1235" s="530" t="s">
        <v>535</v>
      </c>
      <c r="L1235" s="495"/>
      <c r="M1235" s="496"/>
      <c r="N1235" s="496"/>
      <c r="O1235" s="496"/>
      <c r="P1235" s="496"/>
      <c r="Q1235" s="496"/>
      <c r="R1235" s="491"/>
      <c r="S1235" s="560">
        <f>[1]Stratifications!$G126</f>
        <v>36972812.909999982</v>
      </c>
      <c r="T1235" s="560"/>
      <c r="U1235" s="560"/>
      <c r="V1235" s="560"/>
      <c r="W1235" s="560"/>
      <c r="X1235" s="431"/>
      <c r="Y1235" s="431"/>
      <c r="Z1235" s="493"/>
      <c r="AA1235" s="553">
        <f>[1]Stratifications!$J126</f>
        <v>0.12079776891319176</v>
      </c>
      <c r="AB1235" s="553"/>
      <c r="AC1235" s="553"/>
      <c r="AD1235" s="553" t="s">
        <v>493</v>
      </c>
      <c r="AE1235" s="553"/>
      <c r="AF1235" s="553"/>
      <c r="AG1235" s="553"/>
      <c r="AH1235" s="498"/>
      <c r="AI1235" s="561">
        <f>[1]Stratifications!$M126</f>
        <v>250</v>
      </c>
      <c r="AJ1235" s="562"/>
      <c r="AK1235" s="562"/>
      <c r="AL1235" s="562" t="s">
        <v>493</v>
      </c>
      <c r="AM1235" s="562"/>
      <c r="AN1235" s="562"/>
      <c r="AO1235" s="562"/>
      <c r="AP1235" s="498"/>
      <c r="AQ1235" s="498"/>
      <c r="AR1235" s="553">
        <f>[1]Stratifications!$P126</f>
        <v>0.11579434923575729</v>
      </c>
      <c r="AS1235" s="553"/>
      <c r="AT1235" s="553"/>
      <c r="AU1235" s="553" t="s">
        <v>493</v>
      </c>
      <c r="AV1235" s="553"/>
      <c r="AW1235" s="553"/>
      <c r="AX1235" s="553"/>
      <c r="AY1235" s="553"/>
      <c r="AZ1235" s="500"/>
      <c r="BA1235" s="500"/>
      <c r="BB1235" s="500"/>
      <c r="BC1235" s="500"/>
    </row>
    <row r="1236" spans="6:198" ht="15">
      <c r="K1236" s="530" t="s">
        <v>536</v>
      </c>
      <c r="L1236" s="495"/>
      <c r="M1236" s="496"/>
      <c r="N1236" s="496"/>
      <c r="O1236" s="496"/>
      <c r="P1236" s="496"/>
      <c r="Q1236" s="496"/>
      <c r="R1236" s="491"/>
      <c r="S1236" s="560">
        <f>[1]Stratifications!$G127</f>
        <v>47318527.95000001</v>
      </c>
      <c r="T1236" s="560"/>
      <c r="U1236" s="560"/>
      <c r="V1236" s="560"/>
      <c r="W1236" s="560"/>
      <c r="X1236" s="431"/>
      <c r="Y1236" s="431"/>
      <c r="Z1236" s="493"/>
      <c r="AA1236" s="553">
        <f>[1]Stratifications!$J127</f>
        <v>0.15459934353738383</v>
      </c>
      <c r="AB1236" s="553"/>
      <c r="AC1236" s="553"/>
      <c r="AD1236" s="553" t="s">
        <v>493</v>
      </c>
      <c r="AE1236" s="553"/>
      <c r="AF1236" s="553"/>
      <c r="AG1236" s="553"/>
      <c r="AH1236" s="498"/>
      <c r="AI1236" s="561">
        <f>[1]Stratifications!$M127</f>
        <v>313</v>
      </c>
      <c r="AJ1236" s="562"/>
      <c r="AK1236" s="562"/>
      <c r="AL1236" s="562" t="s">
        <v>493</v>
      </c>
      <c r="AM1236" s="562"/>
      <c r="AN1236" s="562"/>
      <c r="AO1236" s="562"/>
      <c r="AP1236" s="498"/>
      <c r="AQ1236" s="498"/>
      <c r="AR1236" s="553">
        <f>[1]Stratifications!$P127</f>
        <v>0.14497452524316815</v>
      </c>
      <c r="AS1236" s="553"/>
      <c r="AT1236" s="553"/>
      <c r="AU1236" s="553" t="s">
        <v>493</v>
      </c>
      <c r="AV1236" s="553"/>
      <c r="AW1236" s="553"/>
      <c r="AX1236" s="553"/>
      <c r="AY1236" s="553"/>
      <c r="AZ1236" s="500"/>
      <c r="BA1236" s="500"/>
      <c r="BB1236" s="500"/>
      <c r="BC1236" s="500"/>
    </row>
    <row r="1237" spans="6:198" ht="12.75" customHeight="1">
      <c r="K1237" s="530" t="s">
        <v>537</v>
      </c>
      <c r="L1237" s="495"/>
      <c r="M1237" s="496"/>
      <c r="N1237" s="496"/>
      <c r="O1237" s="496"/>
      <c r="P1237" s="496"/>
      <c r="Q1237" s="496"/>
      <c r="R1237" s="491"/>
      <c r="S1237" s="560">
        <f>[1]Stratifications!$G128</f>
        <v>5379502.0200000023</v>
      </c>
      <c r="T1237" s="560"/>
      <c r="U1237" s="560"/>
      <c r="V1237" s="560"/>
      <c r="W1237" s="560"/>
      <c r="X1237" s="431"/>
      <c r="Y1237" s="431"/>
      <c r="Z1237" s="493"/>
      <c r="AA1237" s="553">
        <f>[1]Stratifications!$J128</f>
        <v>1.7575937309986214E-2</v>
      </c>
      <c r="AB1237" s="553"/>
      <c r="AC1237" s="553"/>
      <c r="AD1237" s="553" t="s">
        <v>493</v>
      </c>
      <c r="AE1237" s="553"/>
      <c r="AF1237" s="553"/>
      <c r="AG1237" s="553"/>
      <c r="AH1237" s="498"/>
      <c r="AI1237" s="561">
        <f>[1]Stratifications!$M128</f>
        <v>39</v>
      </c>
      <c r="AJ1237" s="562"/>
      <c r="AK1237" s="562"/>
      <c r="AL1237" s="562" t="s">
        <v>493</v>
      </c>
      <c r="AM1237" s="562"/>
      <c r="AN1237" s="562"/>
      <c r="AO1237" s="562"/>
      <c r="AP1237" s="498"/>
      <c r="AQ1237" s="498"/>
      <c r="AR1237" s="553">
        <f>[1]Stratifications!$P128</f>
        <v>1.8063918480778138E-2</v>
      </c>
      <c r="AS1237" s="553"/>
      <c r="AT1237" s="553"/>
      <c r="AU1237" s="553" t="s">
        <v>493</v>
      </c>
      <c r="AV1237" s="553"/>
      <c r="AW1237" s="553"/>
      <c r="AX1237" s="553"/>
      <c r="AY1237" s="553"/>
      <c r="AZ1237" s="500"/>
      <c r="BA1237" s="500"/>
      <c r="BB1237" s="500"/>
      <c r="BC1237" s="500"/>
    </row>
    <row r="1238" spans="6:198" ht="12.75" customHeight="1">
      <c r="K1238" s="530" t="s">
        <v>538</v>
      </c>
      <c r="L1238" s="495"/>
      <c r="M1238" s="496"/>
      <c r="N1238" s="496"/>
      <c r="O1238" s="496"/>
      <c r="P1238" s="496"/>
      <c r="Q1238" s="496"/>
      <c r="R1238" s="491"/>
      <c r="S1238" s="560">
        <f>[1]Stratifications!$G129</f>
        <v>30836924.49999997</v>
      </c>
      <c r="T1238" s="560"/>
      <c r="U1238" s="560"/>
      <c r="V1238" s="560"/>
      <c r="W1238" s="560"/>
      <c r="X1238" s="497"/>
      <c r="Y1238" s="497"/>
      <c r="Z1238" s="493"/>
      <c r="AA1238" s="553">
        <f>[1]Stratifications!$J129</f>
        <v>0.10075056200922798</v>
      </c>
      <c r="AB1238" s="553"/>
      <c r="AC1238" s="553"/>
      <c r="AD1238" s="553" t="s">
        <v>493</v>
      </c>
      <c r="AE1238" s="553"/>
      <c r="AF1238" s="553"/>
      <c r="AG1238" s="553"/>
      <c r="AH1238" s="498"/>
      <c r="AI1238" s="561">
        <f>[1]Stratifications!$M129</f>
        <v>255</v>
      </c>
      <c r="AJ1238" s="562"/>
      <c r="AK1238" s="562"/>
      <c r="AL1238" s="562" t="s">
        <v>493</v>
      </c>
      <c r="AM1238" s="562"/>
      <c r="AN1238" s="562"/>
      <c r="AO1238" s="562"/>
      <c r="AP1238" s="498"/>
      <c r="AQ1238" s="498"/>
      <c r="AR1238" s="553">
        <f>[1]Stratifications!$P129</f>
        <v>0.11811023622047244</v>
      </c>
      <c r="AS1238" s="553"/>
      <c r="AT1238" s="553"/>
      <c r="AU1238" s="553" t="s">
        <v>493</v>
      </c>
      <c r="AV1238" s="553"/>
      <c r="AW1238" s="553"/>
      <c r="AX1238" s="553"/>
      <c r="AY1238" s="553"/>
      <c r="AZ1238" s="500"/>
      <c r="BA1238" s="500"/>
      <c r="BB1238" s="500"/>
      <c r="BC1238" s="500"/>
    </row>
    <row r="1239" spans="6:198" ht="12.75" customHeight="1">
      <c r="K1239" s="530" t="s">
        <v>539</v>
      </c>
      <c r="L1239" s="499"/>
      <c r="M1239" s="499"/>
      <c r="N1239" s="499"/>
      <c r="O1239" s="499"/>
      <c r="P1239" s="499"/>
      <c r="Q1239" s="499"/>
      <c r="R1239" s="499"/>
      <c r="S1239" s="560">
        <f>[1]Stratifications!$G130</f>
        <v>16518221.130000001</v>
      </c>
      <c r="T1239" s="560"/>
      <c r="U1239" s="560"/>
      <c r="V1239" s="560"/>
      <c r="W1239" s="560"/>
      <c r="X1239" s="498"/>
      <c r="Y1239" s="498"/>
      <c r="Z1239" s="498"/>
      <c r="AA1239" s="553">
        <f>[1]Stratifications!$J130</f>
        <v>5.3968419004956428E-2</v>
      </c>
      <c r="AB1239" s="553"/>
      <c r="AC1239" s="553"/>
      <c r="AD1239" s="553" t="s">
        <v>493</v>
      </c>
      <c r="AE1239" s="553"/>
      <c r="AF1239" s="553"/>
      <c r="AG1239" s="553"/>
      <c r="AH1239" s="498"/>
      <c r="AI1239" s="561">
        <f>[1]Stratifications!$M130</f>
        <v>117</v>
      </c>
      <c r="AJ1239" s="562"/>
      <c r="AK1239" s="562"/>
      <c r="AL1239" s="562" t="s">
        <v>493</v>
      </c>
      <c r="AM1239" s="562"/>
      <c r="AN1239" s="562"/>
      <c r="AO1239" s="562"/>
      <c r="AP1239" s="498"/>
      <c r="AQ1239" s="498"/>
      <c r="AR1239" s="553">
        <f>[1]Stratifications!$P130</f>
        <v>5.4191755442334413E-2</v>
      </c>
      <c r="AS1239" s="553"/>
      <c r="AT1239" s="553"/>
      <c r="AU1239" s="553" t="s">
        <v>493</v>
      </c>
      <c r="AV1239" s="553"/>
      <c r="AW1239" s="553"/>
      <c r="AX1239" s="553"/>
      <c r="AY1239" s="553"/>
      <c r="AZ1239" s="500"/>
      <c r="BA1239" s="500"/>
      <c r="BB1239" s="500"/>
      <c r="BC1239" s="500"/>
    </row>
    <row r="1240" spans="6:198" ht="12.75" customHeight="1">
      <c r="K1240" s="530" t="s">
        <v>540</v>
      </c>
      <c r="L1240" s="501"/>
      <c r="M1240" s="501"/>
      <c r="N1240" s="501"/>
      <c r="O1240" s="501"/>
      <c r="P1240" s="501"/>
      <c r="Q1240" s="501"/>
      <c r="R1240" s="500"/>
      <c r="S1240" s="560">
        <f>[1]Stratifications!$G131</f>
        <v>246349.95</v>
      </c>
      <c r="T1240" s="560"/>
      <c r="U1240" s="560"/>
      <c r="V1240" s="560"/>
      <c r="W1240" s="560"/>
      <c r="X1240" s="498"/>
      <c r="Y1240" s="498"/>
      <c r="Z1240" s="498"/>
      <c r="AA1240" s="553">
        <f>[1]Stratifications!$J131</f>
        <v>8.0487585308467574E-4</v>
      </c>
      <c r="AB1240" s="553"/>
      <c r="AC1240" s="553"/>
      <c r="AD1240" s="553" t="s">
        <v>493</v>
      </c>
      <c r="AE1240" s="553"/>
      <c r="AF1240" s="553"/>
      <c r="AG1240" s="553"/>
      <c r="AH1240" s="498"/>
      <c r="AI1240" s="561">
        <f>[1]Stratifications!$M131</f>
        <v>3</v>
      </c>
      <c r="AJ1240" s="562"/>
      <c r="AK1240" s="562"/>
      <c r="AL1240" s="562" t="s">
        <v>493</v>
      </c>
      <c r="AM1240" s="562"/>
      <c r="AN1240" s="562"/>
      <c r="AO1240" s="562"/>
      <c r="AP1240" s="498"/>
      <c r="AQ1240" s="498"/>
      <c r="AR1240" s="553">
        <f>[1]Stratifications!$P131</f>
        <v>1.3895321908290875E-3</v>
      </c>
      <c r="AS1240" s="553"/>
      <c r="AT1240" s="553"/>
      <c r="AU1240" s="553" t="s">
        <v>493</v>
      </c>
      <c r="AV1240" s="553"/>
      <c r="AW1240" s="553"/>
      <c r="AX1240" s="553"/>
      <c r="AY1240" s="553"/>
      <c r="AZ1240" s="500"/>
      <c r="BA1240" s="500"/>
      <c r="BB1240" s="500"/>
      <c r="BC1240" s="500"/>
    </row>
    <row r="1241" spans="6:198" ht="12.75" customHeight="1">
      <c r="K1241" s="530" t="s">
        <v>541</v>
      </c>
      <c r="L1241" s="501"/>
      <c r="M1241" s="500"/>
      <c r="N1241" s="500"/>
      <c r="O1241" s="500"/>
      <c r="P1241" s="500"/>
      <c r="Q1241" s="500"/>
      <c r="R1241" s="500"/>
      <c r="S1241" s="560">
        <f>[1]Stratifications!$G132</f>
        <v>0</v>
      </c>
      <c r="T1241" s="560"/>
      <c r="U1241" s="560"/>
      <c r="V1241" s="560"/>
      <c r="W1241" s="560"/>
      <c r="X1241" s="498"/>
      <c r="Y1241" s="498"/>
      <c r="Z1241" s="498"/>
      <c r="AA1241" s="553">
        <f>[1]Stratifications!$J132</f>
        <v>0</v>
      </c>
      <c r="AB1241" s="553"/>
      <c r="AC1241" s="553"/>
      <c r="AD1241" s="553" t="s">
        <v>493</v>
      </c>
      <c r="AE1241" s="553"/>
      <c r="AF1241" s="553"/>
      <c r="AG1241" s="553"/>
      <c r="AH1241" s="498"/>
      <c r="AI1241" s="561">
        <f>[1]Stratifications!$M132</f>
        <v>0</v>
      </c>
      <c r="AJ1241" s="562"/>
      <c r="AK1241" s="562"/>
      <c r="AL1241" s="562" t="s">
        <v>493</v>
      </c>
      <c r="AM1241" s="562"/>
      <c r="AN1241" s="562"/>
      <c r="AO1241" s="562"/>
      <c r="AP1241" s="498"/>
      <c r="AQ1241" s="498"/>
      <c r="AR1241" s="553">
        <f>[1]Stratifications!$P132</f>
        <v>0</v>
      </c>
      <c r="AS1241" s="553"/>
      <c r="AT1241" s="553"/>
      <c r="AU1241" s="553" t="s">
        <v>493</v>
      </c>
      <c r="AV1241" s="553"/>
      <c r="AW1241" s="553"/>
      <c r="AX1241" s="553"/>
      <c r="AY1241" s="553"/>
    </row>
    <row r="1242" spans="6:198" ht="12.75" customHeight="1">
      <c r="K1242" s="504" t="s">
        <v>278</v>
      </c>
      <c r="L1242" s="505"/>
      <c r="M1242" s="505"/>
      <c r="N1242" s="505"/>
      <c r="O1242" s="505"/>
      <c r="P1242" s="505"/>
      <c r="Q1242" s="505"/>
      <c r="R1242" s="505"/>
      <c r="S1242" s="563">
        <f>[1]Stratifications!$G133</f>
        <v>306071984.95999998</v>
      </c>
      <c r="T1242" s="563"/>
      <c r="U1242" s="563"/>
      <c r="V1242" s="563"/>
      <c r="W1242" s="563"/>
      <c r="X1242" s="506"/>
      <c r="Y1242" s="506"/>
      <c r="Z1242" s="506"/>
      <c r="AA1242" s="577">
        <f>[1]Stratifications!$J133</f>
        <v>0.99999999999999967</v>
      </c>
      <c r="AB1242" s="577"/>
      <c r="AC1242" s="577"/>
      <c r="AD1242" s="577" t="s">
        <v>493</v>
      </c>
      <c r="AE1242" s="577"/>
      <c r="AF1242" s="577"/>
      <c r="AG1242" s="577"/>
      <c r="AH1242" s="506"/>
      <c r="AI1242" s="578">
        <f>[1]Stratifications!$M133</f>
        <v>2159</v>
      </c>
      <c r="AJ1242" s="579"/>
      <c r="AK1242" s="579"/>
      <c r="AL1242" s="579" t="s">
        <v>493</v>
      </c>
      <c r="AM1242" s="579"/>
      <c r="AN1242" s="579"/>
      <c r="AO1242" s="579"/>
      <c r="AP1242" s="506"/>
      <c r="AQ1242" s="506"/>
      <c r="AR1242" s="577">
        <f>[1]Stratifications!$P133</f>
        <v>1</v>
      </c>
      <c r="AS1242" s="577"/>
      <c r="AT1242" s="577"/>
      <c r="AU1242" s="577" t="s">
        <v>493</v>
      </c>
      <c r="AV1242" s="577"/>
      <c r="AW1242" s="577"/>
      <c r="AX1242" s="577"/>
      <c r="AY1242" s="577"/>
    </row>
    <row r="1243" spans="6:198" ht="12.75" customHeight="1">
      <c r="K1243" s="500"/>
      <c r="L1243" s="500"/>
      <c r="M1243" s="500"/>
      <c r="N1243" s="500"/>
      <c r="O1243" s="500"/>
      <c r="P1243" s="500"/>
      <c r="Q1243" s="500"/>
      <c r="R1243" s="500"/>
      <c r="S1243" s="500"/>
      <c r="T1243" s="500"/>
      <c r="U1243" s="500"/>
      <c r="V1243" s="500"/>
      <c r="W1243" s="500"/>
      <c r="X1243" s="500"/>
      <c r="Y1243" s="500"/>
      <c r="Z1243" s="500"/>
      <c r="AA1243" s="500"/>
      <c r="AB1243" s="500"/>
      <c r="AC1243" s="500"/>
      <c r="AD1243" s="500"/>
      <c r="AE1243" s="500"/>
      <c r="AF1243" s="500"/>
      <c r="AG1243" s="500"/>
      <c r="AH1243" s="500"/>
      <c r="AI1243" s="500"/>
      <c r="AJ1243" s="500"/>
      <c r="AK1243" s="500"/>
      <c r="AL1243" s="500"/>
      <c r="AM1243" s="500"/>
      <c r="AN1243" s="500"/>
      <c r="AO1243" s="500"/>
      <c r="AP1243" s="500"/>
      <c r="AQ1243" s="500"/>
      <c r="AR1243" s="500"/>
      <c r="AS1243" s="500"/>
      <c r="AT1243" s="500"/>
      <c r="AU1243" s="500"/>
      <c r="AV1243" s="500"/>
      <c r="AW1243" s="500"/>
      <c r="AX1243" s="500"/>
      <c r="AY1243" s="500"/>
    </row>
    <row r="1244" spans="6:198" ht="12.75" customHeight="1">
      <c r="K1244" s="500"/>
      <c r="L1244" s="500"/>
      <c r="M1244" s="500"/>
      <c r="N1244" s="500"/>
      <c r="O1244" s="500"/>
      <c r="P1244" s="500"/>
      <c r="Q1244" s="500"/>
      <c r="R1244" s="500"/>
      <c r="S1244" s="500"/>
      <c r="T1244" s="500"/>
      <c r="U1244" s="500"/>
      <c r="V1244" s="500"/>
      <c r="W1244" s="500"/>
      <c r="X1244" s="500"/>
      <c r="Y1244" s="500"/>
      <c r="Z1244" s="500"/>
      <c r="AA1244" s="500"/>
      <c r="AB1244" s="500"/>
      <c r="AC1244" s="500"/>
      <c r="AD1244" s="500"/>
      <c r="AE1244" s="500"/>
      <c r="AF1244" s="500"/>
      <c r="AG1244" s="500"/>
      <c r="AH1244" s="500"/>
      <c r="AI1244" s="500"/>
      <c r="AJ1244" s="500"/>
      <c r="AK1244" s="500"/>
      <c r="AL1244" s="500"/>
      <c r="AM1244" s="500"/>
      <c r="AN1244" s="500"/>
      <c r="AO1244" s="500"/>
      <c r="AP1244" s="500"/>
      <c r="AQ1244" s="500"/>
      <c r="AR1244" s="500"/>
      <c r="AS1244" s="500"/>
      <c r="AT1244" s="500"/>
      <c r="AU1244" s="500"/>
      <c r="AV1244" s="500"/>
      <c r="AW1244" s="500"/>
      <c r="AX1244" s="500"/>
      <c r="AY1244" s="500"/>
    </row>
    <row r="1245" spans="6:198" ht="12.75" customHeight="1">
      <c r="K1245" s="500"/>
      <c r="L1245" s="500"/>
      <c r="M1245" s="500"/>
      <c r="N1245" s="500"/>
      <c r="O1245" s="500"/>
      <c r="P1245" s="500"/>
      <c r="Q1245" s="500"/>
      <c r="R1245" s="500"/>
      <c r="S1245" s="500"/>
      <c r="T1245" s="500"/>
      <c r="U1245" s="500"/>
      <c r="V1245" s="500"/>
      <c r="W1245" s="500"/>
      <c r="X1245" s="500"/>
      <c r="Y1245" s="500"/>
      <c r="Z1245" s="500"/>
      <c r="AA1245" s="500"/>
      <c r="AB1245" s="500"/>
      <c r="AC1245" s="500"/>
      <c r="AD1245" s="500"/>
      <c r="AE1245" s="500"/>
      <c r="AF1245" s="500"/>
      <c r="AG1245" s="500"/>
      <c r="AH1245" s="500"/>
      <c r="AI1245" s="500"/>
      <c r="AJ1245" s="500"/>
      <c r="AK1245" s="500"/>
      <c r="AL1245" s="500"/>
      <c r="AM1245" s="500"/>
      <c r="AN1245" s="500"/>
      <c r="AO1245" s="500"/>
      <c r="AP1245" s="500"/>
      <c r="AQ1245" s="500"/>
      <c r="AR1245" s="500"/>
      <c r="AS1245" s="500"/>
      <c r="AT1245" s="500"/>
      <c r="AU1245" s="500"/>
      <c r="AV1245" s="500"/>
      <c r="AW1245" s="500"/>
      <c r="AX1245" s="500"/>
      <c r="AY1245" s="500"/>
    </row>
    <row r="1246" spans="6:198" s="1" customFormat="1" ht="12.75" customHeight="1">
      <c r="F1246" s="81"/>
      <c r="G1246" s="550"/>
      <c r="H1246" s="550"/>
      <c r="I1246" s="550"/>
      <c r="J1246" s="550"/>
      <c r="K1246" s="585" t="s">
        <v>543</v>
      </c>
      <c r="L1246" s="585"/>
      <c r="M1246" s="585"/>
      <c r="N1246" s="585"/>
      <c r="O1246" s="585"/>
      <c r="P1246" s="585"/>
      <c r="Q1246" s="585"/>
      <c r="R1246" s="585"/>
      <c r="S1246" s="585"/>
      <c r="T1246" s="585"/>
      <c r="U1246" s="585"/>
      <c r="V1246" s="585"/>
      <c r="W1246" s="585"/>
      <c r="X1246" s="585"/>
      <c r="Y1246" s="585"/>
      <c r="Z1246" s="585"/>
      <c r="AA1246" s="585"/>
      <c r="AB1246" s="585"/>
      <c r="AC1246" s="585"/>
      <c r="AD1246" s="585"/>
      <c r="AE1246" s="585"/>
      <c r="AF1246" s="585"/>
      <c r="AG1246" s="585"/>
      <c r="AH1246" s="585"/>
      <c r="AI1246" s="585"/>
      <c r="AJ1246" s="585"/>
      <c r="AK1246" s="585"/>
      <c r="AL1246" s="585"/>
      <c r="AM1246" s="585"/>
      <c r="AN1246" s="585"/>
      <c r="AO1246" s="585"/>
      <c r="AP1246" s="585"/>
      <c r="AQ1246" s="585"/>
      <c r="AR1246" s="585"/>
      <c r="AS1246" s="585"/>
      <c r="AT1246" s="585"/>
      <c r="AU1246" s="585"/>
      <c r="AV1246" s="585"/>
      <c r="AW1246" s="585"/>
      <c r="AX1246" s="585"/>
      <c r="AY1246" s="585"/>
      <c r="AZ1246" s="585"/>
      <c r="BA1246" s="585"/>
      <c r="BB1246" s="585"/>
      <c r="BC1246" s="585"/>
      <c r="BD1246" s="551"/>
      <c r="BE1246" s="551"/>
      <c r="BF1246" s="551"/>
      <c r="BG1246" s="551"/>
      <c r="BH1246" s="551"/>
      <c r="BI1246" s="551"/>
      <c r="BJ1246" s="551"/>
      <c r="BK1246" s="551"/>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c r="DP1246" s="2"/>
      <c r="DQ1246" s="2"/>
      <c r="DR1246" s="2"/>
      <c r="DS1246" s="2"/>
      <c r="DT1246" s="2"/>
      <c r="DU1246" s="2"/>
      <c r="DV1246" s="2"/>
      <c r="DW1246" s="2"/>
      <c r="DX1246" s="2"/>
      <c r="DY1246" s="2"/>
      <c r="DZ1246" s="2"/>
      <c r="EA1246" s="2"/>
      <c r="EB1246" s="2"/>
      <c r="EC1246" s="2"/>
      <c r="ED1246" s="2"/>
      <c r="EE1246" s="2"/>
      <c r="EF1246" s="2"/>
      <c r="EG1246" s="2"/>
      <c r="EH1246" s="2"/>
      <c r="EI1246" s="2"/>
      <c r="EJ1246" s="2"/>
      <c r="EK1246" s="2"/>
      <c r="EL1246" s="2"/>
      <c r="EM1246" s="2"/>
      <c r="EN1246" s="2"/>
      <c r="EO1246" s="2"/>
      <c r="EP1246" s="2"/>
      <c r="EQ1246" s="2"/>
      <c r="ER1246" s="2"/>
      <c r="ES1246" s="2"/>
      <c r="ET1246" s="2"/>
      <c r="EU1246" s="2"/>
      <c r="EV1246" s="2"/>
      <c r="EW1246" s="2"/>
      <c r="EX1246" s="2"/>
      <c r="EY1246" s="2"/>
      <c r="EZ1246" s="2"/>
      <c r="FA1246" s="2"/>
      <c r="FB1246" s="2"/>
      <c r="FC1246" s="2"/>
      <c r="FD1246" s="2"/>
      <c r="FE1246" s="2"/>
      <c r="FF1246" s="2"/>
      <c r="FG1246" s="2"/>
      <c r="FH1246" s="2"/>
      <c r="FI1246" s="2"/>
      <c r="FJ1246" s="2"/>
      <c r="FK1246" s="2"/>
      <c r="FL1246" s="2"/>
      <c r="FM1246" s="2"/>
      <c r="FN1246" s="2"/>
      <c r="FO1246" s="2"/>
      <c r="FP1246" s="2"/>
      <c r="FQ1246" s="2"/>
      <c r="FR1246" s="2"/>
      <c r="FS1246" s="2"/>
      <c r="FT1246" s="2"/>
      <c r="FU1246" s="2"/>
      <c r="FV1246" s="2"/>
      <c r="FW1246" s="2"/>
      <c r="FX1246" s="2"/>
      <c r="FY1246" s="2"/>
      <c r="FZ1246" s="2"/>
      <c r="GA1246" s="2"/>
      <c r="GB1246" s="2"/>
      <c r="GC1246" s="2"/>
      <c r="GD1246" s="2"/>
      <c r="GE1246" s="2"/>
      <c r="GF1246" s="2"/>
      <c r="GG1246" s="2"/>
      <c r="GH1246" s="2"/>
      <c r="GI1246" s="2"/>
      <c r="GJ1246" s="2"/>
      <c r="GK1246" s="2"/>
      <c r="GL1246" s="2"/>
      <c r="GM1246" s="2"/>
      <c r="GN1246" s="2"/>
      <c r="GO1246" s="2"/>
      <c r="GP1246" s="2"/>
    </row>
    <row r="1247" spans="6:198" s="1" customFormat="1" ht="12.75" customHeight="1">
      <c r="F1247" s="81"/>
      <c r="G1247" s="550"/>
      <c r="H1247" s="550"/>
      <c r="I1247" s="550"/>
      <c r="J1247" s="550"/>
      <c r="K1247" s="585"/>
      <c r="L1247" s="585"/>
      <c r="M1247" s="585"/>
      <c r="N1247" s="585"/>
      <c r="O1247" s="585"/>
      <c r="P1247" s="585"/>
      <c r="Q1247" s="585"/>
      <c r="R1247" s="585"/>
      <c r="S1247" s="585"/>
      <c r="T1247" s="585"/>
      <c r="U1247" s="585"/>
      <c r="V1247" s="585"/>
      <c r="W1247" s="585"/>
      <c r="X1247" s="585"/>
      <c r="Y1247" s="585"/>
      <c r="Z1247" s="585"/>
      <c r="AA1247" s="585"/>
      <c r="AB1247" s="585"/>
      <c r="AC1247" s="585"/>
      <c r="AD1247" s="585"/>
      <c r="AE1247" s="585"/>
      <c r="AF1247" s="585"/>
      <c r="AG1247" s="585"/>
      <c r="AH1247" s="585"/>
      <c r="AI1247" s="585"/>
      <c r="AJ1247" s="585"/>
      <c r="AK1247" s="585"/>
      <c r="AL1247" s="585"/>
      <c r="AM1247" s="585"/>
      <c r="AN1247" s="585"/>
      <c r="AO1247" s="585"/>
      <c r="AP1247" s="585"/>
      <c r="AQ1247" s="585"/>
      <c r="AR1247" s="585"/>
      <c r="AS1247" s="585"/>
      <c r="AT1247" s="585"/>
      <c r="AU1247" s="585"/>
      <c r="AV1247" s="585"/>
      <c r="AW1247" s="585"/>
      <c r="AX1247" s="585"/>
      <c r="AY1247" s="585"/>
      <c r="AZ1247" s="585"/>
      <c r="BA1247" s="585"/>
      <c r="BB1247" s="585"/>
      <c r="BC1247" s="585"/>
      <c r="BD1247" s="551"/>
      <c r="BE1247" s="551"/>
      <c r="BF1247" s="551"/>
      <c r="BG1247" s="551"/>
      <c r="BH1247" s="551"/>
      <c r="BI1247" s="551"/>
      <c r="BJ1247" s="551"/>
      <c r="BK1247" s="551"/>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c r="DP1247" s="2"/>
      <c r="DQ1247" s="2"/>
      <c r="DR1247" s="2"/>
      <c r="DS1247" s="2"/>
      <c r="DT1247" s="2"/>
      <c r="DU1247" s="2"/>
      <c r="DV1247" s="2"/>
      <c r="DW1247" s="2"/>
      <c r="DX1247" s="2"/>
      <c r="DY1247" s="2"/>
      <c r="DZ1247" s="2"/>
      <c r="EA1247" s="2"/>
      <c r="EB1247" s="2"/>
      <c r="EC1247" s="2"/>
      <c r="ED1247" s="2"/>
      <c r="EE1247" s="2"/>
      <c r="EF1247" s="2"/>
      <c r="EG1247" s="2"/>
      <c r="EH1247" s="2"/>
      <c r="EI1247" s="2"/>
      <c r="EJ1247" s="2"/>
      <c r="EK1247" s="2"/>
      <c r="EL1247" s="2"/>
      <c r="EM1247" s="2"/>
      <c r="EN1247" s="2"/>
      <c r="EO1247" s="2"/>
      <c r="EP1247" s="2"/>
      <c r="EQ1247" s="2"/>
      <c r="ER1247" s="2"/>
      <c r="ES1247" s="2"/>
      <c r="ET1247" s="2"/>
      <c r="EU1247" s="2"/>
      <c r="EV1247" s="2"/>
      <c r="EW1247" s="2"/>
      <c r="EX1247" s="2"/>
      <c r="EY1247" s="2"/>
      <c r="EZ1247" s="2"/>
      <c r="FA1247" s="2"/>
      <c r="FB1247" s="2"/>
      <c r="FC1247" s="2"/>
      <c r="FD1247" s="2"/>
      <c r="FE1247" s="2"/>
      <c r="FF1247" s="2"/>
      <c r="FG1247" s="2"/>
      <c r="FH1247" s="2"/>
      <c r="FI1247" s="2"/>
      <c r="FJ1247" s="2"/>
      <c r="FK1247" s="2"/>
      <c r="FL1247" s="2"/>
      <c r="FM1247" s="2"/>
      <c r="FN1247" s="2"/>
      <c r="FO1247" s="2"/>
      <c r="FP1247" s="2"/>
      <c r="FQ1247" s="2"/>
      <c r="FR1247" s="2"/>
      <c r="FS1247" s="2"/>
      <c r="FT1247" s="2"/>
      <c r="FU1247" s="2"/>
      <c r="FV1247" s="2"/>
      <c r="FW1247" s="2"/>
      <c r="FX1247" s="2"/>
      <c r="FY1247" s="2"/>
      <c r="FZ1247" s="2"/>
      <c r="GA1247" s="2"/>
      <c r="GB1247" s="2"/>
      <c r="GC1247" s="2"/>
      <c r="GD1247" s="2"/>
      <c r="GE1247" s="2"/>
      <c r="GF1247" s="2"/>
      <c r="GG1247" s="2"/>
      <c r="GH1247" s="2"/>
      <c r="GI1247" s="2"/>
      <c r="GJ1247" s="2"/>
      <c r="GK1247" s="2"/>
      <c r="GL1247" s="2"/>
      <c r="GM1247" s="2"/>
      <c r="GN1247" s="2"/>
      <c r="GO1247" s="2"/>
      <c r="GP1247" s="2"/>
    </row>
    <row r="1248" spans="6:198" s="1" customFormat="1" ht="12.75" customHeight="1">
      <c r="F1248" s="81"/>
      <c r="G1248" s="550"/>
      <c r="H1248" s="550"/>
      <c r="I1248" s="550"/>
      <c r="J1248" s="550"/>
      <c r="K1248" s="500"/>
      <c r="L1248" s="500"/>
      <c r="M1248" s="500"/>
      <c r="N1248" s="500"/>
      <c r="O1248" s="500"/>
      <c r="P1248" s="500"/>
      <c r="Q1248" s="500"/>
      <c r="R1248" s="500"/>
      <c r="S1248" s="500"/>
      <c r="T1248" s="500"/>
      <c r="U1248" s="500"/>
      <c r="V1248" s="500"/>
      <c r="W1248" s="500"/>
      <c r="X1248" s="500"/>
      <c r="Y1248" s="500"/>
      <c r="Z1248" s="500"/>
      <c r="AA1248" s="500"/>
      <c r="AB1248" s="500"/>
      <c r="AC1248" s="500"/>
      <c r="AD1248" s="500"/>
      <c r="AE1248" s="500"/>
      <c r="AF1248" s="500"/>
      <c r="AG1248" s="500"/>
      <c r="AH1248" s="500"/>
      <c r="AI1248" s="500"/>
      <c r="AJ1248" s="500"/>
      <c r="AK1248" s="500"/>
      <c r="AL1248" s="500"/>
      <c r="AM1248" s="500"/>
      <c r="AN1248" s="500"/>
      <c r="AO1248" s="500"/>
      <c r="AP1248" s="500"/>
      <c r="AQ1248" s="500"/>
      <c r="AR1248" s="500"/>
      <c r="AS1248" s="500"/>
      <c r="AT1248" s="500"/>
      <c r="AU1248" s="500"/>
      <c r="AV1248" s="500"/>
      <c r="AW1248" s="500"/>
      <c r="AX1248" s="500"/>
      <c r="AY1248" s="500"/>
      <c r="AZ1248" s="395"/>
      <c r="BA1248" s="395"/>
      <c r="BB1248" s="395"/>
      <c r="BC1248" s="258"/>
      <c r="BD1248" s="551"/>
      <c r="BE1248" s="551"/>
      <c r="BF1248" s="551"/>
      <c r="BG1248" s="551"/>
      <c r="BH1248" s="551"/>
      <c r="BI1248" s="551"/>
      <c r="BJ1248" s="551"/>
      <c r="BK1248" s="551"/>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c r="DP1248" s="2"/>
      <c r="DQ1248" s="2"/>
      <c r="DR1248" s="2"/>
      <c r="DS1248" s="2"/>
      <c r="DT1248" s="2"/>
      <c r="DU1248" s="2"/>
      <c r="DV1248" s="2"/>
      <c r="DW1248" s="2"/>
      <c r="DX1248" s="2"/>
      <c r="DY1248" s="2"/>
      <c r="DZ1248" s="2"/>
      <c r="EA1248" s="2"/>
      <c r="EB1248" s="2"/>
      <c r="EC1248" s="2"/>
      <c r="ED1248" s="2"/>
      <c r="EE1248" s="2"/>
      <c r="EF1248" s="2"/>
      <c r="EG1248" s="2"/>
      <c r="EH1248" s="2"/>
      <c r="EI1248" s="2"/>
      <c r="EJ1248" s="2"/>
      <c r="EK1248" s="2"/>
      <c r="EL1248" s="2"/>
      <c r="EM1248" s="2"/>
      <c r="EN1248" s="2"/>
      <c r="EO1248" s="2"/>
      <c r="EP1248" s="2"/>
      <c r="EQ1248" s="2"/>
      <c r="ER1248" s="2"/>
      <c r="ES1248" s="2"/>
      <c r="ET1248" s="2"/>
      <c r="EU1248" s="2"/>
      <c r="EV1248" s="2"/>
      <c r="EW1248" s="2"/>
      <c r="EX1248" s="2"/>
      <c r="EY1248" s="2"/>
      <c r="EZ1248" s="2"/>
      <c r="FA1248" s="2"/>
      <c r="FB1248" s="2"/>
      <c r="FC1248" s="2"/>
      <c r="FD1248" s="2"/>
      <c r="FE1248" s="2"/>
      <c r="FF1248" s="2"/>
      <c r="FG1248" s="2"/>
      <c r="FH1248" s="2"/>
      <c r="FI1248" s="2"/>
      <c r="FJ1248" s="2"/>
      <c r="FK1248" s="2"/>
      <c r="FL1248" s="2"/>
      <c r="FM1248" s="2"/>
      <c r="FN1248" s="2"/>
      <c r="FO1248" s="2"/>
      <c r="FP1248" s="2"/>
      <c r="FQ1248" s="2"/>
      <c r="FR1248" s="2"/>
      <c r="FS1248" s="2"/>
      <c r="FT1248" s="2"/>
      <c r="FU1248" s="2"/>
      <c r="FV1248" s="2"/>
      <c r="FW1248" s="2"/>
      <c r="FX1248" s="2"/>
      <c r="FY1248" s="2"/>
      <c r="FZ1248" s="2"/>
      <c r="GA1248" s="2"/>
      <c r="GB1248" s="2"/>
      <c r="GC1248" s="2"/>
      <c r="GD1248" s="2"/>
      <c r="GE1248" s="2"/>
      <c r="GF1248" s="2"/>
      <c r="GG1248" s="2"/>
      <c r="GH1248" s="2"/>
      <c r="GI1248" s="2"/>
      <c r="GJ1248" s="2"/>
      <c r="GK1248" s="2"/>
      <c r="GL1248" s="2"/>
      <c r="GM1248" s="2"/>
      <c r="GN1248" s="2"/>
      <c r="GO1248" s="2"/>
      <c r="GP1248" s="2"/>
    </row>
    <row r="1249" spans="6:198" s="1" customFormat="1" ht="13.5" customHeight="1" thickBot="1">
      <c r="F1249" s="192"/>
      <c r="G1249" s="193"/>
      <c r="H1249" s="193"/>
      <c r="I1249" s="193"/>
      <c r="J1249" s="193"/>
      <c r="K1249" s="193"/>
      <c r="L1249" s="193"/>
      <c r="M1249" s="193"/>
      <c r="N1249" s="193"/>
      <c r="O1249" s="193"/>
      <c r="P1249" s="193"/>
      <c r="Q1249" s="193"/>
      <c r="R1249" s="193"/>
      <c r="S1249" s="193"/>
      <c r="T1249" s="193"/>
      <c r="U1249" s="193"/>
      <c r="V1249" s="193"/>
      <c r="W1249" s="193"/>
      <c r="X1249" s="193"/>
      <c r="Y1249" s="193"/>
      <c r="Z1249" s="193"/>
      <c r="AA1249" s="193"/>
      <c r="AB1249" s="193"/>
      <c r="AC1249" s="193"/>
      <c r="AD1249" s="193"/>
      <c r="AE1249" s="193"/>
      <c r="AF1249" s="193"/>
      <c r="AG1249" s="193"/>
      <c r="AH1249" s="193"/>
      <c r="AI1249" s="193"/>
      <c r="AJ1249" s="193"/>
      <c r="AK1249" s="193"/>
      <c r="AL1249" s="193"/>
      <c r="AM1249" s="193"/>
      <c r="AN1249" s="193"/>
      <c r="AO1249" s="193"/>
      <c r="AP1249" s="193"/>
      <c r="AQ1249" s="193"/>
      <c r="AR1249" s="193"/>
      <c r="AS1249" s="193"/>
      <c r="AT1249" s="193"/>
      <c r="AU1249" s="193"/>
      <c r="AV1249" s="193"/>
      <c r="AW1249" s="193"/>
      <c r="AX1249" s="193"/>
      <c r="AY1249" s="193"/>
      <c r="AZ1249" s="193"/>
      <c r="BA1249" s="193"/>
      <c r="BB1249" s="193"/>
      <c r="BC1249" s="193"/>
      <c r="BD1249" s="193"/>
      <c r="BE1249" s="193"/>
      <c r="BF1249" s="193"/>
      <c r="BG1249" s="193"/>
      <c r="BH1249" s="193"/>
      <c r="BI1249" s="193"/>
      <c r="BJ1249" s="193"/>
      <c r="BK1249" s="19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c r="DP1249" s="2"/>
      <c r="DQ1249" s="2"/>
      <c r="DR1249" s="2"/>
      <c r="DS1249" s="2"/>
      <c r="DT1249" s="2"/>
      <c r="DU1249" s="2"/>
      <c r="DV1249" s="2"/>
      <c r="DW1249" s="2"/>
      <c r="DX1249" s="2"/>
      <c r="DY1249" s="2"/>
      <c r="DZ1249" s="2"/>
      <c r="EA1249" s="2"/>
      <c r="EB1249" s="2"/>
      <c r="EC1249" s="2"/>
      <c r="ED1249" s="2"/>
      <c r="EE1249" s="2"/>
      <c r="EF1249" s="2"/>
      <c r="EG1249" s="2"/>
      <c r="EH1249" s="2"/>
      <c r="EI1249" s="2"/>
      <c r="EJ1249" s="2"/>
      <c r="EK1249" s="2"/>
      <c r="EL1249" s="2"/>
      <c r="EM1249" s="2"/>
      <c r="EN1249" s="2"/>
      <c r="EO1249" s="2"/>
      <c r="EP1249" s="2"/>
      <c r="EQ1249" s="2"/>
      <c r="ER1249" s="2"/>
      <c r="ES1249" s="2"/>
      <c r="ET1249" s="2"/>
      <c r="EU1249" s="2"/>
      <c r="EV1249" s="2"/>
      <c r="EW1249" s="2"/>
      <c r="EX1249" s="2"/>
      <c r="EY1249" s="2"/>
      <c r="EZ1249" s="2"/>
      <c r="FA1249" s="2"/>
      <c r="FB1249" s="2"/>
      <c r="FC1249" s="2"/>
      <c r="FD1249" s="2"/>
      <c r="FE1249" s="2"/>
      <c r="FF1249" s="2"/>
      <c r="FG1249" s="2"/>
      <c r="FH1249" s="2"/>
      <c r="FI1249" s="2"/>
      <c r="FJ1249" s="2"/>
      <c r="FK1249" s="2"/>
      <c r="FL1249" s="2"/>
      <c r="FM1249" s="2"/>
      <c r="FN1249" s="2"/>
      <c r="FO1249" s="2"/>
      <c r="FP1249" s="2"/>
      <c r="FQ1249" s="2"/>
      <c r="FR1249" s="2"/>
      <c r="FS1249" s="2"/>
      <c r="FT1249" s="2"/>
      <c r="FU1249" s="2"/>
      <c r="FV1249" s="2"/>
      <c r="FW1249" s="2"/>
      <c r="FX1249" s="2"/>
      <c r="FY1249" s="2"/>
      <c r="FZ1249" s="2"/>
      <c r="GA1249" s="2"/>
      <c r="GB1249" s="2"/>
      <c r="GC1249" s="2"/>
      <c r="GD1249" s="2"/>
      <c r="GE1249" s="2"/>
      <c r="GF1249" s="2"/>
      <c r="GG1249" s="2"/>
      <c r="GH1249" s="2"/>
      <c r="GI1249" s="2"/>
      <c r="GJ1249" s="2"/>
      <c r="GK1249" s="2"/>
      <c r="GL1249" s="2"/>
      <c r="GM1249" s="2"/>
      <c r="GN1249" s="2"/>
      <c r="GO1249" s="2"/>
      <c r="GP1249" s="2"/>
    </row>
    <row r="1250" spans="6:198" s="1" customFormat="1" ht="18" customHeight="1">
      <c r="F1250" s="576" t="str">
        <f>[2]Setup!$B$5</f>
        <v>Precise Mortgage Funding 2018-2B plc</v>
      </c>
      <c r="G1250" s="576"/>
      <c r="H1250" s="576"/>
      <c r="I1250" s="576"/>
      <c r="J1250" s="576"/>
      <c r="K1250" s="576"/>
      <c r="L1250" s="576"/>
      <c r="M1250" s="576"/>
      <c r="N1250" s="576"/>
      <c r="O1250" s="576"/>
      <c r="P1250" s="576"/>
      <c r="Q1250" s="576"/>
      <c r="R1250" s="576"/>
      <c r="S1250" s="576"/>
      <c r="T1250" s="576"/>
      <c r="U1250" s="576"/>
      <c r="V1250" s="576"/>
      <c r="W1250" s="576"/>
      <c r="X1250" s="576"/>
      <c r="Y1250" s="576"/>
      <c r="Z1250" s="576"/>
      <c r="AA1250" s="576"/>
      <c r="AB1250" s="576"/>
      <c r="AC1250" s="576"/>
      <c r="AD1250" s="576"/>
      <c r="AE1250" s="576"/>
      <c r="AF1250" s="576"/>
      <c r="AG1250" s="576"/>
      <c r="AH1250" s="576"/>
      <c r="AI1250" s="576"/>
      <c r="AJ1250" s="576"/>
      <c r="AK1250" s="576"/>
      <c r="AL1250" s="576"/>
      <c r="AM1250" s="576"/>
      <c r="AN1250" s="576"/>
      <c r="AO1250" s="576"/>
      <c r="AP1250" s="576"/>
      <c r="AQ1250" s="576"/>
      <c r="AR1250" s="576"/>
      <c r="AS1250" s="576"/>
      <c r="AT1250" s="576"/>
      <c r="AU1250" s="576"/>
      <c r="AV1250" s="576"/>
      <c r="AW1250" s="576"/>
      <c r="AX1250" s="576"/>
      <c r="AY1250" s="576"/>
      <c r="AZ1250" s="576"/>
      <c r="BA1250" s="576"/>
      <c r="BB1250" s="576"/>
      <c r="BC1250" s="576"/>
      <c r="BD1250" s="576"/>
      <c r="BE1250" s="576"/>
      <c r="BF1250" s="576"/>
      <c r="BG1250" s="576"/>
      <c r="BH1250" s="576"/>
      <c r="BI1250" s="576"/>
      <c r="BJ1250" s="576"/>
      <c r="BK1250" s="576"/>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c r="DP1250" s="2"/>
      <c r="DQ1250" s="2"/>
      <c r="DR1250" s="2"/>
      <c r="DS1250" s="2"/>
      <c r="DT1250" s="2"/>
      <c r="DU1250" s="2"/>
      <c r="DV1250" s="2"/>
      <c r="DW1250" s="2"/>
      <c r="DX1250" s="2"/>
      <c r="DY1250" s="2"/>
      <c r="DZ1250" s="2"/>
      <c r="EA1250" s="2"/>
      <c r="EB1250" s="2"/>
      <c r="EC1250" s="2"/>
      <c r="ED1250" s="2"/>
      <c r="EE1250" s="2"/>
      <c r="EF1250" s="2"/>
      <c r="EG1250" s="2"/>
      <c r="EH1250" s="2"/>
      <c r="EI1250" s="2"/>
      <c r="EJ1250" s="2"/>
      <c r="EK1250" s="2"/>
      <c r="EL1250" s="2"/>
      <c r="EM1250" s="2"/>
      <c r="EN1250" s="2"/>
      <c r="EO1250" s="2"/>
      <c r="EP1250" s="2"/>
      <c r="EQ1250" s="2"/>
      <c r="ER1250" s="2"/>
      <c r="ES1250" s="2"/>
      <c r="ET1250" s="2"/>
      <c r="EU1250" s="2"/>
      <c r="EV1250" s="2"/>
      <c r="EW1250" s="2"/>
      <c r="EX1250" s="2"/>
      <c r="EY1250" s="2"/>
      <c r="EZ1250" s="2"/>
      <c r="FA1250" s="2"/>
      <c r="FB1250" s="2"/>
      <c r="FC1250" s="2"/>
      <c r="FD1250" s="2"/>
      <c r="FE1250" s="2"/>
      <c r="FF1250" s="2"/>
      <c r="FG1250" s="2"/>
      <c r="FH1250" s="2"/>
      <c r="FI1250" s="2"/>
      <c r="FJ1250" s="2"/>
      <c r="FK1250" s="2"/>
      <c r="FL1250" s="2"/>
      <c r="FM1250" s="2"/>
      <c r="FN1250" s="2"/>
      <c r="FO1250" s="2"/>
      <c r="FP1250" s="2"/>
      <c r="FQ1250" s="2"/>
      <c r="FR1250" s="2"/>
      <c r="FS1250" s="2"/>
      <c r="FT1250" s="2"/>
      <c r="FU1250" s="2"/>
      <c r="FV1250" s="2"/>
      <c r="FW1250" s="2"/>
      <c r="FX1250" s="2"/>
      <c r="FY1250" s="2"/>
      <c r="FZ1250" s="2"/>
      <c r="GA1250" s="2"/>
      <c r="GB1250" s="2"/>
      <c r="GC1250" s="2"/>
      <c r="GD1250" s="2"/>
      <c r="GE1250" s="2"/>
      <c r="GF1250" s="2"/>
      <c r="GG1250" s="2"/>
      <c r="GH1250" s="2"/>
      <c r="GI1250" s="2"/>
      <c r="GJ1250" s="2"/>
      <c r="GK1250" s="2"/>
      <c r="GL1250" s="2"/>
      <c r="GM1250" s="2"/>
      <c r="GN1250" s="2"/>
      <c r="GO1250" s="2"/>
      <c r="GP1250" s="2"/>
    </row>
    <row r="1251" spans="6:198" s="1" customFormat="1" ht="15" customHeight="1">
      <c r="F1251" s="569" t="s">
        <v>1</v>
      </c>
      <c r="G1251" s="569"/>
      <c r="H1251" s="569"/>
      <c r="I1251" s="569"/>
      <c r="J1251" s="569"/>
      <c r="K1251" s="569"/>
      <c r="L1251" s="569"/>
      <c r="M1251" s="569"/>
      <c r="N1251" s="569"/>
      <c r="O1251" s="569"/>
      <c r="P1251" s="569"/>
      <c r="Q1251" s="569"/>
      <c r="R1251" s="569"/>
      <c r="S1251" s="569"/>
      <c r="T1251" s="569"/>
      <c r="U1251" s="569"/>
      <c r="V1251" s="569"/>
      <c r="W1251" s="569"/>
      <c r="X1251" s="569"/>
      <c r="Y1251" s="569"/>
      <c r="Z1251" s="569"/>
      <c r="AA1251" s="569"/>
      <c r="AB1251" s="569"/>
      <c r="AC1251" s="569"/>
      <c r="AD1251" s="569"/>
      <c r="AE1251" s="569"/>
      <c r="AF1251" s="569"/>
      <c r="AG1251" s="569"/>
      <c r="AH1251" s="569"/>
      <c r="AI1251" s="569"/>
      <c r="AJ1251" s="569"/>
      <c r="AK1251" s="569"/>
      <c r="AL1251" s="569"/>
      <c r="AM1251" s="569"/>
      <c r="AN1251" s="569"/>
      <c r="AO1251" s="569"/>
      <c r="AP1251" s="569"/>
      <c r="AQ1251" s="569"/>
      <c r="AR1251" s="569"/>
      <c r="AS1251" s="569"/>
      <c r="AT1251" s="569"/>
      <c r="AU1251" s="569"/>
      <c r="AV1251" s="569"/>
      <c r="AW1251" s="569"/>
      <c r="AX1251" s="569"/>
      <c r="AY1251" s="569"/>
      <c r="AZ1251" s="569"/>
      <c r="BA1251" s="569"/>
      <c r="BB1251" s="569"/>
      <c r="BC1251" s="569"/>
      <c r="BD1251" s="569"/>
      <c r="BE1251" s="569"/>
      <c r="BF1251" s="569"/>
      <c r="BG1251" s="569"/>
      <c r="BH1251" s="569"/>
      <c r="BI1251" s="569"/>
      <c r="BJ1251" s="569"/>
      <c r="BK1251" s="569"/>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c r="DP1251" s="2"/>
      <c r="DQ1251" s="2"/>
      <c r="DR1251" s="2"/>
      <c r="DS1251" s="2"/>
      <c r="DT1251" s="2"/>
      <c r="DU1251" s="2"/>
      <c r="DV1251" s="2"/>
      <c r="DW1251" s="2"/>
      <c r="DX1251" s="2"/>
      <c r="DY1251" s="2"/>
      <c r="DZ1251" s="2"/>
      <c r="EA1251" s="2"/>
      <c r="EB1251" s="2"/>
      <c r="EC1251" s="2"/>
      <c r="ED1251" s="2"/>
      <c r="EE1251" s="2"/>
      <c r="EF1251" s="2"/>
      <c r="EG1251" s="2"/>
      <c r="EH1251" s="2"/>
      <c r="EI1251" s="2"/>
      <c r="EJ1251" s="2"/>
      <c r="EK1251" s="2"/>
      <c r="EL1251" s="2"/>
      <c r="EM1251" s="2"/>
      <c r="EN1251" s="2"/>
      <c r="EO1251" s="2"/>
      <c r="EP1251" s="2"/>
      <c r="EQ1251" s="2"/>
      <c r="ER1251" s="2"/>
      <c r="ES1251" s="2"/>
      <c r="ET1251" s="2"/>
      <c r="EU1251" s="2"/>
      <c r="EV1251" s="2"/>
      <c r="EW1251" s="2"/>
      <c r="EX1251" s="2"/>
      <c r="EY1251" s="2"/>
      <c r="EZ1251" s="2"/>
      <c r="FA1251" s="2"/>
      <c r="FB1251" s="2"/>
      <c r="FC1251" s="2"/>
      <c r="FD1251" s="2"/>
      <c r="FE1251" s="2"/>
      <c r="FF1251" s="2"/>
      <c r="FG1251" s="2"/>
      <c r="FH1251" s="2"/>
      <c r="FI1251" s="2"/>
      <c r="FJ1251" s="2"/>
      <c r="FK1251" s="2"/>
      <c r="FL1251" s="2"/>
      <c r="FM1251" s="2"/>
      <c r="FN1251" s="2"/>
      <c r="FO1251" s="2"/>
      <c r="FP1251" s="2"/>
      <c r="FQ1251" s="2"/>
      <c r="FR1251" s="2"/>
      <c r="FS1251" s="2"/>
      <c r="FT1251" s="2"/>
      <c r="FU1251" s="2"/>
      <c r="FV1251" s="2"/>
      <c r="FW1251" s="2"/>
      <c r="FX1251" s="2"/>
      <c r="FY1251" s="2"/>
      <c r="FZ1251" s="2"/>
      <c r="GA1251" s="2"/>
      <c r="GB1251" s="2"/>
      <c r="GC1251" s="2"/>
      <c r="GD1251" s="2"/>
      <c r="GE1251" s="2"/>
      <c r="GF1251" s="2"/>
      <c r="GG1251" s="2"/>
      <c r="GH1251" s="2"/>
      <c r="GI1251" s="2"/>
      <c r="GJ1251" s="2"/>
      <c r="GK1251" s="2"/>
      <c r="GL1251" s="2"/>
      <c r="GM1251" s="2"/>
      <c r="GN1251" s="2"/>
      <c r="GO1251" s="2"/>
      <c r="GP1251" s="2"/>
    </row>
    <row r="1252" spans="6:198" s="1" customFormat="1" ht="15" customHeight="1">
      <c r="F1252" s="569" t="s">
        <v>2</v>
      </c>
      <c r="G1252" s="569"/>
      <c r="H1252" s="569"/>
      <c r="I1252" s="569"/>
      <c r="J1252" s="569"/>
      <c r="K1252" s="569"/>
      <c r="L1252" s="569"/>
      <c r="M1252" s="569"/>
      <c r="N1252" s="569"/>
      <c r="O1252" s="569"/>
      <c r="P1252" s="569"/>
      <c r="Q1252" s="569"/>
      <c r="R1252" s="569"/>
      <c r="S1252" s="569"/>
      <c r="T1252" s="569"/>
      <c r="U1252" s="569"/>
      <c r="V1252" s="569"/>
      <c r="W1252" s="569"/>
      <c r="X1252" s="569"/>
      <c r="Y1252" s="569"/>
      <c r="Z1252" s="569"/>
      <c r="AA1252" s="569"/>
      <c r="AB1252" s="569"/>
      <c r="AC1252" s="569"/>
      <c r="AD1252" s="569"/>
      <c r="AE1252" s="569"/>
      <c r="AF1252" s="569"/>
      <c r="AG1252" s="569"/>
      <c r="AH1252" s="569"/>
      <c r="AI1252" s="569"/>
      <c r="AJ1252" s="569"/>
      <c r="AK1252" s="569"/>
      <c r="AL1252" s="569"/>
      <c r="AM1252" s="569"/>
      <c r="AN1252" s="569"/>
      <c r="AO1252" s="569"/>
      <c r="AP1252" s="569"/>
      <c r="AQ1252" s="569"/>
      <c r="AR1252" s="569"/>
      <c r="AS1252" s="569"/>
      <c r="AT1252" s="569"/>
      <c r="AU1252" s="569"/>
      <c r="AV1252" s="569"/>
      <c r="AW1252" s="569"/>
      <c r="AX1252" s="569"/>
      <c r="AY1252" s="569"/>
      <c r="AZ1252" s="569"/>
      <c r="BA1252" s="569"/>
      <c r="BB1252" s="569"/>
      <c r="BC1252" s="569"/>
      <c r="BD1252" s="569"/>
      <c r="BE1252" s="569"/>
      <c r="BF1252" s="569"/>
      <c r="BG1252" s="569"/>
      <c r="BH1252" s="569"/>
      <c r="BI1252" s="569"/>
      <c r="BJ1252" s="569"/>
      <c r="BK1252" s="569"/>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c r="DP1252" s="2"/>
      <c r="DQ1252" s="2"/>
      <c r="DR1252" s="2"/>
      <c r="DS1252" s="2"/>
      <c r="DT1252" s="2"/>
      <c r="DU1252" s="2"/>
      <c r="DV1252" s="2"/>
      <c r="DW1252" s="2"/>
      <c r="DX1252" s="2"/>
      <c r="DY1252" s="2"/>
      <c r="DZ1252" s="2"/>
      <c r="EA1252" s="2"/>
      <c r="EB1252" s="2"/>
      <c r="EC1252" s="2"/>
      <c r="ED1252" s="2"/>
      <c r="EE1252" s="2"/>
      <c r="EF1252" s="2"/>
      <c r="EG1252" s="2"/>
      <c r="EH1252" s="2"/>
      <c r="EI1252" s="2"/>
      <c r="EJ1252" s="2"/>
      <c r="EK1252" s="2"/>
      <c r="EL1252" s="2"/>
      <c r="EM1252" s="2"/>
      <c r="EN1252" s="2"/>
      <c r="EO1252" s="2"/>
      <c r="EP1252" s="2"/>
      <c r="EQ1252" s="2"/>
      <c r="ER1252" s="2"/>
      <c r="ES1252" s="2"/>
      <c r="ET1252" s="2"/>
      <c r="EU1252" s="2"/>
      <c r="EV1252" s="2"/>
      <c r="EW1252" s="2"/>
      <c r="EX1252" s="2"/>
      <c r="EY1252" s="2"/>
      <c r="EZ1252" s="2"/>
      <c r="FA1252" s="2"/>
      <c r="FB1252" s="2"/>
      <c r="FC1252" s="2"/>
      <c r="FD1252" s="2"/>
      <c r="FE1252" s="2"/>
      <c r="FF1252" s="2"/>
      <c r="FG1252" s="2"/>
      <c r="FH1252" s="2"/>
      <c r="FI1252" s="2"/>
      <c r="FJ1252" s="2"/>
      <c r="FK1252" s="2"/>
      <c r="FL1252" s="2"/>
      <c r="FM1252" s="2"/>
      <c r="FN1252" s="2"/>
      <c r="FO1252" s="2"/>
      <c r="FP1252" s="2"/>
      <c r="FQ1252" s="2"/>
      <c r="FR1252" s="2"/>
      <c r="FS1252" s="2"/>
      <c r="FT1252" s="2"/>
      <c r="FU1252" s="2"/>
      <c r="FV1252" s="2"/>
      <c r="FW1252" s="2"/>
      <c r="FX1252" s="2"/>
      <c r="FY1252" s="2"/>
      <c r="FZ1252" s="2"/>
      <c r="GA1252" s="2"/>
      <c r="GB1252" s="2"/>
      <c r="GC1252" s="2"/>
      <c r="GD1252" s="2"/>
      <c r="GE1252" s="2"/>
      <c r="GF1252" s="2"/>
      <c r="GG1252" s="2"/>
      <c r="GH1252" s="2"/>
      <c r="GI1252" s="2"/>
      <c r="GJ1252" s="2"/>
      <c r="GK1252" s="2"/>
      <c r="GL1252" s="2"/>
      <c r="GM1252" s="2"/>
      <c r="GN1252" s="2"/>
      <c r="GO1252" s="2"/>
      <c r="GP1252" s="2"/>
    </row>
    <row r="1253" spans="6:198" s="1" customFormat="1" ht="13.5" customHeight="1" thickBot="1">
      <c r="F1253" s="570">
        <f>[1]Input!$C$112</f>
        <v>43633</v>
      </c>
      <c r="G1253" s="570"/>
      <c r="H1253" s="570"/>
      <c r="I1253" s="570"/>
      <c r="J1253" s="570"/>
      <c r="K1253" s="570"/>
      <c r="L1253" s="570"/>
      <c r="M1253" s="570"/>
      <c r="N1253" s="570"/>
      <c r="O1253" s="570"/>
      <c r="P1253" s="570"/>
      <c r="Q1253" s="570"/>
      <c r="R1253" s="570"/>
      <c r="S1253" s="570"/>
      <c r="T1253" s="570"/>
      <c r="U1253" s="570"/>
      <c r="V1253" s="570"/>
      <c r="W1253" s="570"/>
      <c r="X1253" s="570"/>
      <c r="Y1253" s="570"/>
      <c r="Z1253" s="570"/>
      <c r="AA1253" s="570"/>
      <c r="AB1253" s="570"/>
      <c r="AC1253" s="570"/>
      <c r="AD1253" s="570"/>
      <c r="AE1253" s="570"/>
      <c r="AF1253" s="570"/>
      <c r="AG1253" s="570"/>
      <c r="AH1253" s="570"/>
      <c r="AI1253" s="570"/>
      <c r="AJ1253" s="570"/>
      <c r="AK1253" s="570"/>
      <c r="AL1253" s="570"/>
      <c r="AM1253" s="570"/>
      <c r="AN1253" s="570"/>
      <c r="AO1253" s="570"/>
      <c r="AP1253" s="570"/>
      <c r="AQ1253" s="570"/>
      <c r="AR1253" s="570"/>
      <c r="AS1253" s="570"/>
      <c r="AT1253" s="570"/>
      <c r="AU1253" s="570"/>
      <c r="AV1253" s="570"/>
      <c r="AW1253" s="570"/>
      <c r="AX1253" s="570"/>
      <c r="AY1253" s="570"/>
      <c r="AZ1253" s="570"/>
      <c r="BA1253" s="570"/>
      <c r="BB1253" s="570"/>
      <c r="BC1253" s="570"/>
      <c r="BD1253" s="570"/>
      <c r="BE1253" s="570"/>
      <c r="BF1253" s="570"/>
      <c r="BG1253" s="570"/>
      <c r="BH1253" s="570"/>
      <c r="BI1253" s="570"/>
      <c r="BJ1253" s="570"/>
      <c r="BK1253" s="570"/>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c r="DP1253" s="2"/>
      <c r="DQ1253" s="2"/>
      <c r="DR1253" s="2"/>
      <c r="DS1253" s="2"/>
      <c r="DT1253" s="2"/>
      <c r="DU1253" s="2"/>
      <c r="DV1253" s="2"/>
      <c r="DW1253" s="2"/>
      <c r="DX1253" s="2"/>
      <c r="DY1253" s="2"/>
      <c r="DZ1253" s="2"/>
      <c r="EA1253" s="2"/>
      <c r="EB1253" s="2"/>
      <c r="EC1253" s="2"/>
      <c r="ED1253" s="2"/>
      <c r="EE1253" s="2"/>
      <c r="EF1253" s="2"/>
      <c r="EG1253" s="2"/>
      <c r="EH1253" s="2"/>
      <c r="EI1253" s="2"/>
      <c r="EJ1253" s="2"/>
      <c r="EK1253" s="2"/>
      <c r="EL1253" s="2"/>
      <c r="EM1253" s="2"/>
      <c r="EN1253" s="2"/>
      <c r="EO1253" s="2"/>
      <c r="EP1253" s="2"/>
      <c r="EQ1253" s="2"/>
      <c r="ER1253" s="2"/>
      <c r="ES1253" s="2"/>
      <c r="ET1253" s="2"/>
      <c r="EU1253" s="2"/>
      <c r="EV1253" s="2"/>
      <c r="EW1253" s="2"/>
      <c r="EX1253" s="2"/>
      <c r="EY1253" s="2"/>
      <c r="EZ1253" s="2"/>
      <c r="FA1253" s="2"/>
      <c r="FB1253" s="2"/>
      <c r="FC1253" s="2"/>
      <c r="FD1253" s="2"/>
      <c r="FE1253" s="2"/>
      <c r="FF1253" s="2"/>
      <c r="FG1253" s="2"/>
      <c r="FH1253" s="2"/>
      <c r="FI1253" s="2"/>
      <c r="FJ1253" s="2"/>
      <c r="FK1253" s="2"/>
      <c r="FL1253" s="2"/>
      <c r="FM1253" s="2"/>
      <c r="FN1253" s="2"/>
      <c r="FO1253" s="2"/>
      <c r="FP1253" s="2"/>
      <c r="FQ1253" s="2"/>
      <c r="FR1253" s="2"/>
      <c r="FS1253" s="2"/>
      <c r="FT1253" s="2"/>
      <c r="FU1253" s="2"/>
      <c r="FV1253" s="2"/>
      <c r="FW1253" s="2"/>
      <c r="FX1253" s="2"/>
      <c r="FY1253" s="2"/>
      <c r="FZ1253" s="2"/>
      <c r="GA1253" s="2"/>
      <c r="GB1253" s="2"/>
      <c r="GC1253" s="2"/>
      <c r="GD1253" s="2"/>
      <c r="GE1253" s="2"/>
      <c r="GF1253" s="2"/>
      <c r="GG1253" s="2"/>
      <c r="GH1253" s="2"/>
      <c r="GI1253" s="2"/>
      <c r="GJ1253" s="2"/>
      <c r="GK1253" s="2"/>
      <c r="GL1253" s="2"/>
      <c r="GM1253" s="2"/>
      <c r="GN1253" s="2"/>
      <c r="GO1253" s="2"/>
      <c r="GP1253" s="2"/>
    </row>
    <row r="1254" spans="6:198" s="1" customFormat="1" ht="12.75" customHeight="1">
      <c r="F1254" s="4"/>
      <c r="G1254" s="4"/>
      <c r="H1254" s="4"/>
      <c r="I1254" s="4"/>
      <c r="J1254" s="4"/>
      <c r="K1254" s="4"/>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c r="BC1254" s="4"/>
      <c r="BD1254" s="4"/>
      <c r="BE1254" s="4"/>
      <c r="BF1254" s="4"/>
      <c r="BG1254" s="4"/>
      <c r="BH1254" s="4"/>
      <c r="BI1254" s="4"/>
      <c r="BJ1254" s="4"/>
      <c r="BK1254" s="4"/>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c r="DP1254" s="2"/>
      <c r="DQ1254" s="2"/>
      <c r="DR1254" s="2"/>
      <c r="DS1254" s="2"/>
      <c r="DT1254" s="2"/>
      <c r="DU1254" s="2"/>
      <c r="DV1254" s="2"/>
      <c r="DW1254" s="2"/>
      <c r="DX1254" s="2"/>
      <c r="DY1254" s="2"/>
      <c r="DZ1254" s="2"/>
      <c r="EA1254" s="2"/>
      <c r="EB1254" s="2"/>
      <c r="EC1254" s="2"/>
      <c r="ED1254" s="2"/>
      <c r="EE1254" s="2"/>
      <c r="EF1254" s="2"/>
      <c r="EG1254" s="2"/>
      <c r="EH1254" s="2"/>
      <c r="EI1254" s="2"/>
      <c r="EJ1254" s="2"/>
      <c r="EK1254" s="2"/>
      <c r="EL1254" s="2"/>
      <c r="EM1254" s="2"/>
      <c r="EN1254" s="2"/>
      <c r="EO1254" s="2"/>
      <c r="EP1254" s="2"/>
      <c r="EQ1254" s="2"/>
      <c r="ER1254" s="2"/>
      <c r="ES1254" s="2"/>
      <c r="ET1254" s="2"/>
      <c r="EU1254" s="2"/>
      <c r="EV1254" s="2"/>
      <c r="EW1254" s="2"/>
      <c r="EX1254" s="2"/>
      <c r="EY1254" s="2"/>
      <c r="EZ1254" s="2"/>
      <c r="FA1254" s="2"/>
      <c r="FB1254" s="2"/>
      <c r="FC1254" s="2"/>
      <c r="FD1254" s="2"/>
      <c r="FE1254" s="2"/>
      <c r="FF1254" s="2"/>
      <c r="FG1254" s="2"/>
      <c r="FH1254" s="2"/>
      <c r="FI1254" s="2"/>
      <c r="FJ1254" s="2"/>
      <c r="FK1254" s="2"/>
      <c r="FL1254" s="2"/>
      <c r="FM1254" s="2"/>
      <c r="FN1254" s="2"/>
      <c r="FO1254" s="2"/>
      <c r="FP1254" s="2"/>
      <c r="FQ1254" s="2"/>
      <c r="FR1254" s="2"/>
      <c r="FS1254" s="2"/>
      <c r="FT1254" s="2"/>
      <c r="FU1254" s="2"/>
      <c r="FV1254" s="2"/>
      <c r="FW1254" s="2"/>
      <c r="FX1254" s="2"/>
      <c r="FY1254" s="2"/>
      <c r="FZ1254" s="2"/>
      <c r="GA1254" s="2"/>
      <c r="GB1254" s="2"/>
      <c r="GC1254" s="2"/>
      <c r="GD1254" s="2"/>
      <c r="GE1254" s="2"/>
      <c r="GF1254" s="2"/>
      <c r="GG1254" s="2"/>
      <c r="GH1254" s="2"/>
      <c r="GI1254" s="2"/>
      <c r="GJ1254" s="2"/>
      <c r="GK1254" s="2"/>
      <c r="GL1254" s="2"/>
      <c r="GM1254" s="2"/>
      <c r="GN1254" s="2"/>
      <c r="GO1254" s="2"/>
      <c r="GP1254" s="2"/>
    </row>
    <row r="1255" spans="6:198" s="1" customFormat="1" ht="12.75" customHeight="1">
      <c r="F1255" s="571" t="s">
        <v>490</v>
      </c>
      <c r="G1255" s="571"/>
      <c r="H1255" s="571"/>
      <c r="I1255" s="571"/>
      <c r="J1255" s="571"/>
      <c r="K1255" s="571"/>
      <c r="L1255" s="571"/>
      <c r="M1255" s="571"/>
      <c r="N1255" s="571"/>
      <c r="O1255" s="571"/>
      <c r="P1255" s="571"/>
      <c r="Q1255" s="571"/>
      <c r="R1255" s="571"/>
      <c r="S1255" s="571"/>
      <c r="T1255" s="571"/>
      <c r="U1255" s="571"/>
      <c r="V1255" s="571"/>
      <c r="W1255" s="571"/>
      <c r="X1255" s="571"/>
      <c r="Y1255" s="571"/>
      <c r="Z1255" s="571"/>
      <c r="AA1255" s="571"/>
      <c r="AB1255" s="571"/>
      <c r="AC1255" s="571"/>
      <c r="AD1255" s="571"/>
      <c r="AE1255" s="571"/>
      <c r="AF1255" s="571"/>
      <c r="AG1255" s="571"/>
      <c r="AH1255" s="571"/>
      <c r="AI1255" s="571"/>
      <c r="AJ1255" s="571"/>
      <c r="AK1255" s="571"/>
      <c r="AL1255" s="571"/>
      <c r="AM1255" s="571"/>
      <c r="AN1255" s="571"/>
      <c r="AO1255" s="571"/>
      <c r="AP1255" s="571"/>
      <c r="AQ1255" s="571"/>
      <c r="AR1255" s="571"/>
      <c r="AS1255" s="571"/>
      <c r="AT1255" s="571"/>
      <c r="AU1255" s="571"/>
      <c r="AV1255" s="571"/>
      <c r="AW1255" s="571"/>
      <c r="AX1255" s="571"/>
      <c r="AY1255" s="571"/>
      <c r="AZ1255" s="571"/>
      <c r="BA1255" s="571"/>
      <c r="BB1255" s="571"/>
      <c r="BC1255" s="571"/>
      <c r="BD1255" s="571"/>
      <c r="BE1255" s="571"/>
      <c r="BF1255" s="571"/>
      <c r="BG1255" s="571"/>
      <c r="BH1255" s="571"/>
      <c r="BI1255" s="571"/>
      <c r="BJ1255" s="571"/>
      <c r="BK1255" s="571"/>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c r="DP1255" s="2"/>
      <c r="DQ1255" s="2"/>
      <c r="DR1255" s="2"/>
      <c r="DS1255" s="2"/>
      <c r="DT1255" s="2"/>
      <c r="DU1255" s="2"/>
      <c r="DV1255" s="2"/>
      <c r="DW1255" s="2"/>
      <c r="DX1255" s="2"/>
      <c r="DY1255" s="2"/>
      <c r="DZ1255" s="2"/>
      <c r="EA1255" s="2"/>
      <c r="EB1255" s="2"/>
      <c r="EC1255" s="2"/>
      <c r="ED1255" s="2"/>
      <c r="EE1255" s="2"/>
      <c r="EF1255" s="2"/>
      <c r="EG1255" s="2"/>
      <c r="EH1255" s="2"/>
      <c r="EI1255" s="2"/>
      <c r="EJ1255" s="2"/>
      <c r="EK1255" s="2"/>
      <c r="EL1255" s="2"/>
      <c r="EM1255" s="2"/>
      <c r="EN1255" s="2"/>
      <c r="EO1255" s="2"/>
      <c r="EP1255" s="2"/>
      <c r="EQ1255" s="2"/>
      <c r="ER1255" s="2"/>
      <c r="ES1255" s="2"/>
      <c r="ET1255" s="2"/>
      <c r="EU1255" s="2"/>
      <c r="EV1255" s="2"/>
      <c r="EW1255" s="2"/>
      <c r="EX1255" s="2"/>
      <c r="EY1255" s="2"/>
      <c r="EZ1255" s="2"/>
      <c r="FA1255" s="2"/>
      <c r="FB1255" s="2"/>
      <c r="FC1255" s="2"/>
      <c r="FD1255" s="2"/>
      <c r="FE1255" s="2"/>
      <c r="FF1255" s="2"/>
      <c r="FG1255" s="2"/>
      <c r="FH1255" s="2"/>
      <c r="FI1255" s="2"/>
      <c r="FJ1255" s="2"/>
      <c r="FK1255" s="2"/>
      <c r="FL1255" s="2"/>
      <c r="FM1255" s="2"/>
      <c r="FN1255" s="2"/>
      <c r="FO1255" s="2"/>
      <c r="FP1255" s="2"/>
      <c r="FQ1255" s="2"/>
      <c r="FR1255" s="2"/>
      <c r="FS1255" s="2"/>
      <c r="FT1255" s="2"/>
      <c r="FU1255" s="2"/>
      <c r="FV1255" s="2"/>
      <c r="FW1255" s="2"/>
      <c r="FX1255" s="2"/>
      <c r="FY1255" s="2"/>
      <c r="FZ1255" s="2"/>
      <c r="GA1255" s="2"/>
      <c r="GB1255" s="2"/>
      <c r="GC1255" s="2"/>
      <c r="GD1255" s="2"/>
      <c r="GE1255" s="2"/>
      <c r="GF1255" s="2"/>
      <c r="GG1255" s="2"/>
      <c r="GH1255" s="2"/>
      <c r="GI1255" s="2"/>
      <c r="GJ1255" s="2"/>
      <c r="GK1255" s="2"/>
      <c r="GL1255" s="2"/>
      <c r="GM1255" s="2"/>
      <c r="GN1255" s="2"/>
      <c r="GO1255" s="2"/>
      <c r="GP1255" s="2"/>
    </row>
    <row r="1256" spans="6:198" s="1" customFormat="1" ht="12.75" customHeight="1" thickBot="1">
      <c r="F1256" s="97" t="str">
        <f>F1215</f>
        <v xml:space="preserve">As at: </v>
      </c>
      <c r="G1256" s="480"/>
      <c r="H1256" s="580" t="str">
        <f>H1215</f>
        <v>31-05-2019</v>
      </c>
      <c r="I1256" s="580"/>
      <c r="J1256" s="580"/>
      <c r="K1256" s="573"/>
      <c r="L1256" s="573"/>
      <c r="M1256" s="480"/>
      <c r="N1256" s="480"/>
      <c r="O1256" s="480"/>
      <c r="P1256" s="480"/>
      <c r="Q1256" s="480"/>
      <c r="R1256" s="480"/>
      <c r="S1256" s="480"/>
      <c r="T1256" s="480"/>
      <c r="U1256" s="480"/>
      <c r="V1256" s="480"/>
      <c r="W1256" s="480"/>
      <c r="X1256" s="480"/>
      <c r="Y1256" s="480"/>
      <c r="Z1256" s="480"/>
      <c r="AA1256" s="480"/>
      <c r="AB1256" s="480"/>
      <c r="AC1256" s="480"/>
      <c r="AD1256" s="480"/>
      <c r="AE1256" s="480"/>
      <c r="AF1256" s="480"/>
      <c r="AG1256" s="480"/>
      <c r="AH1256" s="480"/>
      <c r="AI1256" s="480"/>
      <c r="AJ1256" s="480"/>
      <c r="AK1256" s="480"/>
      <c r="AL1256" s="480"/>
      <c r="AM1256" s="480"/>
      <c r="AN1256" s="480"/>
      <c r="AO1256" s="480"/>
      <c r="AP1256" s="480"/>
      <c r="AQ1256" s="480"/>
      <c r="AR1256" s="480"/>
      <c r="AS1256" s="480"/>
      <c r="AT1256" s="480"/>
      <c r="AU1256" s="480"/>
      <c r="AV1256" s="480"/>
      <c r="AW1256" s="480"/>
      <c r="AX1256" s="480"/>
      <c r="AY1256" s="480"/>
      <c r="AZ1256" s="480"/>
      <c r="BA1256" s="480"/>
      <c r="BB1256" s="480"/>
      <c r="BC1256" s="480"/>
      <c r="BD1256" s="480"/>
      <c r="BE1256" s="480"/>
      <c r="BF1256" s="480"/>
      <c r="BG1256" s="480"/>
      <c r="BH1256" s="480"/>
      <c r="BI1256" s="480"/>
      <c r="BJ1256" s="480"/>
      <c r="BK1256" s="480"/>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c r="DP1256" s="2"/>
      <c r="DQ1256" s="2"/>
      <c r="DR1256" s="2"/>
      <c r="DS1256" s="2"/>
      <c r="DT1256" s="2"/>
      <c r="DU1256" s="2"/>
      <c r="DV1256" s="2"/>
      <c r="DW1256" s="2"/>
      <c r="DX1256" s="2"/>
      <c r="DY1256" s="2"/>
      <c r="DZ1256" s="2"/>
      <c r="EA1256" s="2"/>
      <c r="EB1256" s="2"/>
      <c r="EC1256" s="2"/>
      <c r="ED1256" s="2"/>
      <c r="EE1256" s="2"/>
      <c r="EF1256" s="2"/>
      <c r="EG1256" s="2"/>
      <c r="EH1256" s="2"/>
      <c r="EI1256" s="2"/>
      <c r="EJ1256" s="2"/>
      <c r="EK1256" s="2"/>
      <c r="EL1256" s="2"/>
      <c r="EM1256" s="2"/>
      <c r="EN1256" s="2"/>
      <c r="EO1256" s="2"/>
      <c r="EP1256" s="2"/>
      <c r="EQ1256" s="2"/>
      <c r="ER1256" s="2"/>
      <c r="ES1256" s="2"/>
      <c r="ET1256" s="2"/>
      <c r="EU1256" s="2"/>
      <c r="EV1256" s="2"/>
      <c r="EW1256" s="2"/>
      <c r="EX1256" s="2"/>
      <c r="EY1256" s="2"/>
      <c r="EZ1256" s="2"/>
      <c r="FA1256" s="2"/>
      <c r="FB1256" s="2"/>
      <c r="FC1256" s="2"/>
      <c r="FD1256" s="2"/>
      <c r="FE1256" s="2"/>
      <c r="FF1256" s="2"/>
      <c r="FG1256" s="2"/>
      <c r="FH1256" s="2"/>
      <c r="FI1256" s="2"/>
      <c r="FJ1256" s="2"/>
      <c r="FK1256" s="2"/>
      <c r="FL1256" s="2"/>
      <c r="FM1256" s="2"/>
      <c r="FN1256" s="2"/>
      <c r="FO1256" s="2"/>
      <c r="FP1256" s="2"/>
      <c r="FQ1256" s="2"/>
      <c r="FR1256" s="2"/>
      <c r="FS1256" s="2"/>
      <c r="FT1256" s="2"/>
      <c r="FU1256" s="2"/>
      <c r="FV1256" s="2"/>
      <c r="FW1256" s="2"/>
      <c r="FX1256" s="2"/>
      <c r="FY1256" s="2"/>
      <c r="FZ1256" s="2"/>
      <c r="GA1256" s="2"/>
      <c r="GB1256" s="2"/>
      <c r="GC1256" s="2"/>
      <c r="GD1256" s="2"/>
      <c r="GE1256" s="2"/>
      <c r="GF1256" s="2"/>
      <c r="GG1256" s="2"/>
      <c r="GH1256" s="2"/>
      <c r="GI1256" s="2"/>
      <c r="GJ1256" s="2"/>
      <c r="GK1256" s="2"/>
      <c r="GL1256" s="2"/>
      <c r="GM1256" s="2"/>
      <c r="GN1256" s="2"/>
      <c r="GO1256" s="2"/>
      <c r="GP1256" s="2"/>
    </row>
    <row r="1257" spans="6:198" s="1" customFormat="1" ht="12.75" customHeight="1" thickBot="1">
      <c r="F1257" s="81"/>
      <c r="G1257" s="480"/>
      <c r="H1257" s="480"/>
      <c r="I1257" s="480"/>
      <c r="J1257" s="480"/>
      <c r="K1257" s="482" t="s">
        <v>544</v>
      </c>
      <c r="L1257" s="482"/>
      <c r="M1257" s="482"/>
      <c r="N1257" s="482"/>
      <c r="O1257" s="482"/>
      <c r="P1257" s="482"/>
      <c r="Q1257" s="483"/>
      <c r="R1257" s="483"/>
      <c r="S1257" s="483"/>
      <c r="T1257" s="484"/>
      <c r="U1257" s="483" t="s">
        <v>56</v>
      </c>
      <c r="V1257" s="483"/>
      <c r="W1257" s="483"/>
      <c r="X1257" s="483"/>
      <c r="Y1257" s="483"/>
      <c r="Z1257" s="485"/>
      <c r="AA1257" s="486"/>
      <c r="AB1257" s="486"/>
      <c r="AC1257" s="486"/>
      <c r="AD1257" s="486" t="s">
        <v>472</v>
      </c>
      <c r="AE1257" s="486"/>
      <c r="AF1257" s="486"/>
      <c r="AG1257" s="486"/>
      <c r="AH1257" s="487"/>
      <c r="AI1257" s="574" t="s">
        <v>473</v>
      </c>
      <c r="AJ1257" s="575"/>
      <c r="AK1257" s="575"/>
      <c r="AL1257" s="575"/>
      <c r="AM1257" s="575"/>
      <c r="AN1257" s="575"/>
      <c r="AO1257" s="575"/>
      <c r="AP1257" s="487"/>
      <c r="AQ1257" s="487"/>
      <c r="AR1257" s="486"/>
      <c r="AS1257" s="486"/>
      <c r="AT1257" s="486"/>
      <c r="AU1257" s="486" t="s">
        <v>474</v>
      </c>
      <c r="AV1257" s="486"/>
      <c r="AW1257" s="486"/>
      <c r="AX1257" s="507"/>
      <c r="AY1257" s="535"/>
      <c r="AZ1257" s="500"/>
      <c r="BA1257" s="500"/>
      <c r="BB1257" s="500"/>
      <c r="BC1257" s="500"/>
      <c r="BD1257" s="480"/>
      <c r="BE1257" s="480"/>
      <c r="BF1257" s="480"/>
      <c r="BG1257" s="480"/>
      <c r="BH1257" s="480"/>
      <c r="BI1257" s="480"/>
      <c r="BJ1257" s="480"/>
      <c r="BK1257" s="480"/>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c r="DP1257" s="2"/>
      <c r="DQ1257" s="2"/>
      <c r="DR1257" s="2"/>
      <c r="DS1257" s="2"/>
      <c r="DT1257" s="2"/>
      <c r="DU1257" s="2"/>
      <c r="DV1257" s="2"/>
      <c r="DW1257" s="2"/>
      <c r="DX1257" s="2"/>
      <c r="DY1257" s="2"/>
      <c r="DZ1257" s="2"/>
      <c r="EA1257" s="2"/>
      <c r="EB1257" s="2"/>
      <c r="EC1257" s="2"/>
      <c r="ED1257" s="2"/>
      <c r="EE1257" s="2"/>
      <c r="EF1257" s="2"/>
      <c r="EG1257" s="2"/>
      <c r="EH1257" s="2"/>
      <c r="EI1257" s="2"/>
      <c r="EJ1257" s="2"/>
      <c r="EK1257" s="2"/>
      <c r="EL1257" s="2"/>
      <c r="EM1257" s="2"/>
      <c r="EN1257" s="2"/>
      <c r="EO1257" s="2"/>
      <c r="EP1257" s="2"/>
      <c r="EQ1257" s="2"/>
      <c r="ER1257" s="2"/>
      <c r="ES1257" s="2"/>
      <c r="ET1257" s="2"/>
      <c r="EU1257" s="2"/>
      <c r="EV1257" s="2"/>
      <c r="EW1257" s="2"/>
      <c r="EX1257" s="2"/>
      <c r="EY1257" s="2"/>
      <c r="EZ1257" s="2"/>
      <c r="FA1257" s="2"/>
      <c r="FB1257" s="2"/>
      <c r="FC1257" s="2"/>
      <c r="FD1257" s="2"/>
      <c r="FE1257" s="2"/>
      <c r="FF1257" s="2"/>
      <c r="FG1257" s="2"/>
      <c r="FH1257" s="2"/>
      <c r="FI1257" s="2"/>
      <c r="FJ1257" s="2"/>
      <c r="FK1257" s="2"/>
      <c r="FL1257" s="2"/>
      <c r="FM1257" s="2"/>
      <c r="FN1257" s="2"/>
      <c r="FO1257" s="2"/>
      <c r="FP1257" s="2"/>
      <c r="FQ1257" s="2"/>
      <c r="FR1257" s="2"/>
      <c r="FS1257" s="2"/>
      <c r="FT1257" s="2"/>
      <c r="FU1257" s="2"/>
      <c r="FV1257" s="2"/>
      <c r="FW1257" s="2"/>
      <c r="FX1257" s="2"/>
      <c r="FY1257" s="2"/>
      <c r="FZ1257" s="2"/>
      <c r="GA1257" s="2"/>
      <c r="GB1257" s="2"/>
      <c r="GC1257" s="2"/>
      <c r="GD1257" s="2"/>
      <c r="GE1257" s="2"/>
      <c r="GF1257" s="2"/>
      <c r="GG1257" s="2"/>
      <c r="GH1257" s="2"/>
      <c r="GI1257" s="2"/>
      <c r="GJ1257" s="2"/>
      <c r="GK1257" s="2"/>
      <c r="GL1257" s="2"/>
      <c r="GM1257" s="2"/>
      <c r="GN1257" s="2"/>
      <c r="GO1257" s="2"/>
      <c r="GP1257" s="2"/>
    </row>
    <row r="1258" spans="6:198" s="1" customFormat="1" ht="12.75" customHeight="1">
      <c r="F1258" s="81"/>
      <c r="G1258" s="480"/>
      <c r="H1258" s="480"/>
      <c r="I1258" s="480"/>
      <c r="J1258" s="480"/>
      <c r="K1258" s="528" t="s">
        <v>545</v>
      </c>
      <c r="L1258" s="536"/>
      <c r="M1258" s="536"/>
      <c r="N1258" s="491"/>
      <c r="O1258" s="491"/>
      <c r="P1258" s="491"/>
      <c r="Q1258" s="491"/>
      <c r="R1258" s="491"/>
      <c r="S1258" s="560">
        <f>[1]Stratifications!$G$138</f>
        <v>0</v>
      </c>
      <c r="T1258" s="560"/>
      <c r="U1258" s="560"/>
      <c r="V1258" s="560"/>
      <c r="W1258" s="560"/>
      <c r="X1258" s="492"/>
      <c r="Y1258" s="492"/>
      <c r="Z1258" s="493"/>
      <c r="AA1258" s="566">
        <f>[1]Stratifications!$J138</f>
        <v>0</v>
      </c>
      <c r="AB1258" s="566"/>
      <c r="AC1258" s="566"/>
      <c r="AD1258" s="566" t="s">
        <v>493</v>
      </c>
      <c r="AE1258" s="566"/>
      <c r="AF1258" s="566"/>
      <c r="AG1258" s="566"/>
      <c r="AH1258" s="493"/>
      <c r="AI1258" s="567">
        <f>[1]Stratifications!$M138</f>
        <v>0</v>
      </c>
      <c r="AJ1258" s="568"/>
      <c r="AK1258" s="568"/>
      <c r="AL1258" s="568" t="s">
        <v>493</v>
      </c>
      <c r="AM1258" s="568"/>
      <c r="AN1258" s="568"/>
      <c r="AO1258" s="568"/>
      <c r="AP1258" s="493"/>
      <c r="AQ1258" s="493"/>
      <c r="AR1258" s="566">
        <f>[1]Stratifications!$P138</f>
        <v>0</v>
      </c>
      <c r="AS1258" s="566"/>
      <c r="AT1258" s="566"/>
      <c r="AU1258" s="566" t="s">
        <v>493</v>
      </c>
      <c r="AV1258" s="566"/>
      <c r="AW1258" s="566"/>
      <c r="AX1258" s="566"/>
      <c r="AY1258" s="566"/>
      <c r="AZ1258" s="500"/>
      <c r="BA1258" s="500"/>
      <c r="BB1258" s="500"/>
      <c r="BC1258" s="500"/>
      <c r="BD1258" s="480"/>
      <c r="BE1258" s="480"/>
      <c r="BF1258" s="480"/>
      <c r="BG1258" s="480"/>
      <c r="BH1258" s="480"/>
      <c r="BI1258" s="480"/>
      <c r="BJ1258" s="480"/>
      <c r="BK1258" s="480"/>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c r="DP1258" s="2"/>
      <c r="DQ1258" s="2"/>
      <c r="DR1258" s="2"/>
      <c r="DS1258" s="2"/>
      <c r="DT1258" s="2"/>
      <c r="DU1258" s="2"/>
      <c r="DV1258" s="2"/>
      <c r="DW1258" s="2"/>
      <c r="DX1258" s="2"/>
      <c r="DY1258" s="2"/>
      <c r="DZ1258" s="2"/>
      <c r="EA1258" s="2"/>
      <c r="EB1258" s="2"/>
      <c r="EC1258" s="2"/>
      <c r="ED1258" s="2"/>
      <c r="EE1258" s="2"/>
      <c r="EF1258" s="2"/>
      <c r="EG1258" s="2"/>
      <c r="EH1258" s="2"/>
      <c r="EI1258" s="2"/>
      <c r="EJ1258" s="2"/>
      <c r="EK1258" s="2"/>
      <c r="EL1258" s="2"/>
      <c r="EM1258" s="2"/>
      <c r="EN1258" s="2"/>
      <c r="EO1258" s="2"/>
      <c r="EP1258" s="2"/>
      <c r="EQ1258" s="2"/>
      <c r="ER1258" s="2"/>
      <c r="ES1258" s="2"/>
      <c r="ET1258" s="2"/>
      <c r="EU1258" s="2"/>
      <c r="EV1258" s="2"/>
      <c r="EW1258" s="2"/>
      <c r="EX1258" s="2"/>
      <c r="EY1258" s="2"/>
      <c r="EZ1258" s="2"/>
      <c r="FA1258" s="2"/>
      <c r="FB1258" s="2"/>
      <c r="FC1258" s="2"/>
      <c r="FD1258" s="2"/>
      <c r="FE1258" s="2"/>
      <c r="FF1258" s="2"/>
      <c r="FG1258" s="2"/>
      <c r="FH1258" s="2"/>
      <c r="FI1258" s="2"/>
      <c r="FJ1258" s="2"/>
      <c r="FK1258" s="2"/>
      <c r="FL1258" s="2"/>
      <c r="FM1258" s="2"/>
      <c r="FN1258" s="2"/>
      <c r="FO1258" s="2"/>
      <c r="FP1258" s="2"/>
      <c r="FQ1258" s="2"/>
      <c r="FR1258" s="2"/>
      <c r="FS1258" s="2"/>
      <c r="FT1258" s="2"/>
      <c r="FU1258" s="2"/>
      <c r="FV1258" s="2"/>
      <c r="FW1258" s="2"/>
      <c r="FX1258" s="2"/>
      <c r="FY1258" s="2"/>
      <c r="FZ1258" s="2"/>
      <c r="GA1258" s="2"/>
      <c r="GB1258" s="2"/>
      <c r="GC1258" s="2"/>
      <c r="GD1258" s="2"/>
      <c r="GE1258" s="2"/>
      <c r="GF1258" s="2"/>
      <c r="GG1258" s="2"/>
      <c r="GH1258" s="2"/>
      <c r="GI1258" s="2"/>
      <c r="GJ1258" s="2"/>
      <c r="GK1258" s="2"/>
      <c r="GL1258" s="2"/>
      <c r="GM1258" s="2"/>
      <c r="GN1258" s="2"/>
      <c r="GO1258" s="2"/>
      <c r="GP1258" s="2"/>
    </row>
    <row r="1259" spans="6:198" s="1" customFormat="1" ht="12.75" customHeight="1">
      <c r="F1259" s="81"/>
      <c r="G1259" s="480"/>
      <c r="H1259" s="480"/>
      <c r="I1259" s="480"/>
      <c r="J1259" s="480"/>
      <c r="K1259" s="530" t="s">
        <v>38</v>
      </c>
      <c r="L1259" s="537"/>
      <c r="M1259" s="537"/>
      <c r="N1259" s="491"/>
      <c r="O1259" s="491"/>
      <c r="P1259" s="491"/>
      <c r="Q1259" s="491"/>
      <c r="R1259" s="491"/>
      <c r="S1259" s="560">
        <f>[1]Stratifications!$G$139</f>
        <v>306071984.95999932</v>
      </c>
      <c r="T1259" s="560"/>
      <c r="U1259" s="560"/>
      <c r="V1259" s="560"/>
      <c r="W1259" s="560"/>
      <c r="X1259" s="497"/>
      <c r="Y1259" s="497"/>
      <c r="Z1259" s="498"/>
      <c r="AA1259" s="553">
        <f>[1]Stratifications!$J139</f>
        <v>1</v>
      </c>
      <c r="AB1259" s="553"/>
      <c r="AC1259" s="553"/>
      <c r="AD1259" s="553" t="s">
        <v>493</v>
      </c>
      <c r="AE1259" s="553"/>
      <c r="AF1259" s="553"/>
      <c r="AG1259" s="553"/>
      <c r="AH1259" s="498"/>
      <c r="AI1259" s="561">
        <f>[1]Stratifications!$M139</f>
        <v>2159</v>
      </c>
      <c r="AJ1259" s="562"/>
      <c r="AK1259" s="562"/>
      <c r="AL1259" s="562" t="s">
        <v>493</v>
      </c>
      <c r="AM1259" s="562"/>
      <c r="AN1259" s="562"/>
      <c r="AO1259" s="562"/>
      <c r="AP1259" s="498"/>
      <c r="AQ1259" s="498"/>
      <c r="AR1259" s="553">
        <f>[1]Stratifications!$P139</f>
        <v>1</v>
      </c>
      <c r="AS1259" s="553"/>
      <c r="AT1259" s="553"/>
      <c r="AU1259" s="553" t="s">
        <v>493</v>
      </c>
      <c r="AV1259" s="553"/>
      <c r="AW1259" s="553"/>
      <c r="AX1259" s="553"/>
      <c r="AY1259" s="553"/>
      <c r="AZ1259" s="500"/>
      <c r="BA1259" s="500"/>
      <c r="BB1259" s="500"/>
      <c r="BC1259" s="500"/>
      <c r="BD1259" s="480"/>
      <c r="BE1259" s="480"/>
      <c r="BF1259" s="480"/>
      <c r="BG1259" s="480"/>
      <c r="BH1259" s="480"/>
      <c r="BI1259" s="480"/>
      <c r="BJ1259" s="480"/>
      <c r="BK1259" s="480"/>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c r="DP1259" s="2"/>
      <c r="DQ1259" s="2"/>
      <c r="DR1259" s="2"/>
      <c r="DS1259" s="2"/>
      <c r="DT1259" s="2"/>
      <c r="DU1259" s="2"/>
      <c r="DV1259" s="2"/>
      <c r="DW1259" s="2"/>
      <c r="DX1259" s="2"/>
      <c r="DY1259" s="2"/>
      <c r="DZ1259" s="2"/>
      <c r="EA1259" s="2"/>
      <c r="EB1259" s="2"/>
      <c r="EC1259" s="2"/>
      <c r="ED1259" s="2"/>
      <c r="EE1259" s="2"/>
      <c r="EF1259" s="2"/>
      <c r="EG1259" s="2"/>
      <c r="EH1259" s="2"/>
      <c r="EI1259" s="2"/>
      <c r="EJ1259" s="2"/>
      <c r="EK1259" s="2"/>
      <c r="EL1259" s="2"/>
      <c r="EM1259" s="2"/>
      <c r="EN1259" s="2"/>
      <c r="EO1259" s="2"/>
      <c r="EP1259" s="2"/>
      <c r="EQ1259" s="2"/>
      <c r="ER1259" s="2"/>
      <c r="ES1259" s="2"/>
      <c r="ET1259" s="2"/>
      <c r="EU1259" s="2"/>
      <c r="EV1259" s="2"/>
      <c r="EW1259" s="2"/>
      <c r="EX1259" s="2"/>
      <c r="EY1259" s="2"/>
      <c r="EZ1259" s="2"/>
      <c r="FA1259" s="2"/>
      <c r="FB1259" s="2"/>
      <c r="FC1259" s="2"/>
      <c r="FD1259" s="2"/>
      <c r="FE1259" s="2"/>
      <c r="FF1259" s="2"/>
      <c r="FG1259" s="2"/>
      <c r="FH1259" s="2"/>
      <c r="FI1259" s="2"/>
      <c r="FJ1259" s="2"/>
      <c r="FK1259" s="2"/>
      <c r="FL1259" s="2"/>
      <c r="FM1259" s="2"/>
      <c r="FN1259" s="2"/>
      <c r="FO1259" s="2"/>
      <c r="FP1259" s="2"/>
      <c r="FQ1259" s="2"/>
      <c r="FR1259" s="2"/>
      <c r="FS1259" s="2"/>
      <c r="FT1259" s="2"/>
      <c r="FU1259" s="2"/>
      <c r="FV1259" s="2"/>
      <c r="FW1259" s="2"/>
      <c r="FX1259" s="2"/>
      <c r="FY1259" s="2"/>
      <c r="FZ1259" s="2"/>
      <c r="GA1259" s="2"/>
      <c r="GB1259" s="2"/>
      <c r="GC1259" s="2"/>
      <c r="GD1259" s="2"/>
      <c r="GE1259" s="2"/>
      <c r="GF1259" s="2"/>
      <c r="GG1259" s="2"/>
      <c r="GH1259" s="2"/>
      <c r="GI1259" s="2"/>
      <c r="GJ1259" s="2"/>
      <c r="GK1259" s="2"/>
      <c r="GL1259" s="2"/>
      <c r="GM1259" s="2"/>
      <c r="GN1259" s="2"/>
      <c r="GO1259" s="2"/>
      <c r="GP1259" s="2"/>
    </row>
    <row r="1260" spans="6:198" s="1" customFormat="1" ht="12.75" customHeight="1">
      <c r="F1260" s="81"/>
      <c r="G1260" s="480"/>
      <c r="H1260" s="480"/>
      <c r="I1260" s="480"/>
      <c r="J1260" s="480"/>
      <c r="K1260" s="504" t="s">
        <v>278</v>
      </c>
      <c r="L1260" s="505"/>
      <c r="M1260" s="505"/>
      <c r="N1260" s="505"/>
      <c r="O1260" s="505"/>
      <c r="P1260" s="505"/>
      <c r="Q1260" s="505"/>
      <c r="R1260" s="505"/>
      <c r="S1260" s="563">
        <f>[1]Stratifications!$G$140</f>
        <v>306071984.95999932</v>
      </c>
      <c r="T1260" s="563"/>
      <c r="U1260" s="563"/>
      <c r="V1260" s="563"/>
      <c r="W1260" s="563"/>
      <c r="X1260" s="506"/>
      <c r="Y1260" s="506"/>
      <c r="Z1260" s="506"/>
      <c r="AA1260" s="577">
        <f>[1]Stratifications!$J140</f>
        <v>1</v>
      </c>
      <c r="AB1260" s="577"/>
      <c r="AC1260" s="577"/>
      <c r="AD1260" s="577" t="s">
        <v>493</v>
      </c>
      <c r="AE1260" s="577"/>
      <c r="AF1260" s="577"/>
      <c r="AG1260" s="577"/>
      <c r="AH1260" s="506"/>
      <c r="AI1260" s="578">
        <f>[1]Stratifications!$M140</f>
        <v>2159</v>
      </c>
      <c r="AJ1260" s="579"/>
      <c r="AK1260" s="579"/>
      <c r="AL1260" s="579" t="s">
        <v>493</v>
      </c>
      <c r="AM1260" s="579"/>
      <c r="AN1260" s="579"/>
      <c r="AO1260" s="579"/>
      <c r="AP1260" s="506"/>
      <c r="AQ1260" s="506"/>
      <c r="AR1260" s="577">
        <f>[1]Stratifications!$P140</f>
        <v>1</v>
      </c>
      <c r="AS1260" s="577"/>
      <c r="AT1260" s="577"/>
      <c r="AU1260" s="577" t="s">
        <v>493</v>
      </c>
      <c r="AV1260" s="577"/>
      <c r="AW1260" s="577"/>
      <c r="AX1260" s="577"/>
      <c r="AY1260" s="577"/>
      <c r="AZ1260" s="500"/>
      <c r="BA1260" s="500"/>
      <c r="BB1260" s="500"/>
      <c r="BC1260" s="500"/>
      <c r="BD1260" s="480"/>
      <c r="BE1260" s="480"/>
      <c r="BF1260" s="480"/>
      <c r="BG1260" s="480"/>
      <c r="BH1260" s="480"/>
      <c r="BI1260" s="480"/>
      <c r="BJ1260" s="480"/>
      <c r="BK1260" s="480"/>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c r="DP1260" s="2"/>
      <c r="DQ1260" s="2"/>
      <c r="DR1260" s="2"/>
      <c r="DS1260" s="2"/>
      <c r="DT1260" s="2"/>
      <c r="DU1260" s="2"/>
      <c r="DV1260" s="2"/>
      <c r="DW1260" s="2"/>
      <c r="DX1260" s="2"/>
      <c r="DY1260" s="2"/>
      <c r="DZ1260" s="2"/>
      <c r="EA1260" s="2"/>
      <c r="EB1260" s="2"/>
      <c r="EC1260" s="2"/>
      <c r="ED1260" s="2"/>
      <c r="EE1260" s="2"/>
      <c r="EF1260" s="2"/>
      <c r="EG1260" s="2"/>
      <c r="EH1260" s="2"/>
      <c r="EI1260" s="2"/>
      <c r="EJ1260" s="2"/>
      <c r="EK1260" s="2"/>
      <c r="EL1260" s="2"/>
      <c r="EM1260" s="2"/>
      <c r="EN1260" s="2"/>
      <c r="EO1260" s="2"/>
      <c r="EP1260" s="2"/>
      <c r="EQ1260" s="2"/>
      <c r="ER1260" s="2"/>
      <c r="ES1260" s="2"/>
      <c r="ET1260" s="2"/>
      <c r="EU1260" s="2"/>
      <c r="EV1260" s="2"/>
      <c r="EW1260" s="2"/>
      <c r="EX1260" s="2"/>
      <c r="EY1260" s="2"/>
      <c r="EZ1260" s="2"/>
      <c r="FA1260" s="2"/>
      <c r="FB1260" s="2"/>
      <c r="FC1260" s="2"/>
      <c r="FD1260" s="2"/>
      <c r="FE1260" s="2"/>
      <c r="FF1260" s="2"/>
      <c r="FG1260" s="2"/>
      <c r="FH1260" s="2"/>
      <c r="FI1260" s="2"/>
      <c r="FJ1260" s="2"/>
      <c r="FK1260" s="2"/>
      <c r="FL1260" s="2"/>
      <c r="FM1260" s="2"/>
      <c r="FN1260" s="2"/>
      <c r="FO1260" s="2"/>
      <c r="FP1260" s="2"/>
      <c r="FQ1260" s="2"/>
      <c r="FR1260" s="2"/>
      <c r="FS1260" s="2"/>
      <c r="FT1260" s="2"/>
      <c r="FU1260" s="2"/>
      <c r="FV1260" s="2"/>
      <c r="FW1260" s="2"/>
      <c r="FX1260" s="2"/>
      <c r="FY1260" s="2"/>
      <c r="FZ1260" s="2"/>
      <c r="GA1260" s="2"/>
      <c r="GB1260" s="2"/>
      <c r="GC1260" s="2"/>
      <c r="GD1260" s="2"/>
      <c r="GE1260" s="2"/>
      <c r="GF1260" s="2"/>
      <c r="GG1260" s="2"/>
      <c r="GH1260" s="2"/>
      <c r="GI1260" s="2"/>
      <c r="GJ1260" s="2"/>
      <c r="GK1260" s="2"/>
      <c r="GL1260" s="2"/>
      <c r="GM1260" s="2"/>
      <c r="GN1260" s="2"/>
      <c r="GO1260" s="2"/>
      <c r="GP1260" s="2"/>
    </row>
    <row r="1261" spans="6:198" s="1" customFormat="1" ht="12.75" customHeight="1" thickBot="1">
      <c r="F1261" s="81"/>
      <c r="G1261" s="480"/>
      <c r="H1261" s="480"/>
      <c r="I1261" s="480"/>
      <c r="J1261" s="480"/>
      <c r="K1261" s="500"/>
      <c r="L1261" s="500"/>
      <c r="M1261" s="500"/>
      <c r="N1261" s="500"/>
      <c r="O1261" s="500"/>
      <c r="P1261" s="500"/>
      <c r="Q1261" s="500"/>
      <c r="R1261" s="500"/>
      <c r="S1261" s="540"/>
      <c r="T1261" s="540"/>
      <c r="U1261" s="540"/>
      <c r="V1261" s="540"/>
      <c r="W1261" s="540"/>
      <c r="X1261" s="540"/>
      <c r="Y1261" s="540"/>
      <c r="Z1261" s="540"/>
      <c r="AA1261" s="540"/>
      <c r="AB1261" s="540"/>
      <c r="AC1261" s="540"/>
      <c r="AD1261" s="540"/>
      <c r="AE1261" s="540"/>
      <c r="AF1261" s="540"/>
      <c r="AG1261" s="540"/>
      <c r="AH1261" s="540"/>
      <c r="AI1261" s="540"/>
      <c r="AJ1261" s="540"/>
      <c r="AK1261" s="540"/>
      <c r="AL1261" s="540"/>
      <c r="AM1261" s="540"/>
      <c r="AN1261" s="540"/>
      <c r="AO1261" s="540"/>
      <c r="AP1261" s="540"/>
      <c r="AQ1261" s="540"/>
      <c r="AR1261" s="540"/>
      <c r="AS1261" s="540"/>
      <c r="AT1261" s="540"/>
      <c r="AU1261" s="540"/>
      <c r="AV1261" s="540"/>
      <c r="AW1261" s="540"/>
      <c r="AX1261" s="540"/>
      <c r="AY1261" s="540"/>
      <c r="AZ1261" s="500"/>
      <c r="BA1261" s="500"/>
      <c r="BB1261" s="500"/>
      <c r="BC1261" s="500"/>
      <c r="BD1261" s="480"/>
      <c r="BE1261" s="480"/>
      <c r="BF1261" s="480"/>
      <c r="BG1261" s="480"/>
      <c r="BH1261" s="480"/>
      <c r="BI1261" s="480"/>
      <c r="BJ1261" s="480"/>
      <c r="BK1261" s="480"/>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c r="DP1261" s="2"/>
      <c r="DQ1261" s="2"/>
      <c r="DR1261" s="2"/>
      <c r="DS1261" s="2"/>
      <c r="DT1261" s="2"/>
      <c r="DU1261" s="2"/>
      <c r="DV1261" s="2"/>
      <c r="DW1261" s="2"/>
      <c r="DX1261" s="2"/>
      <c r="DY1261" s="2"/>
      <c r="DZ1261" s="2"/>
      <c r="EA1261" s="2"/>
      <c r="EB1261" s="2"/>
      <c r="EC1261" s="2"/>
      <c r="ED1261" s="2"/>
      <c r="EE1261" s="2"/>
      <c r="EF1261" s="2"/>
      <c r="EG1261" s="2"/>
      <c r="EH1261" s="2"/>
      <c r="EI1261" s="2"/>
      <c r="EJ1261" s="2"/>
      <c r="EK1261" s="2"/>
      <c r="EL1261" s="2"/>
      <c r="EM1261" s="2"/>
      <c r="EN1261" s="2"/>
      <c r="EO1261" s="2"/>
      <c r="EP1261" s="2"/>
      <c r="EQ1261" s="2"/>
      <c r="ER1261" s="2"/>
      <c r="ES1261" s="2"/>
      <c r="ET1261" s="2"/>
      <c r="EU1261" s="2"/>
      <c r="EV1261" s="2"/>
      <c r="EW1261" s="2"/>
      <c r="EX1261" s="2"/>
      <c r="EY1261" s="2"/>
      <c r="EZ1261" s="2"/>
      <c r="FA1261" s="2"/>
      <c r="FB1261" s="2"/>
      <c r="FC1261" s="2"/>
      <c r="FD1261" s="2"/>
      <c r="FE1261" s="2"/>
      <c r="FF1261" s="2"/>
      <c r="FG1261" s="2"/>
      <c r="FH1261" s="2"/>
      <c r="FI1261" s="2"/>
      <c r="FJ1261" s="2"/>
      <c r="FK1261" s="2"/>
      <c r="FL1261" s="2"/>
      <c r="FM1261" s="2"/>
      <c r="FN1261" s="2"/>
      <c r="FO1261" s="2"/>
      <c r="FP1261" s="2"/>
      <c r="FQ1261" s="2"/>
      <c r="FR1261" s="2"/>
      <c r="FS1261" s="2"/>
      <c r="FT1261" s="2"/>
      <c r="FU1261" s="2"/>
      <c r="FV1261" s="2"/>
      <c r="FW1261" s="2"/>
      <c r="FX1261" s="2"/>
      <c r="FY1261" s="2"/>
      <c r="FZ1261" s="2"/>
      <c r="GA1261" s="2"/>
      <c r="GB1261" s="2"/>
      <c r="GC1261" s="2"/>
      <c r="GD1261" s="2"/>
      <c r="GE1261" s="2"/>
      <c r="GF1261" s="2"/>
      <c r="GG1261" s="2"/>
      <c r="GH1261" s="2"/>
      <c r="GI1261" s="2"/>
      <c r="GJ1261" s="2"/>
      <c r="GK1261" s="2"/>
      <c r="GL1261" s="2"/>
      <c r="GM1261" s="2"/>
      <c r="GN1261" s="2"/>
      <c r="GO1261" s="2"/>
      <c r="GP1261" s="2"/>
    </row>
    <row r="1262" spans="6:198" s="1" customFormat="1" ht="12.75" customHeight="1" thickBot="1">
      <c r="F1262" s="81"/>
      <c r="G1262" s="480"/>
      <c r="H1262" s="480"/>
      <c r="I1262" s="480"/>
      <c r="J1262" s="480"/>
      <c r="K1262" s="482" t="s">
        <v>546</v>
      </c>
      <c r="L1262" s="482"/>
      <c r="M1262" s="482"/>
      <c r="N1262" s="482"/>
      <c r="O1262" s="482"/>
      <c r="P1262" s="482"/>
      <c r="Q1262" s="483"/>
      <c r="R1262" s="483"/>
      <c r="S1262" s="483"/>
      <c r="T1262" s="484"/>
      <c r="U1262" s="483" t="s">
        <v>56</v>
      </c>
      <c r="V1262" s="483"/>
      <c r="W1262" s="483"/>
      <c r="X1262" s="483"/>
      <c r="Y1262" s="483"/>
      <c r="Z1262" s="485"/>
      <c r="AA1262" s="486"/>
      <c r="AB1262" s="486"/>
      <c r="AC1262" s="486"/>
      <c r="AD1262" s="486" t="s">
        <v>472</v>
      </c>
      <c r="AE1262" s="486"/>
      <c r="AF1262" s="486"/>
      <c r="AG1262" s="486"/>
      <c r="AH1262" s="487"/>
      <c r="AI1262" s="574" t="s">
        <v>473</v>
      </c>
      <c r="AJ1262" s="575"/>
      <c r="AK1262" s="575"/>
      <c r="AL1262" s="575"/>
      <c r="AM1262" s="575"/>
      <c r="AN1262" s="575"/>
      <c r="AO1262" s="575"/>
      <c r="AP1262" s="487"/>
      <c r="AQ1262" s="487"/>
      <c r="AR1262" s="486"/>
      <c r="AS1262" s="486"/>
      <c r="AT1262" s="486"/>
      <c r="AU1262" s="486" t="s">
        <v>474</v>
      </c>
      <c r="AV1262" s="486"/>
      <c r="AW1262" s="486"/>
      <c r="AX1262" s="507"/>
      <c r="AY1262" s="535"/>
      <c r="AZ1262" s="500"/>
      <c r="BA1262" s="500"/>
      <c r="BB1262" s="500"/>
      <c r="BC1262" s="500"/>
      <c r="BD1262" s="480"/>
      <c r="BE1262" s="480"/>
      <c r="BF1262" s="480"/>
      <c r="BG1262" s="480"/>
      <c r="BH1262" s="480"/>
      <c r="BI1262" s="480"/>
      <c r="BJ1262" s="480"/>
      <c r="BK1262" s="480"/>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c r="DP1262" s="2"/>
      <c r="DQ1262" s="2"/>
      <c r="DR1262" s="2"/>
      <c r="DS1262" s="2"/>
      <c r="DT1262" s="2"/>
      <c r="DU1262" s="2"/>
      <c r="DV1262" s="2"/>
      <c r="DW1262" s="2"/>
      <c r="DX1262" s="2"/>
      <c r="DY1262" s="2"/>
      <c r="DZ1262" s="2"/>
      <c r="EA1262" s="2"/>
      <c r="EB1262" s="2"/>
      <c r="EC1262" s="2"/>
      <c r="ED1262" s="2"/>
      <c r="EE1262" s="2"/>
      <c r="EF1262" s="2"/>
      <c r="EG1262" s="2"/>
      <c r="EH1262" s="2"/>
      <c r="EI1262" s="2"/>
      <c r="EJ1262" s="2"/>
      <c r="EK1262" s="2"/>
      <c r="EL1262" s="2"/>
      <c r="EM1262" s="2"/>
      <c r="EN1262" s="2"/>
      <c r="EO1262" s="2"/>
      <c r="EP1262" s="2"/>
      <c r="EQ1262" s="2"/>
      <c r="ER1262" s="2"/>
      <c r="ES1262" s="2"/>
      <c r="ET1262" s="2"/>
      <c r="EU1262" s="2"/>
      <c r="EV1262" s="2"/>
      <c r="EW1262" s="2"/>
      <c r="EX1262" s="2"/>
      <c r="EY1262" s="2"/>
      <c r="EZ1262" s="2"/>
      <c r="FA1262" s="2"/>
      <c r="FB1262" s="2"/>
      <c r="FC1262" s="2"/>
      <c r="FD1262" s="2"/>
      <c r="FE1262" s="2"/>
      <c r="FF1262" s="2"/>
      <c r="FG1262" s="2"/>
      <c r="FH1262" s="2"/>
      <c r="FI1262" s="2"/>
      <c r="FJ1262" s="2"/>
      <c r="FK1262" s="2"/>
      <c r="FL1262" s="2"/>
      <c r="FM1262" s="2"/>
      <c r="FN1262" s="2"/>
      <c r="FO1262" s="2"/>
      <c r="FP1262" s="2"/>
      <c r="FQ1262" s="2"/>
      <c r="FR1262" s="2"/>
      <c r="FS1262" s="2"/>
      <c r="FT1262" s="2"/>
      <c r="FU1262" s="2"/>
      <c r="FV1262" s="2"/>
      <c r="FW1262" s="2"/>
      <c r="FX1262" s="2"/>
      <c r="FY1262" s="2"/>
      <c r="FZ1262" s="2"/>
      <c r="GA1262" s="2"/>
      <c r="GB1262" s="2"/>
      <c r="GC1262" s="2"/>
      <c r="GD1262" s="2"/>
      <c r="GE1262" s="2"/>
      <c r="GF1262" s="2"/>
      <c r="GG1262" s="2"/>
      <c r="GH1262" s="2"/>
      <c r="GI1262" s="2"/>
      <c r="GJ1262" s="2"/>
      <c r="GK1262" s="2"/>
      <c r="GL1262" s="2"/>
      <c r="GM1262" s="2"/>
      <c r="GN1262" s="2"/>
      <c r="GO1262" s="2"/>
      <c r="GP1262" s="2"/>
    </row>
    <row r="1263" spans="6:198" s="1" customFormat="1" ht="12.75" customHeight="1">
      <c r="F1263" s="81"/>
      <c r="G1263" s="480"/>
      <c r="H1263" s="480"/>
      <c r="I1263" s="480"/>
      <c r="J1263" s="480"/>
      <c r="K1263" s="528" t="s">
        <v>547</v>
      </c>
      <c r="L1263" s="536"/>
      <c r="M1263" s="536"/>
      <c r="N1263" s="491"/>
      <c r="O1263" s="491"/>
      <c r="P1263" s="491"/>
      <c r="Q1263" s="491"/>
      <c r="R1263" s="491"/>
      <c r="S1263" s="560">
        <f>[1]Stratifications!$G$143</f>
        <v>0</v>
      </c>
      <c r="T1263" s="560"/>
      <c r="U1263" s="560"/>
      <c r="V1263" s="560"/>
      <c r="W1263" s="560"/>
      <c r="X1263" s="492"/>
      <c r="Y1263" s="492"/>
      <c r="Z1263" s="493"/>
      <c r="AA1263" s="566">
        <f>[1]Stratifications!$J$143</f>
        <v>0</v>
      </c>
      <c r="AB1263" s="566"/>
      <c r="AC1263" s="566"/>
      <c r="AD1263" s="566" t="s">
        <v>493</v>
      </c>
      <c r="AE1263" s="566"/>
      <c r="AF1263" s="566"/>
      <c r="AG1263" s="566"/>
      <c r="AH1263" s="493"/>
      <c r="AI1263" s="567">
        <f>[1]Stratifications!$M$143</f>
        <v>0</v>
      </c>
      <c r="AJ1263" s="568"/>
      <c r="AK1263" s="568"/>
      <c r="AL1263" s="568" t="s">
        <v>493</v>
      </c>
      <c r="AM1263" s="568"/>
      <c r="AN1263" s="568"/>
      <c r="AO1263" s="568"/>
      <c r="AP1263" s="493"/>
      <c r="AQ1263" s="493"/>
      <c r="AR1263" s="566">
        <f>[1]Stratifications!$P$143</f>
        <v>0</v>
      </c>
      <c r="AS1263" s="566"/>
      <c r="AT1263" s="566"/>
      <c r="AU1263" s="566" t="s">
        <v>493</v>
      </c>
      <c r="AV1263" s="566"/>
      <c r="AW1263" s="566"/>
      <c r="AX1263" s="566"/>
      <c r="AY1263" s="566"/>
      <c r="AZ1263" s="500"/>
      <c r="BA1263" s="500"/>
      <c r="BB1263" s="500"/>
      <c r="BC1263" s="500"/>
      <c r="BD1263" s="480"/>
      <c r="BE1263" s="480"/>
      <c r="BF1263" s="480"/>
      <c r="BG1263" s="480"/>
      <c r="BH1263" s="480"/>
      <c r="BI1263" s="480"/>
      <c r="BJ1263" s="480"/>
      <c r="BK1263" s="480"/>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c r="DP1263" s="2"/>
      <c r="DQ1263" s="2"/>
      <c r="DR1263" s="2"/>
      <c r="DS1263" s="2"/>
      <c r="DT1263" s="2"/>
      <c r="DU1263" s="2"/>
      <c r="DV1263" s="2"/>
      <c r="DW1263" s="2"/>
      <c r="DX1263" s="2"/>
      <c r="DY1263" s="2"/>
      <c r="DZ1263" s="2"/>
      <c r="EA1263" s="2"/>
      <c r="EB1263" s="2"/>
      <c r="EC1263" s="2"/>
      <c r="ED1263" s="2"/>
      <c r="EE1263" s="2"/>
      <c r="EF1263" s="2"/>
      <c r="EG1263" s="2"/>
      <c r="EH1263" s="2"/>
      <c r="EI1263" s="2"/>
      <c r="EJ1263" s="2"/>
      <c r="EK1263" s="2"/>
      <c r="EL1263" s="2"/>
      <c r="EM1263" s="2"/>
      <c r="EN1263" s="2"/>
      <c r="EO1263" s="2"/>
      <c r="EP1263" s="2"/>
      <c r="EQ1263" s="2"/>
      <c r="ER1263" s="2"/>
      <c r="ES1263" s="2"/>
      <c r="ET1263" s="2"/>
      <c r="EU1263" s="2"/>
      <c r="EV1263" s="2"/>
      <c r="EW1263" s="2"/>
      <c r="EX1263" s="2"/>
      <c r="EY1263" s="2"/>
      <c r="EZ1263" s="2"/>
      <c r="FA1263" s="2"/>
      <c r="FB1263" s="2"/>
      <c r="FC1263" s="2"/>
      <c r="FD1263" s="2"/>
      <c r="FE1263" s="2"/>
      <c r="FF1263" s="2"/>
      <c r="FG1263" s="2"/>
      <c r="FH1263" s="2"/>
      <c r="FI1263" s="2"/>
      <c r="FJ1263" s="2"/>
      <c r="FK1263" s="2"/>
      <c r="FL1263" s="2"/>
      <c r="FM1263" s="2"/>
      <c r="FN1263" s="2"/>
      <c r="FO1263" s="2"/>
      <c r="FP1263" s="2"/>
      <c r="FQ1263" s="2"/>
      <c r="FR1263" s="2"/>
      <c r="FS1263" s="2"/>
      <c r="FT1263" s="2"/>
      <c r="FU1263" s="2"/>
      <c r="FV1263" s="2"/>
      <c r="FW1263" s="2"/>
      <c r="FX1263" s="2"/>
      <c r="FY1263" s="2"/>
      <c r="FZ1263" s="2"/>
      <c r="GA1263" s="2"/>
      <c r="GB1263" s="2"/>
      <c r="GC1263" s="2"/>
      <c r="GD1263" s="2"/>
      <c r="GE1263" s="2"/>
      <c r="GF1263" s="2"/>
      <c r="GG1263" s="2"/>
      <c r="GH1263" s="2"/>
      <c r="GI1263" s="2"/>
      <c r="GJ1263" s="2"/>
      <c r="GK1263" s="2"/>
      <c r="GL1263" s="2"/>
      <c r="GM1263" s="2"/>
      <c r="GN1263" s="2"/>
      <c r="GO1263" s="2"/>
      <c r="GP1263" s="2"/>
    </row>
    <row r="1264" spans="6:198" s="1" customFormat="1" ht="12.75" customHeight="1">
      <c r="F1264" s="81"/>
      <c r="G1264" s="480"/>
      <c r="H1264" s="480"/>
      <c r="I1264" s="480"/>
      <c r="J1264" s="480"/>
      <c r="K1264" s="530" t="s">
        <v>548</v>
      </c>
      <c r="L1264" s="537"/>
      <c r="M1264" s="537"/>
      <c r="N1264" s="491"/>
      <c r="O1264" s="491"/>
      <c r="P1264" s="491"/>
      <c r="Q1264" s="491"/>
      <c r="R1264" s="491"/>
      <c r="S1264" s="560">
        <f>[1]Stratifications!$G$144</f>
        <v>163391721.67999989</v>
      </c>
      <c r="T1264" s="560"/>
      <c r="U1264" s="560"/>
      <c r="V1264" s="560"/>
      <c r="W1264" s="560"/>
      <c r="X1264" s="497"/>
      <c r="Y1264" s="497"/>
      <c r="Z1264" s="498"/>
      <c r="AA1264" s="553">
        <f>[1]Stratifications!$J$144</f>
        <v>0.5338342929404446</v>
      </c>
      <c r="AB1264" s="553"/>
      <c r="AC1264" s="553"/>
      <c r="AD1264" s="553" t="s">
        <v>493</v>
      </c>
      <c r="AE1264" s="553"/>
      <c r="AF1264" s="553"/>
      <c r="AG1264" s="553"/>
      <c r="AH1264" s="498"/>
      <c r="AI1264" s="561">
        <f>[1]Stratifications!$M$144</f>
        <v>900</v>
      </c>
      <c r="AJ1264" s="562"/>
      <c r="AK1264" s="562"/>
      <c r="AL1264" s="562" t="s">
        <v>493</v>
      </c>
      <c r="AM1264" s="562"/>
      <c r="AN1264" s="562"/>
      <c r="AO1264" s="562"/>
      <c r="AP1264" s="498"/>
      <c r="AQ1264" s="498"/>
      <c r="AR1264" s="553">
        <f>[1]Stratifications!$P$144</f>
        <v>0.41685965724872626</v>
      </c>
      <c r="AS1264" s="553"/>
      <c r="AT1264" s="553"/>
      <c r="AU1264" s="553" t="s">
        <v>493</v>
      </c>
      <c r="AV1264" s="553"/>
      <c r="AW1264" s="553"/>
      <c r="AX1264" s="553"/>
      <c r="AY1264" s="553"/>
      <c r="AZ1264" s="500"/>
      <c r="BA1264" s="500"/>
      <c r="BB1264" s="500"/>
      <c r="BC1264" s="500"/>
      <c r="BD1264" s="480"/>
      <c r="BE1264" s="480"/>
      <c r="BF1264" s="480"/>
      <c r="BG1264" s="480"/>
      <c r="BH1264" s="480"/>
      <c r="BI1264" s="480"/>
      <c r="BJ1264" s="480"/>
      <c r="BK1264" s="480"/>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c r="DP1264" s="2"/>
      <c r="DQ1264" s="2"/>
      <c r="DR1264" s="2"/>
      <c r="DS1264" s="2"/>
      <c r="DT1264" s="2"/>
      <c r="DU1264" s="2"/>
      <c r="DV1264" s="2"/>
      <c r="DW1264" s="2"/>
      <c r="DX1264" s="2"/>
      <c r="DY1264" s="2"/>
      <c r="DZ1264" s="2"/>
      <c r="EA1264" s="2"/>
      <c r="EB1264" s="2"/>
      <c r="EC1264" s="2"/>
      <c r="ED1264" s="2"/>
      <c r="EE1264" s="2"/>
      <c r="EF1264" s="2"/>
      <c r="EG1264" s="2"/>
      <c r="EH1264" s="2"/>
      <c r="EI1264" s="2"/>
      <c r="EJ1264" s="2"/>
      <c r="EK1264" s="2"/>
      <c r="EL1264" s="2"/>
      <c r="EM1264" s="2"/>
      <c r="EN1264" s="2"/>
      <c r="EO1264" s="2"/>
      <c r="EP1264" s="2"/>
      <c r="EQ1264" s="2"/>
      <c r="ER1264" s="2"/>
      <c r="ES1264" s="2"/>
      <c r="ET1264" s="2"/>
      <c r="EU1264" s="2"/>
      <c r="EV1264" s="2"/>
      <c r="EW1264" s="2"/>
      <c r="EX1264" s="2"/>
      <c r="EY1264" s="2"/>
      <c r="EZ1264" s="2"/>
      <c r="FA1264" s="2"/>
      <c r="FB1264" s="2"/>
      <c r="FC1264" s="2"/>
      <c r="FD1264" s="2"/>
      <c r="FE1264" s="2"/>
      <c r="FF1264" s="2"/>
      <c r="FG1264" s="2"/>
      <c r="FH1264" s="2"/>
      <c r="FI1264" s="2"/>
      <c r="FJ1264" s="2"/>
      <c r="FK1264" s="2"/>
      <c r="FL1264" s="2"/>
      <c r="FM1264" s="2"/>
      <c r="FN1264" s="2"/>
      <c r="FO1264" s="2"/>
      <c r="FP1264" s="2"/>
      <c r="FQ1264" s="2"/>
      <c r="FR1264" s="2"/>
      <c r="FS1264" s="2"/>
      <c r="FT1264" s="2"/>
      <c r="FU1264" s="2"/>
      <c r="FV1264" s="2"/>
      <c r="FW1264" s="2"/>
      <c r="FX1264" s="2"/>
      <c r="FY1264" s="2"/>
      <c r="FZ1264" s="2"/>
      <c r="GA1264" s="2"/>
      <c r="GB1264" s="2"/>
      <c r="GC1264" s="2"/>
      <c r="GD1264" s="2"/>
      <c r="GE1264" s="2"/>
      <c r="GF1264" s="2"/>
      <c r="GG1264" s="2"/>
      <c r="GH1264" s="2"/>
      <c r="GI1264" s="2"/>
      <c r="GJ1264" s="2"/>
      <c r="GK1264" s="2"/>
      <c r="GL1264" s="2"/>
      <c r="GM1264" s="2"/>
      <c r="GN1264" s="2"/>
      <c r="GO1264" s="2"/>
      <c r="GP1264" s="2"/>
    </row>
    <row r="1265" spans="6:198" s="1" customFormat="1" ht="12.75" customHeight="1">
      <c r="F1265" s="81"/>
      <c r="G1265" s="480"/>
      <c r="H1265" s="480"/>
      <c r="I1265" s="480"/>
      <c r="J1265" s="480"/>
      <c r="K1265" s="533" t="s">
        <v>549</v>
      </c>
      <c r="L1265" s="503"/>
      <c r="M1265" s="503"/>
      <c r="N1265" s="503"/>
      <c r="O1265" s="500"/>
      <c r="P1265" s="500"/>
      <c r="Q1265" s="500"/>
      <c r="R1265" s="500"/>
      <c r="S1265" s="560">
        <f>[1]Stratifications!$G$146</f>
        <v>142680263.27999988</v>
      </c>
      <c r="T1265" s="560"/>
      <c r="U1265" s="560"/>
      <c r="V1265" s="560"/>
      <c r="W1265" s="560"/>
      <c r="X1265" s="498"/>
      <c r="Y1265" s="498"/>
      <c r="Z1265" s="498"/>
      <c r="AA1265" s="553">
        <f>[1]Stratifications!$J$146</f>
        <v>0.46616570705955529</v>
      </c>
      <c r="AB1265" s="553"/>
      <c r="AC1265" s="553"/>
      <c r="AD1265" s="553" t="s">
        <v>493</v>
      </c>
      <c r="AE1265" s="553"/>
      <c r="AF1265" s="553"/>
      <c r="AG1265" s="553"/>
      <c r="AH1265" s="498"/>
      <c r="AI1265" s="561">
        <f>[1]Stratifications!$M$146</f>
        <v>1259</v>
      </c>
      <c r="AJ1265" s="562"/>
      <c r="AK1265" s="562"/>
      <c r="AL1265" s="562" t="s">
        <v>493</v>
      </c>
      <c r="AM1265" s="562"/>
      <c r="AN1265" s="562"/>
      <c r="AO1265" s="562"/>
      <c r="AP1265" s="498"/>
      <c r="AQ1265" s="498"/>
      <c r="AR1265" s="553">
        <f>[1]Stratifications!$P$146</f>
        <v>0.58314034275127369</v>
      </c>
      <c r="AS1265" s="553"/>
      <c r="AT1265" s="553"/>
      <c r="AU1265" s="553" t="s">
        <v>493</v>
      </c>
      <c r="AV1265" s="553"/>
      <c r="AW1265" s="553"/>
      <c r="AX1265" s="553"/>
      <c r="AY1265" s="553"/>
      <c r="AZ1265" s="500"/>
      <c r="BA1265" s="500"/>
      <c r="BB1265" s="500"/>
      <c r="BC1265" s="500"/>
      <c r="BD1265" s="480"/>
      <c r="BE1265" s="480"/>
      <c r="BF1265" s="480"/>
      <c r="BG1265" s="480"/>
      <c r="BH1265" s="480"/>
      <c r="BI1265" s="480"/>
      <c r="BJ1265" s="480"/>
      <c r="BK1265" s="480"/>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c r="DP1265" s="2"/>
      <c r="DQ1265" s="2"/>
      <c r="DR1265" s="2"/>
      <c r="DS1265" s="2"/>
      <c r="DT1265" s="2"/>
      <c r="DU1265" s="2"/>
      <c r="DV1265" s="2"/>
      <c r="DW1265" s="2"/>
      <c r="DX1265" s="2"/>
      <c r="DY1265" s="2"/>
      <c r="DZ1265" s="2"/>
      <c r="EA1265" s="2"/>
      <c r="EB1265" s="2"/>
      <c r="EC1265" s="2"/>
      <c r="ED1265" s="2"/>
      <c r="EE1265" s="2"/>
      <c r="EF1265" s="2"/>
      <c r="EG1265" s="2"/>
      <c r="EH1265" s="2"/>
      <c r="EI1265" s="2"/>
      <c r="EJ1265" s="2"/>
      <c r="EK1265" s="2"/>
      <c r="EL1265" s="2"/>
      <c r="EM1265" s="2"/>
      <c r="EN1265" s="2"/>
      <c r="EO1265" s="2"/>
      <c r="EP1265" s="2"/>
      <c r="EQ1265" s="2"/>
      <c r="ER1265" s="2"/>
      <c r="ES1265" s="2"/>
      <c r="ET1265" s="2"/>
      <c r="EU1265" s="2"/>
      <c r="EV1265" s="2"/>
      <c r="EW1265" s="2"/>
      <c r="EX1265" s="2"/>
      <c r="EY1265" s="2"/>
      <c r="EZ1265" s="2"/>
      <c r="FA1265" s="2"/>
      <c r="FB1265" s="2"/>
      <c r="FC1265" s="2"/>
      <c r="FD1265" s="2"/>
      <c r="FE1265" s="2"/>
      <c r="FF1265" s="2"/>
      <c r="FG1265" s="2"/>
      <c r="FH1265" s="2"/>
      <c r="FI1265" s="2"/>
      <c r="FJ1265" s="2"/>
      <c r="FK1265" s="2"/>
      <c r="FL1265" s="2"/>
      <c r="FM1265" s="2"/>
      <c r="FN1265" s="2"/>
      <c r="FO1265" s="2"/>
      <c r="FP1265" s="2"/>
      <c r="FQ1265" s="2"/>
      <c r="FR1265" s="2"/>
      <c r="FS1265" s="2"/>
      <c r="FT1265" s="2"/>
      <c r="FU1265" s="2"/>
      <c r="FV1265" s="2"/>
      <c r="FW1265" s="2"/>
      <c r="FX1265" s="2"/>
      <c r="FY1265" s="2"/>
      <c r="FZ1265" s="2"/>
      <c r="GA1265" s="2"/>
      <c r="GB1265" s="2"/>
      <c r="GC1265" s="2"/>
      <c r="GD1265" s="2"/>
      <c r="GE1265" s="2"/>
      <c r="GF1265" s="2"/>
      <c r="GG1265" s="2"/>
      <c r="GH1265" s="2"/>
      <c r="GI1265" s="2"/>
      <c r="GJ1265" s="2"/>
      <c r="GK1265" s="2"/>
      <c r="GL1265" s="2"/>
      <c r="GM1265" s="2"/>
      <c r="GN1265" s="2"/>
      <c r="GO1265" s="2"/>
      <c r="GP1265" s="2"/>
    </row>
    <row r="1266" spans="6:198" s="1" customFormat="1" ht="12.75" customHeight="1">
      <c r="F1266" s="81"/>
      <c r="G1266" s="480"/>
      <c r="H1266" s="480"/>
      <c r="I1266" s="480"/>
      <c r="J1266" s="480"/>
      <c r="K1266" s="504" t="s">
        <v>278</v>
      </c>
      <c r="L1266" s="505"/>
      <c r="M1266" s="505"/>
      <c r="N1266" s="505"/>
      <c r="O1266" s="505"/>
      <c r="P1266" s="505"/>
      <c r="Q1266" s="505"/>
      <c r="R1266" s="505"/>
      <c r="S1266" s="563">
        <f>[1]Stratifications!$G$148</f>
        <v>306071984.9599998</v>
      </c>
      <c r="T1266" s="563"/>
      <c r="U1266" s="563"/>
      <c r="V1266" s="563"/>
      <c r="W1266" s="563"/>
      <c r="X1266" s="506"/>
      <c r="Y1266" s="506"/>
      <c r="Z1266" s="506"/>
      <c r="AA1266" s="577">
        <f>[1]Stratifications!$J$148</f>
        <v>0.99999999999999989</v>
      </c>
      <c r="AB1266" s="577"/>
      <c r="AC1266" s="577"/>
      <c r="AD1266" s="577" t="s">
        <v>493</v>
      </c>
      <c r="AE1266" s="577"/>
      <c r="AF1266" s="577"/>
      <c r="AG1266" s="577"/>
      <c r="AH1266" s="506"/>
      <c r="AI1266" s="578">
        <f>[1]Stratifications!$M$148</f>
        <v>2159</v>
      </c>
      <c r="AJ1266" s="579"/>
      <c r="AK1266" s="579"/>
      <c r="AL1266" s="579" t="s">
        <v>493</v>
      </c>
      <c r="AM1266" s="579"/>
      <c r="AN1266" s="579"/>
      <c r="AO1266" s="579"/>
      <c r="AP1266" s="506"/>
      <c r="AQ1266" s="506"/>
      <c r="AR1266" s="577">
        <f>[1]Stratifications!$P$148</f>
        <v>1</v>
      </c>
      <c r="AS1266" s="577"/>
      <c r="AT1266" s="577"/>
      <c r="AU1266" s="577" t="s">
        <v>493</v>
      </c>
      <c r="AV1266" s="577"/>
      <c r="AW1266" s="577"/>
      <c r="AX1266" s="577"/>
      <c r="AY1266" s="577"/>
      <c r="AZ1266" s="500"/>
      <c r="BA1266" s="500"/>
      <c r="BB1266" s="500"/>
      <c r="BC1266" s="500"/>
      <c r="BD1266" s="480"/>
      <c r="BE1266" s="480"/>
      <c r="BF1266" s="480"/>
      <c r="BG1266" s="480"/>
      <c r="BH1266" s="480"/>
      <c r="BI1266" s="480"/>
      <c r="BJ1266" s="480"/>
      <c r="BK1266" s="480"/>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c r="DP1266" s="2"/>
      <c r="DQ1266" s="2"/>
      <c r="DR1266" s="2"/>
      <c r="DS1266" s="2"/>
      <c r="DT1266" s="2"/>
      <c r="DU1266" s="2"/>
      <c r="DV1266" s="2"/>
      <c r="DW1266" s="2"/>
      <c r="DX1266" s="2"/>
      <c r="DY1266" s="2"/>
      <c r="DZ1266" s="2"/>
      <c r="EA1266" s="2"/>
      <c r="EB1266" s="2"/>
      <c r="EC1266" s="2"/>
      <c r="ED1266" s="2"/>
      <c r="EE1266" s="2"/>
      <c r="EF1266" s="2"/>
      <c r="EG1266" s="2"/>
      <c r="EH1266" s="2"/>
      <c r="EI1266" s="2"/>
      <c r="EJ1266" s="2"/>
      <c r="EK1266" s="2"/>
      <c r="EL1266" s="2"/>
      <c r="EM1266" s="2"/>
      <c r="EN1266" s="2"/>
      <c r="EO1266" s="2"/>
      <c r="EP1266" s="2"/>
      <c r="EQ1266" s="2"/>
      <c r="ER1266" s="2"/>
      <c r="ES1266" s="2"/>
      <c r="ET1266" s="2"/>
      <c r="EU1266" s="2"/>
      <c r="EV1266" s="2"/>
      <c r="EW1266" s="2"/>
      <c r="EX1266" s="2"/>
      <c r="EY1266" s="2"/>
      <c r="EZ1266" s="2"/>
      <c r="FA1266" s="2"/>
      <c r="FB1266" s="2"/>
      <c r="FC1266" s="2"/>
      <c r="FD1266" s="2"/>
      <c r="FE1266" s="2"/>
      <c r="FF1266" s="2"/>
      <c r="FG1266" s="2"/>
      <c r="FH1266" s="2"/>
      <c r="FI1266" s="2"/>
      <c r="FJ1266" s="2"/>
      <c r="FK1266" s="2"/>
      <c r="FL1266" s="2"/>
      <c r="FM1266" s="2"/>
      <c r="FN1266" s="2"/>
      <c r="FO1266" s="2"/>
      <c r="FP1266" s="2"/>
      <c r="FQ1266" s="2"/>
      <c r="FR1266" s="2"/>
      <c r="FS1266" s="2"/>
      <c r="FT1266" s="2"/>
      <c r="FU1266" s="2"/>
      <c r="FV1266" s="2"/>
      <c r="FW1266" s="2"/>
      <c r="FX1266" s="2"/>
      <c r="FY1266" s="2"/>
      <c r="FZ1266" s="2"/>
      <c r="GA1266" s="2"/>
      <c r="GB1266" s="2"/>
      <c r="GC1266" s="2"/>
      <c r="GD1266" s="2"/>
      <c r="GE1266" s="2"/>
      <c r="GF1266" s="2"/>
      <c r="GG1266" s="2"/>
      <c r="GH1266" s="2"/>
      <c r="GI1266" s="2"/>
      <c r="GJ1266" s="2"/>
      <c r="GK1266" s="2"/>
      <c r="GL1266" s="2"/>
      <c r="GM1266" s="2"/>
      <c r="GN1266" s="2"/>
      <c r="GO1266" s="2"/>
      <c r="GP1266" s="2"/>
    </row>
    <row r="1267" spans="6:198" s="1" customFormat="1" ht="12.75" customHeight="1" thickBot="1">
      <c r="F1267" s="81"/>
      <c r="G1267" s="480"/>
      <c r="H1267" s="480"/>
      <c r="I1267" s="480"/>
      <c r="J1267" s="480"/>
      <c r="K1267" s="500"/>
      <c r="L1267" s="500"/>
      <c r="M1267" s="500"/>
      <c r="N1267" s="500"/>
      <c r="O1267" s="500"/>
      <c r="P1267" s="500"/>
      <c r="Q1267" s="500"/>
      <c r="R1267" s="500"/>
      <c r="S1267" s="500"/>
      <c r="T1267" s="500"/>
      <c r="U1267" s="500"/>
      <c r="V1267" s="500"/>
      <c r="W1267" s="500"/>
      <c r="X1267" s="500"/>
      <c r="Y1267" s="500"/>
      <c r="Z1267" s="500"/>
      <c r="AA1267" s="500"/>
      <c r="AB1267" s="500"/>
      <c r="AC1267" s="500"/>
      <c r="AD1267" s="500"/>
      <c r="AE1267" s="500"/>
      <c r="AF1267" s="500"/>
      <c r="AG1267" s="500"/>
      <c r="AH1267" s="500"/>
      <c r="AI1267" s="500"/>
      <c r="AJ1267" s="500"/>
      <c r="AK1267" s="500"/>
      <c r="AL1267" s="500"/>
      <c r="AM1267" s="500"/>
      <c r="AN1267" s="500"/>
      <c r="AO1267" s="500"/>
      <c r="AP1267" s="500"/>
      <c r="AQ1267" s="500"/>
      <c r="AR1267" s="500"/>
      <c r="AS1267" s="500"/>
      <c r="AT1267" s="500"/>
      <c r="AU1267" s="500"/>
      <c r="AV1267" s="500"/>
      <c r="AW1267" s="500"/>
      <c r="AX1267" s="500"/>
      <c r="AY1267" s="500"/>
      <c r="AZ1267" s="500"/>
      <c r="BA1267" s="500"/>
      <c r="BB1267" s="500"/>
      <c r="BC1267" s="500"/>
      <c r="BD1267" s="480"/>
      <c r="BE1267" s="480"/>
      <c r="BF1267" s="480"/>
      <c r="BG1267" s="480"/>
      <c r="BH1267" s="480"/>
      <c r="BI1267" s="480"/>
      <c r="BJ1267" s="480"/>
      <c r="BK1267" s="480"/>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c r="DP1267" s="2"/>
      <c r="DQ1267" s="2"/>
      <c r="DR1267" s="2"/>
      <c r="DS1267" s="2"/>
      <c r="DT1267" s="2"/>
      <c r="DU1267" s="2"/>
      <c r="DV1267" s="2"/>
      <c r="DW1267" s="2"/>
      <c r="DX1267" s="2"/>
      <c r="DY1267" s="2"/>
      <c r="DZ1267" s="2"/>
      <c r="EA1267" s="2"/>
      <c r="EB1267" s="2"/>
      <c r="EC1267" s="2"/>
      <c r="ED1267" s="2"/>
      <c r="EE1267" s="2"/>
      <c r="EF1267" s="2"/>
      <c r="EG1267" s="2"/>
      <c r="EH1267" s="2"/>
      <c r="EI1267" s="2"/>
      <c r="EJ1267" s="2"/>
      <c r="EK1267" s="2"/>
      <c r="EL1267" s="2"/>
      <c r="EM1267" s="2"/>
      <c r="EN1267" s="2"/>
      <c r="EO1267" s="2"/>
      <c r="EP1267" s="2"/>
      <c r="EQ1267" s="2"/>
      <c r="ER1267" s="2"/>
      <c r="ES1267" s="2"/>
      <c r="ET1267" s="2"/>
      <c r="EU1267" s="2"/>
      <c r="EV1267" s="2"/>
      <c r="EW1267" s="2"/>
      <c r="EX1267" s="2"/>
      <c r="EY1267" s="2"/>
      <c r="EZ1267" s="2"/>
      <c r="FA1267" s="2"/>
      <c r="FB1267" s="2"/>
      <c r="FC1267" s="2"/>
      <c r="FD1267" s="2"/>
      <c r="FE1267" s="2"/>
      <c r="FF1267" s="2"/>
      <c r="FG1267" s="2"/>
      <c r="FH1267" s="2"/>
      <c r="FI1267" s="2"/>
      <c r="FJ1267" s="2"/>
      <c r="FK1267" s="2"/>
      <c r="FL1267" s="2"/>
      <c r="FM1267" s="2"/>
      <c r="FN1267" s="2"/>
      <c r="FO1267" s="2"/>
      <c r="FP1267" s="2"/>
      <c r="FQ1267" s="2"/>
      <c r="FR1267" s="2"/>
      <c r="FS1267" s="2"/>
      <c r="FT1267" s="2"/>
      <c r="FU1267" s="2"/>
      <c r="FV1267" s="2"/>
      <c r="FW1267" s="2"/>
      <c r="FX1267" s="2"/>
      <c r="FY1267" s="2"/>
      <c r="FZ1267" s="2"/>
      <c r="GA1267" s="2"/>
      <c r="GB1267" s="2"/>
      <c r="GC1267" s="2"/>
      <c r="GD1267" s="2"/>
      <c r="GE1267" s="2"/>
      <c r="GF1267" s="2"/>
      <c r="GG1267" s="2"/>
      <c r="GH1267" s="2"/>
      <c r="GI1267" s="2"/>
      <c r="GJ1267" s="2"/>
      <c r="GK1267" s="2"/>
      <c r="GL1267" s="2"/>
      <c r="GM1267" s="2"/>
      <c r="GN1267" s="2"/>
      <c r="GO1267" s="2"/>
      <c r="GP1267" s="2"/>
    </row>
    <row r="1268" spans="6:198" s="1" customFormat="1" ht="12.75" customHeight="1" thickBot="1">
      <c r="F1268" s="81"/>
      <c r="G1268" s="480"/>
      <c r="H1268" s="480"/>
      <c r="I1268" s="480"/>
      <c r="J1268" s="480"/>
      <c r="K1268" s="482" t="s">
        <v>550</v>
      </c>
      <c r="L1268" s="482"/>
      <c r="M1268" s="482"/>
      <c r="N1268" s="482"/>
      <c r="O1268" s="482"/>
      <c r="P1268" s="482"/>
      <c r="Q1268" s="483"/>
      <c r="R1268" s="483"/>
      <c r="S1268" s="483"/>
      <c r="T1268" s="484"/>
      <c r="U1268" s="483" t="s">
        <v>56</v>
      </c>
      <c r="V1268" s="483"/>
      <c r="W1268" s="483"/>
      <c r="X1268" s="483"/>
      <c r="Y1268" s="483"/>
      <c r="Z1268" s="485"/>
      <c r="AA1268" s="486"/>
      <c r="AB1268" s="486"/>
      <c r="AC1268" s="486"/>
      <c r="AD1268" s="486" t="s">
        <v>472</v>
      </c>
      <c r="AE1268" s="486"/>
      <c r="AF1268" s="486"/>
      <c r="AG1268" s="486"/>
      <c r="AH1268" s="487"/>
      <c r="AI1268" s="574" t="s">
        <v>473</v>
      </c>
      <c r="AJ1268" s="575"/>
      <c r="AK1268" s="575"/>
      <c r="AL1268" s="575"/>
      <c r="AM1268" s="575"/>
      <c r="AN1268" s="575"/>
      <c r="AO1268" s="575"/>
      <c r="AP1268" s="487"/>
      <c r="AQ1268" s="487"/>
      <c r="AR1268" s="486"/>
      <c r="AS1268" s="486"/>
      <c r="AT1268" s="486"/>
      <c r="AU1268" s="486" t="s">
        <v>474</v>
      </c>
      <c r="AV1268" s="486"/>
      <c r="AW1268" s="486"/>
      <c r="AX1268" s="507"/>
      <c r="AY1268" s="535"/>
      <c r="AZ1268" s="500"/>
      <c r="BA1268" s="500"/>
      <c r="BB1268" s="500"/>
      <c r="BC1268" s="500"/>
      <c r="BD1268" s="480"/>
      <c r="BE1268" s="480"/>
      <c r="BF1268" s="480"/>
      <c r="BG1268" s="480"/>
      <c r="BH1268" s="480"/>
      <c r="BI1268" s="480"/>
      <c r="BJ1268" s="480"/>
      <c r="BK1268" s="480"/>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c r="DP1268" s="2"/>
      <c r="DQ1268" s="2"/>
      <c r="DR1268" s="2"/>
      <c r="DS1268" s="2"/>
      <c r="DT1268" s="2"/>
      <c r="DU1268" s="2"/>
      <c r="DV1268" s="2"/>
      <c r="DW1268" s="2"/>
      <c r="DX1268" s="2"/>
      <c r="DY1268" s="2"/>
      <c r="DZ1268" s="2"/>
      <c r="EA1268" s="2"/>
      <c r="EB1268" s="2"/>
      <c r="EC1268" s="2"/>
      <c r="ED1268" s="2"/>
      <c r="EE1268" s="2"/>
      <c r="EF1268" s="2"/>
      <c r="EG1268" s="2"/>
      <c r="EH1268" s="2"/>
      <c r="EI1268" s="2"/>
      <c r="EJ1268" s="2"/>
      <c r="EK1268" s="2"/>
      <c r="EL1268" s="2"/>
      <c r="EM1268" s="2"/>
      <c r="EN1268" s="2"/>
      <c r="EO1268" s="2"/>
      <c r="EP1268" s="2"/>
      <c r="EQ1268" s="2"/>
      <c r="ER1268" s="2"/>
      <c r="ES1268" s="2"/>
      <c r="ET1268" s="2"/>
      <c r="EU1268" s="2"/>
      <c r="EV1268" s="2"/>
      <c r="EW1268" s="2"/>
      <c r="EX1268" s="2"/>
      <c r="EY1268" s="2"/>
      <c r="EZ1268" s="2"/>
      <c r="FA1268" s="2"/>
      <c r="FB1268" s="2"/>
      <c r="FC1268" s="2"/>
      <c r="FD1268" s="2"/>
      <c r="FE1268" s="2"/>
      <c r="FF1268" s="2"/>
      <c r="FG1268" s="2"/>
      <c r="FH1268" s="2"/>
      <c r="FI1268" s="2"/>
      <c r="FJ1268" s="2"/>
      <c r="FK1268" s="2"/>
      <c r="FL1268" s="2"/>
      <c r="FM1268" s="2"/>
      <c r="FN1268" s="2"/>
      <c r="FO1268" s="2"/>
      <c r="FP1268" s="2"/>
      <c r="FQ1268" s="2"/>
      <c r="FR1268" s="2"/>
      <c r="FS1268" s="2"/>
      <c r="FT1268" s="2"/>
      <c r="FU1268" s="2"/>
      <c r="FV1268" s="2"/>
      <c r="FW1268" s="2"/>
      <c r="FX1268" s="2"/>
      <c r="FY1268" s="2"/>
      <c r="FZ1268" s="2"/>
      <c r="GA1268" s="2"/>
      <c r="GB1268" s="2"/>
      <c r="GC1268" s="2"/>
      <c r="GD1268" s="2"/>
      <c r="GE1268" s="2"/>
      <c r="GF1268" s="2"/>
      <c r="GG1268" s="2"/>
      <c r="GH1268" s="2"/>
      <c r="GI1268" s="2"/>
      <c r="GJ1268" s="2"/>
      <c r="GK1268" s="2"/>
      <c r="GL1268" s="2"/>
      <c r="GM1268" s="2"/>
      <c r="GN1268" s="2"/>
      <c r="GO1268" s="2"/>
      <c r="GP1268" s="2"/>
    </row>
    <row r="1269" spans="6:198" s="1" customFormat="1" ht="12.75" customHeight="1">
      <c r="F1269" s="81"/>
      <c r="G1269" s="480"/>
      <c r="H1269" s="480"/>
      <c r="I1269" s="480"/>
      <c r="J1269" s="480"/>
      <c r="K1269" s="528" t="s">
        <v>551</v>
      </c>
      <c r="L1269" s="536"/>
      <c r="M1269" s="536"/>
      <c r="N1269" s="491"/>
      <c r="O1269" s="491"/>
      <c r="P1269" s="491"/>
      <c r="Q1269" s="491"/>
      <c r="R1269" s="491"/>
      <c r="S1269" s="560">
        <f>[1]Stratifications!$G$151</f>
        <v>306071984.95999932</v>
      </c>
      <c r="T1269" s="560"/>
      <c r="U1269" s="560"/>
      <c r="V1269" s="560"/>
      <c r="W1269" s="560"/>
      <c r="X1269" s="492"/>
      <c r="Y1269" s="492"/>
      <c r="Z1269" s="493"/>
      <c r="AA1269" s="566">
        <f>[1]Stratifications!$J$151</f>
        <v>0.99999999999999845</v>
      </c>
      <c r="AB1269" s="566"/>
      <c r="AC1269" s="566"/>
      <c r="AD1269" s="566" t="s">
        <v>493</v>
      </c>
      <c r="AE1269" s="566"/>
      <c r="AF1269" s="566"/>
      <c r="AG1269" s="566"/>
      <c r="AH1269" s="493"/>
      <c r="AI1269" s="567">
        <f>[1]Stratifications!$M$151</f>
        <v>2159</v>
      </c>
      <c r="AJ1269" s="568"/>
      <c r="AK1269" s="568"/>
      <c r="AL1269" s="568" t="s">
        <v>493</v>
      </c>
      <c r="AM1269" s="568"/>
      <c r="AN1269" s="568"/>
      <c r="AO1269" s="568"/>
      <c r="AP1269" s="493"/>
      <c r="AQ1269" s="493"/>
      <c r="AR1269" s="566">
        <f>[1]Stratifications!$P$151</f>
        <v>1</v>
      </c>
      <c r="AS1269" s="566"/>
      <c r="AT1269" s="566"/>
      <c r="AU1269" s="566" t="s">
        <v>493</v>
      </c>
      <c r="AV1269" s="566"/>
      <c r="AW1269" s="566"/>
      <c r="AX1269" s="566"/>
      <c r="AY1269" s="566"/>
      <c r="AZ1269" s="500"/>
      <c r="BA1269" s="500"/>
      <c r="BB1269" s="500"/>
      <c r="BC1269" s="500"/>
      <c r="BD1269" s="480"/>
      <c r="BE1269" s="480"/>
      <c r="BF1269" s="480"/>
      <c r="BG1269" s="480"/>
      <c r="BH1269" s="480"/>
      <c r="BI1269" s="480"/>
      <c r="BJ1269" s="480"/>
      <c r="BK1269" s="480"/>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row>
    <row r="1270" spans="6:198" s="1" customFormat="1" ht="12.75" customHeight="1">
      <c r="F1270" s="81"/>
      <c r="G1270" s="480"/>
      <c r="H1270" s="480"/>
      <c r="I1270" s="480"/>
      <c r="J1270" s="480"/>
      <c r="K1270" s="533" t="s">
        <v>552</v>
      </c>
      <c r="L1270" s="541"/>
      <c r="M1270" s="541"/>
      <c r="N1270" s="491"/>
      <c r="O1270" s="491"/>
      <c r="P1270" s="491"/>
      <c r="Q1270" s="491"/>
      <c r="R1270" s="491"/>
      <c r="S1270" s="560">
        <f>[1]Stratifications!$G$152</f>
        <v>4.76837158203125E-7</v>
      </c>
      <c r="T1270" s="560"/>
      <c r="U1270" s="560"/>
      <c r="V1270" s="560"/>
      <c r="W1270" s="560"/>
      <c r="X1270" s="498"/>
      <c r="Y1270" s="498"/>
      <c r="Z1270" s="498"/>
      <c r="AA1270" s="553">
        <f>[1]Stratifications!$J$152</f>
        <v>1.5579248726911165E-15</v>
      </c>
      <c r="AB1270" s="553"/>
      <c r="AC1270" s="553"/>
      <c r="AD1270" s="553" t="s">
        <v>493</v>
      </c>
      <c r="AE1270" s="553"/>
      <c r="AF1270" s="553"/>
      <c r="AG1270" s="553"/>
      <c r="AH1270" s="498"/>
      <c r="AI1270" s="561">
        <f>[1]Stratifications!$M$152</f>
        <v>0</v>
      </c>
      <c r="AJ1270" s="562"/>
      <c r="AK1270" s="562"/>
      <c r="AL1270" s="562" t="s">
        <v>493</v>
      </c>
      <c r="AM1270" s="562"/>
      <c r="AN1270" s="562"/>
      <c r="AO1270" s="562"/>
      <c r="AP1270" s="498"/>
      <c r="AQ1270" s="498"/>
      <c r="AR1270" s="553">
        <f>[1]Stratifications!$P$152</f>
        <v>0</v>
      </c>
      <c r="AS1270" s="553"/>
      <c r="AT1270" s="553"/>
      <c r="AU1270" s="553" t="s">
        <v>493</v>
      </c>
      <c r="AV1270" s="553"/>
      <c r="AW1270" s="553"/>
      <c r="AX1270" s="553"/>
      <c r="AY1270" s="553"/>
      <c r="AZ1270" s="500"/>
      <c r="BA1270" s="500"/>
      <c r="BB1270" s="500"/>
      <c r="BC1270" s="500"/>
      <c r="BD1270" s="480"/>
      <c r="BE1270" s="480"/>
      <c r="BF1270" s="480"/>
      <c r="BG1270" s="480"/>
      <c r="BH1270" s="480"/>
      <c r="BI1270" s="480"/>
      <c r="BJ1270" s="480"/>
      <c r="BK1270" s="480"/>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row>
    <row r="1271" spans="6:198" s="1" customFormat="1" ht="12.75" customHeight="1">
      <c r="F1271" s="81"/>
      <c r="G1271" s="480"/>
      <c r="H1271" s="480"/>
      <c r="I1271" s="480"/>
      <c r="J1271" s="480"/>
      <c r="K1271" s="504" t="s">
        <v>278</v>
      </c>
      <c r="L1271" s="505"/>
      <c r="M1271" s="505"/>
      <c r="N1271" s="505"/>
      <c r="O1271" s="505"/>
      <c r="P1271" s="505"/>
      <c r="Q1271" s="505"/>
      <c r="R1271" s="505"/>
      <c r="S1271" s="563">
        <f>[1]Stratifications!$G$153</f>
        <v>306071984.9599998</v>
      </c>
      <c r="T1271" s="563"/>
      <c r="U1271" s="563"/>
      <c r="V1271" s="563"/>
      <c r="W1271" s="563"/>
      <c r="X1271" s="506"/>
      <c r="Y1271" s="506"/>
      <c r="Z1271" s="506"/>
      <c r="AA1271" s="577">
        <f>[1]Stratifications!$J$153</f>
        <v>1</v>
      </c>
      <c r="AB1271" s="577"/>
      <c r="AC1271" s="577"/>
      <c r="AD1271" s="577" t="s">
        <v>493</v>
      </c>
      <c r="AE1271" s="577"/>
      <c r="AF1271" s="577"/>
      <c r="AG1271" s="577"/>
      <c r="AH1271" s="506"/>
      <c r="AI1271" s="578">
        <f>[1]Stratifications!$M$153</f>
        <v>2159</v>
      </c>
      <c r="AJ1271" s="579"/>
      <c r="AK1271" s="579"/>
      <c r="AL1271" s="579" t="s">
        <v>493</v>
      </c>
      <c r="AM1271" s="579"/>
      <c r="AN1271" s="579"/>
      <c r="AO1271" s="579"/>
      <c r="AP1271" s="506"/>
      <c r="AQ1271" s="506"/>
      <c r="AR1271" s="577">
        <f>[1]Stratifications!$P$153</f>
        <v>1</v>
      </c>
      <c r="AS1271" s="577"/>
      <c r="AT1271" s="577"/>
      <c r="AU1271" s="577" t="s">
        <v>493</v>
      </c>
      <c r="AV1271" s="577"/>
      <c r="AW1271" s="577"/>
      <c r="AX1271" s="577"/>
      <c r="AY1271" s="577"/>
      <c r="AZ1271" s="500"/>
      <c r="BA1271" s="500"/>
      <c r="BB1271" s="500"/>
      <c r="BC1271" s="500"/>
      <c r="BD1271" s="480"/>
      <c r="BE1271" s="480"/>
      <c r="BF1271" s="480"/>
      <c r="BG1271" s="480"/>
      <c r="BH1271" s="480"/>
      <c r="BI1271" s="480"/>
      <c r="BJ1271" s="480"/>
      <c r="BK1271" s="480"/>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c r="DP1271" s="2"/>
      <c r="DQ1271" s="2"/>
      <c r="DR1271" s="2"/>
      <c r="DS1271" s="2"/>
      <c r="DT1271" s="2"/>
      <c r="DU1271" s="2"/>
      <c r="DV1271" s="2"/>
      <c r="DW1271" s="2"/>
      <c r="DX1271" s="2"/>
      <c r="DY1271" s="2"/>
      <c r="DZ1271" s="2"/>
      <c r="EA1271" s="2"/>
      <c r="EB1271" s="2"/>
      <c r="EC1271" s="2"/>
      <c r="ED1271" s="2"/>
      <c r="EE1271" s="2"/>
      <c r="EF1271" s="2"/>
      <c r="EG1271" s="2"/>
      <c r="EH1271" s="2"/>
      <c r="EI1271" s="2"/>
      <c r="EJ1271" s="2"/>
      <c r="EK1271" s="2"/>
      <c r="EL1271" s="2"/>
      <c r="EM1271" s="2"/>
      <c r="EN1271" s="2"/>
      <c r="EO1271" s="2"/>
      <c r="EP1271" s="2"/>
      <c r="EQ1271" s="2"/>
      <c r="ER1271" s="2"/>
      <c r="ES1271" s="2"/>
      <c r="ET1271" s="2"/>
      <c r="EU1271" s="2"/>
      <c r="EV1271" s="2"/>
      <c r="EW1271" s="2"/>
      <c r="EX1271" s="2"/>
      <c r="EY1271" s="2"/>
      <c r="EZ1271" s="2"/>
      <c r="FA1271" s="2"/>
      <c r="FB1271" s="2"/>
      <c r="FC1271" s="2"/>
      <c r="FD1271" s="2"/>
      <c r="FE1271" s="2"/>
      <c r="FF1271" s="2"/>
      <c r="FG1271" s="2"/>
      <c r="FH1271" s="2"/>
      <c r="FI1271" s="2"/>
      <c r="FJ1271" s="2"/>
      <c r="FK1271" s="2"/>
      <c r="FL1271" s="2"/>
      <c r="FM1271" s="2"/>
      <c r="FN1271" s="2"/>
      <c r="FO1271" s="2"/>
      <c r="FP1271" s="2"/>
      <c r="FQ1271" s="2"/>
      <c r="FR1271" s="2"/>
      <c r="FS1271" s="2"/>
      <c r="FT1271" s="2"/>
      <c r="FU1271" s="2"/>
      <c r="FV1271" s="2"/>
      <c r="FW1271" s="2"/>
      <c r="FX1271" s="2"/>
      <c r="FY1271" s="2"/>
      <c r="FZ1271" s="2"/>
      <c r="GA1271" s="2"/>
      <c r="GB1271" s="2"/>
      <c r="GC1271" s="2"/>
      <c r="GD1271" s="2"/>
      <c r="GE1271" s="2"/>
      <c r="GF1271" s="2"/>
      <c r="GG1271" s="2"/>
      <c r="GH1271" s="2"/>
      <c r="GI1271" s="2"/>
      <c r="GJ1271" s="2"/>
      <c r="GK1271" s="2"/>
      <c r="GL1271" s="2"/>
      <c r="GM1271" s="2"/>
      <c r="GN1271" s="2"/>
      <c r="GO1271" s="2"/>
      <c r="GP1271" s="2"/>
    </row>
    <row r="1272" spans="6:198" s="1" customFormat="1" ht="12.75" customHeight="1" thickBot="1">
      <c r="F1272" s="81"/>
      <c r="G1272" s="480"/>
      <c r="H1272" s="480"/>
      <c r="I1272" s="480"/>
      <c r="J1272" s="480"/>
      <c r="K1272" s="500"/>
      <c r="L1272" s="500"/>
      <c r="M1272" s="500"/>
      <c r="N1272" s="500"/>
      <c r="O1272" s="500"/>
      <c r="P1272" s="500"/>
      <c r="Q1272" s="500"/>
      <c r="R1272" s="500"/>
      <c r="S1272" s="500"/>
      <c r="T1272" s="500"/>
      <c r="U1272" s="500"/>
      <c r="V1272" s="500"/>
      <c r="W1272" s="500"/>
      <c r="X1272" s="500"/>
      <c r="Y1272" s="500"/>
      <c r="Z1272" s="500"/>
      <c r="AA1272" s="500"/>
      <c r="AB1272" s="500"/>
      <c r="AC1272" s="500"/>
      <c r="AD1272" s="500"/>
      <c r="AE1272" s="500"/>
      <c r="AF1272" s="500"/>
      <c r="AG1272" s="500"/>
      <c r="AH1272" s="500"/>
      <c r="AI1272" s="500"/>
      <c r="AJ1272" s="500"/>
      <c r="AK1272" s="500"/>
      <c r="AL1272" s="500"/>
      <c r="AM1272" s="500"/>
      <c r="AN1272" s="500"/>
      <c r="AO1272" s="500"/>
      <c r="AP1272" s="500"/>
      <c r="AQ1272" s="500"/>
      <c r="AR1272" s="500"/>
      <c r="AS1272" s="500"/>
      <c r="AT1272" s="500"/>
      <c r="AU1272" s="500"/>
      <c r="AV1272" s="500"/>
      <c r="AW1272" s="500"/>
      <c r="AX1272" s="500"/>
      <c r="AY1272" s="500"/>
      <c r="AZ1272" s="500"/>
      <c r="BA1272" s="500"/>
      <c r="BB1272" s="500"/>
      <c r="BC1272" s="500"/>
      <c r="BD1272" s="480"/>
      <c r="BE1272" s="480"/>
      <c r="BF1272" s="480"/>
      <c r="BG1272" s="480"/>
      <c r="BH1272" s="480"/>
      <c r="BI1272" s="480"/>
      <c r="BJ1272" s="480"/>
      <c r="BK1272" s="480"/>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c r="DP1272" s="2"/>
      <c r="DQ1272" s="2"/>
      <c r="DR1272" s="2"/>
      <c r="DS1272" s="2"/>
      <c r="DT1272" s="2"/>
      <c r="DU1272" s="2"/>
      <c r="DV1272" s="2"/>
      <c r="DW1272" s="2"/>
      <c r="DX1272" s="2"/>
      <c r="DY1272" s="2"/>
      <c r="DZ1272" s="2"/>
      <c r="EA1272" s="2"/>
      <c r="EB1272" s="2"/>
      <c r="EC1272" s="2"/>
      <c r="ED1272" s="2"/>
      <c r="EE1272" s="2"/>
      <c r="EF1272" s="2"/>
      <c r="EG1272" s="2"/>
      <c r="EH1272" s="2"/>
      <c r="EI1272" s="2"/>
      <c r="EJ1272" s="2"/>
      <c r="EK1272" s="2"/>
      <c r="EL1272" s="2"/>
      <c r="EM1272" s="2"/>
      <c r="EN1272" s="2"/>
      <c r="EO1272" s="2"/>
      <c r="EP1272" s="2"/>
      <c r="EQ1272" s="2"/>
      <c r="ER1272" s="2"/>
      <c r="ES1272" s="2"/>
      <c r="ET1272" s="2"/>
      <c r="EU1272" s="2"/>
      <c r="EV1272" s="2"/>
      <c r="EW1272" s="2"/>
      <c r="EX1272" s="2"/>
      <c r="EY1272" s="2"/>
      <c r="EZ1272" s="2"/>
      <c r="FA1272" s="2"/>
      <c r="FB1272" s="2"/>
      <c r="FC1272" s="2"/>
      <c r="FD1272" s="2"/>
      <c r="FE1272" s="2"/>
      <c r="FF1272" s="2"/>
      <c r="FG1272" s="2"/>
      <c r="FH1272" s="2"/>
      <c r="FI1272" s="2"/>
      <c r="FJ1272" s="2"/>
      <c r="FK1272" s="2"/>
      <c r="FL1272" s="2"/>
      <c r="FM1272" s="2"/>
      <c r="FN1272" s="2"/>
      <c r="FO1272" s="2"/>
      <c r="FP1272" s="2"/>
      <c r="FQ1272" s="2"/>
      <c r="FR1272" s="2"/>
      <c r="FS1272" s="2"/>
      <c r="FT1272" s="2"/>
      <c r="FU1272" s="2"/>
      <c r="FV1272" s="2"/>
      <c r="FW1272" s="2"/>
      <c r="FX1272" s="2"/>
      <c r="FY1272" s="2"/>
      <c r="FZ1272" s="2"/>
      <c r="GA1272" s="2"/>
      <c r="GB1272" s="2"/>
      <c r="GC1272" s="2"/>
      <c r="GD1272" s="2"/>
      <c r="GE1272" s="2"/>
      <c r="GF1272" s="2"/>
      <c r="GG1272" s="2"/>
      <c r="GH1272" s="2"/>
      <c r="GI1272" s="2"/>
      <c r="GJ1272" s="2"/>
      <c r="GK1272" s="2"/>
      <c r="GL1272" s="2"/>
      <c r="GM1272" s="2"/>
      <c r="GN1272" s="2"/>
      <c r="GO1272" s="2"/>
      <c r="GP1272" s="2"/>
    </row>
    <row r="1273" spans="6:198" s="1" customFormat="1" ht="12.75" customHeight="1" thickBot="1">
      <c r="F1273" s="81"/>
      <c r="G1273" s="480"/>
      <c r="H1273" s="480"/>
      <c r="I1273" s="480"/>
      <c r="J1273" s="480"/>
      <c r="K1273" s="482" t="s">
        <v>553</v>
      </c>
      <c r="L1273" s="482"/>
      <c r="M1273" s="482"/>
      <c r="N1273" s="482"/>
      <c r="O1273" s="482"/>
      <c r="P1273" s="482"/>
      <c r="Q1273" s="483"/>
      <c r="R1273" s="483"/>
      <c r="S1273" s="483"/>
      <c r="T1273" s="484"/>
      <c r="U1273" s="483" t="s">
        <v>56</v>
      </c>
      <c r="V1273" s="483"/>
      <c r="W1273" s="483"/>
      <c r="X1273" s="483"/>
      <c r="Y1273" s="483"/>
      <c r="Z1273" s="485"/>
      <c r="AA1273" s="486"/>
      <c r="AB1273" s="486"/>
      <c r="AC1273" s="486"/>
      <c r="AD1273" s="486" t="s">
        <v>472</v>
      </c>
      <c r="AE1273" s="486"/>
      <c r="AF1273" s="486"/>
      <c r="AG1273" s="486"/>
      <c r="AH1273" s="487"/>
      <c r="AI1273" s="574" t="s">
        <v>473</v>
      </c>
      <c r="AJ1273" s="575"/>
      <c r="AK1273" s="575"/>
      <c r="AL1273" s="575"/>
      <c r="AM1273" s="575"/>
      <c r="AN1273" s="575"/>
      <c r="AO1273" s="575"/>
      <c r="AP1273" s="487"/>
      <c r="AQ1273" s="487"/>
      <c r="AR1273" s="486"/>
      <c r="AS1273" s="486"/>
      <c r="AT1273" s="486"/>
      <c r="AU1273" s="486" t="s">
        <v>474</v>
      </c>
      <c r="AV1273" s="486"/>
      <c r="AW1273" s="486"/>
      <c r="AX1273" s="507"/>
      <c r="AY1273" s="535"/>
      <c r="AZ1273" s="500"/>
      <c r="BA1273" s="500"/>
      <c r="BB1273" s="500"/>
      <c r="BC1273" s="500"/>
      <c r="BD1273" s="480"/>
      <c r="BE1273" s="480"/>
      <c r="BF1273" s="480"/>
      <c r="BG1273" s="480"/>
      <c r="BH1273" s="480"/>
      <c r="BI1273" s="480"/>
      <c r="BJ1273" s="480"/>
      <c r="BK1273" s="480"/>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c r="DP1273" s="2"/>
      <c r="DQ1273" s="2"/>
      <c r="DR1273" s="2"/>
      <c r="DS1273" s="2"/>
      <c r="DT1273" s="2"/>
      <c r="DU1273" s="2"/>
      <c r="DV1273" s="2"/>
      <c r="DW1273" s="2"/>
      <c r="DX1273" s="2"/>
      <c r="DY1273" s="2"/>
      <c r="DZ1273" s="2"/>
      <c r="EA1273" s="2"/>
      <c r="EB1273" s="2"/>
      <c r="EC1273" s="2"/>
      <c r="ED1273" s="2"/>
      <c r="EE1273" s="2"/>
      <c r="EF1273" s="2"/>
      <c r="EG1273" s="2"/>
      <c r="EH1273" s="2"/>
      <c r="EI1273" s="2"/>
      <c r="EJ1273" s="2"/>
      <c r="EK1273" s="2"/>
      <c r="EL1273" s="2"/>
      <c r="EM1273" s="2"/>
      <c r="EN1273" s="2"/>
      <c r="EO1273" s="2"/>
      <c r="EP1273" s="2"/>
      <c r="EQ1273" s="2"/>
      <c r="ER1273" s="2"/>
      <c r="ES1273" s="2"/>
      <c r="ET1273" s="2"/>
      <c r="EU1273" s="2"/>
      <c r="EV1273" s="2"/>
      <c r="EW1273" s="2"/>
      <c r="EX1273" s="2"/>
      <c r="EY1273" s="2"/>
      <c r="EZ1273" s="2"/>
      <c r="FA1273" s="2"/>
      <c r="FB1273" s="2"/>
      <c r="FC1273" s="2"/>
      <c r="FD1273" s="2"/>
      <c r="FE1273" s="2"/>
      <c r="FF1273" s="2"/>
      <c r="FG1273" s="2"/>
      <c r="FH1273" s="2"/>
      <c r="FI1273" s="2"/>
      <c r="FJ1273" s="2"/>
      <c r="FK1273" s="2"/>
      <c r="FL1273" s="2"/>
      <c r="FM1273" s="2"/>
      <c r="FN1273" s="2"/>
      <c r="FO1273" s="2"/>
      <c r="FP1273" s="2"/>
      <c r="FQ1273" s="2"/>
      <c r="FR1273" s="2"/>
      <c r="FS1273" s="2"/>
      <c r="FT1273" s="2"/>
      <c r="FU1273" s="2"/>
      <c r="FV1273" s="2"/>
      <c r="FW1273" s="2"/>
      <c r="FX1273" s="2"/>
      <c r="FY1273" s="2"/>
      <c r="FZ1273" s="2"/>
      <c r="GA1273" s="2"/>
      <c r="GB1273" s="2"/>
      <c r="GC1273" s="2"/>
      <c r="GD1273" s="2"/>
      <c r="GE1273" s="2"/>
      <c r="GF1273" s="2"/>
      <c r="GG1273" s="2"/>
      <c r="GH1273" s="2"/>
      <c r="GI1273" s="2"/>
      <c r="GJ1273" s="2"/>
      <c r="GK1273" s="2"/>
      <c r="GL1273" s="2"/>
      <c r="GM1273" s="2"/>
      <c r="GN1273" s="2"/>
      <c r="GO1273" s="2"/>
      <c r="GP1273" s="2"/>
    </row>
    <row r="1274" spans="6:198" s="1" customFormat="1" ht="12.75" customHeight="1">
      <c r="F1274" s="81"/>
      <c r="G1274" s="480"/>
      <c r="H1274" s="480"/>
      <c r="I1274" s="480"/>
      <c r="J1274" s="480"/>
      <c r="K1274" s="528" t="s">
        <v>554</v>
      </c>
      <c r="L1274" s="536"/>
      <c r="M1274" s="536"/>
      <c r="N1274" s="491"/>
      <c r="O1274" s="491"/>
      <c r="P1274" s="491"/>
      <c r="Q1274" s="491"/>
      <c r="R1274" s="491"/>
      <c r="S1274" s="560">
        <f>[1]Stratifications!$G156</f>
        <v>305507160.21999925</v>
      </c>
      <c r="T1274" s="560"/>
      <c r="U1274" s="560"/>
      <c r="V1274" s="560"/>
      <c r="W1274" s="560"/>
      <c r="X1274" s="497"/>
      <c r="Y1274" s="497"/>
      <c r="Z1274" s="498"/>
      <c r="AA1274" s="553">
        <f>[1]Stratifications!$J156</f>
        <v>0.99815460163701741</v>
      </c>
      <c r="AB1274" s="553"/>
      <c r="AC1274" s="553"/>
      <c r="AD1274" s="553" t="s">
        <v>493</v>
      </c>
      <c r="AE1274" s="553"/>
      <c r="AF1274" s="553"/>
      <c r="AG1274" s="553"/>
      <c r="AH1274" s="498"/>
      <c r="AI1274" s="561">
        <f>[1]Stratifications!$M156</f>
        <v>2156</v>
      </c>
      <c r="AJ1274" s="562"/>
      <c r="AK1274" s="562"/>
      <c r="AL1274" s="562" t="s">
        <v>493</v>
      </c>
      <c r="AM1274" s="562"/>
      <c r="AN1274" s="562"/>
      <c r="AO1274" s="562"/>
      <c r="AP1274" s="498"/>
      <c r="AQ1274" s="498"/>
      <c r="AR1274" s="553">
        <f>[1]Stratifications!$P156</f>
        <v>0.99861046780917095</v>
      </c>
      <c r="AS1274" s="553"/>
      <c r="AT1274" s="553"/>
      <c r="AU1274" s="553" t="s">
        <v>493</v>
      </c>
      <c r="AV1274" s="553"/>
      <c r="AW1274" s="553"/>
      <c r="AX1274" s="553"/>
      <c r="AY1274" s="553"/>
      <c r="AZ1274" s="500"/>
      <c r="BA1274" s="500"/>
      <c r="BB1274" s="500"/>
      <c r="BC1274" s="500"/>
      <c r="BD1274" s="480"/>
      <c r="BE1274" s="480"/>
      <c r="BF1274" s="480"/>
      <c r="BG1274" s="480"/>
      <c r="BH1274" s="480"/>
      <c r="BI1274" s="480"/>
      <c r="BJ1274" s="480"/>
      <c r="BK1274" s="480"/>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c r="DP1274" s="2"/>
      <c r="DQ1274" s="2"/>
      <c r="DR1274" s="2"/>
      <c r="DS1274" s="2"/>
      <c r="DT1274" s="2"/>
      <c r="DU1274" s="2"/>
      <c r="DV1274" s="2"/>
      <c r="DW1274" s="2"/>
      <c r="DX1274" s="2"/>
      <c r="DY1274" s="2"/>
      <c r="DZ1274" s="2"/>
      <c r="EA1274" s="2"/>
      <c r="EB1274" s="2"/>
      <c r="EC1274" s="2"/>
      <c r="ED1274" s="2"/>
      <c r="EE1274" s="2"/>
      <c r="EF1274" s="2"/>
      <c r="EG1274" s="2"/>
      <c r="EH1274" s="2"/>
      <c r="EI1274" s="2"/>
      <c r="EJ1274" s="2"/>
      <c r="EK1274" s="2"/>
      <c r="EL1274" s="2"/>
      <c r="EM1274" s="2"/>
      <c r="EN1274" s="2"/>
      <c r="EO1274" s="2"/>
      <c r="EP1274" s="2"/>
      <c r="EQ1274" s="2"/>
      <c r="ER1274" s="2"/>
      <c r="ES1274" s="2"/>
      <c r="ET1274" s="2"/>
      <c r="EU1274" s="2"/>
      <c r="EV1274" s="2"/>
      <c r="EW1274" s="2"/>
      <c r="EX1274" s="2"/>
      <c r="EY1274" s="2"/>
      <c r="EZ1274" s="2"/>
      <c r="FA1274" s="2"/>
      <c r="FB1274" s="2"/>
      <c r="FC1274" s="2"/>
      <c r="FD1274" s="2"/>
      <c r="FE1274" s="2"/>
      <c r="FF1274" s="2"/>
      <c r="FG1274" s="2"/>
      <c r="FH1274" s="2"/>
      <c r="FI1274" s="2"/>
      <c r="FJ1274" s="2"/>
      <c r="FK1274" s="2"/>
      <c r="FL1274" s="2"/>
      <c r="FM1274" s="2"/>
      <c r="FN1274" s="2"/>
      <c r="FO1274" s="2"/>
      <c r="FP1274" s="2"/>
      <c r="FQ1274" s="2"/>
      <c r="FR1274" s="2"/>
      <c r="FS1274" s="2"/>
      <c r="FT1274" s="2"/>
      <c r="FU1274" s="2"/>
      <c r="FV1274" s="2"/>
      <c r="FW1274" s="2"/>
      <c r="FX1274" s="2"/>
      <c r="FY1274" s="2"/>
      <c r="FZ1274" s="2"/>
      <c r="GA1274" s="2"/>
      <c r="GB1274" s="2"/>
      <c r="GC1274" s="2"/>
      <c r="GD1274" s="2"/>
      <c r="GE1274" s="2"/>
      <c r="GF1274" s="2"/>
      <c r="GG1274" s="2"/>
      <c r="GH1274" s="2"/>
      <c r="GI1274" s="2"/>
      <c r="GJ1274" s="2"/>
      <c r="GK1274" s="2"/>
      <c r="GL1274" s="2"/>
      <c r="GM1274" s="2"/>
      <c r="GN1274" s="2"/>
      <c r="GO1274" s="2"/>
      <c r="GP1274" s="2"/>
    </row>
    <row r="1275" spans="6:198" ht="12.75" customHeight="1">
      <c r="K1275" s="530" t="s">
        <v>555</v>
      </c>
      <c r="L1275" s="537"/>
      <c r="M1275" s="537"/>
      <c r="N1275" s="491"/>
      <c r="O1275" s="491"/>
      <c r="P1275" s="491"/>
      <c r="Q1275" s="491"/>
      <c r="R1275" s="491"/>
      <c r="S1275" s="560">
        <f>[1]Stratifications!$G157</f>
        <v>148572.76999999999</v>
      </c>
      <c r="T1275" s="560"/>
      <c r="U1275" s="560"/>
      <c r="V1275" s="560"/>
      <c r="W1275" s="560"/>
      <c r="X1275" s="497"/>
      <c r="Y1275" s="497"/>
      <c r="Z1275" s="498"/>
      <c r="AA1275" s="553">
        <f>[1]Stratifications!$J157</f>
        <v>4.8541773602512841E-4</v>
      </c>
      <c r="AB1275" s="553"/>
      <c r="AC1275" s="553"/>
      <c r="AD1275" s="553" t="s">
        <v>493</v>
      </c>
      <c r="AE1275" s="553"/>
      <c r="AF1275" s="553"/>
      <c r="AG1275" s="553"/>
      <c r="AH1275" s="498"/>
      <c r="AI1275" s="561">
        <f>[1]Stratifications!$M157</f>
        <v>1</v>
      </c>
      <c r="AJ1275" s="562"/>
      <c r="AK1275" s="562"/>
      <c r="AL1275" s="562" t="s">
        <v>493</v>
      </c>
      <c r="AM1275" s="562"/>
      <c r="AN1275" s="562"/>
      <c r="AO1275" s="562"/>
      <c r="AP1275" s="498"/>
      <c r="AQ1275" s="498"/>
      <c r="AR1275" s="553">
        <f>[1]Stratifications!$P157</f>
        <v>4.6317739694302917E-4</v>
      </c>
      <c r="AS1275" s="553"/>
      <c r="AT1275" s="553"/>
      <c r="AU1275" s="553" t="s">
        <v>493</v>
      </c>
      <c r="AV1275" s="553"/>
      <c r="AW1275" s="553"/>
      <c r="AX1275" s="553"/>
      <c r="AY1275" s="553"/>
      <c r="AZ1275" s="500"/>
      <c r="BA1275" s="500"/>
      <c r="BB1275" s="500"/>
      <c r="BC1275" s="500"/>
    </row>
    <row r="1276" spans="6:198" ht="12.75" customHeight="1">
      <c r="K1276" s="530" t="s">
        <v>556</v>
      </c>
      <c r="L1276" s="501"/>
      <c r="M1276" s="501"/>
      <c r="N1276" s="500"/>
      <c r="O1276" s="500"/>
      <c r="P1276" s="500"/>
      <c r="Q1276" s="500"/>
      <c r="R1276" s="500"/>
      <c r="S1276" s="560">
        <f>[1]Stratifications!$G158</f>
        <v>416251.97</v>
      </c>
      <c r="T1276" s="560"/>
      <c r="U1276" s="560"/>
      <c r="V1276" s="560"/>
      <c r="W1276" s="560"/>
      <c r="X1276" s="497"/>
      <c r="Y1276" s="497"/>
      <c r="Z1276" s="498"/>
      <c r="AA1276" s="553">
        <f>[1]Stratifications!$J158</f>
        <v>1.3599806269574139E-3</v>
      </c>
      <c r="AB1276" s="553"/>
      <c r="AC1276" s="553"/>
      <c r="AD1276" s="553" t="s">
        <v>493</v>
      </c>
      <c r="AE1276" s="553"/>
      <c r="AF1276" s="553"/>
      <c r="AG1276" s="553"/>
      <c r="AH1276" s="498"/>
      <c r="AI1276" s="561">
        <f>[1]Stratifications!$M158</f>
        <v>2</v>
      </c>
      <c r="AJ1276" s="562"/>
      <c r="AK1276" s="562"/>
      <c r="AL1276" s="562" t="s">
        <v>493</v>
      </c>
      <c r="AM1276" s="562"/>
      <c r="AN1276" s="562"/>
      <c r="AO1276" s="562"/>
      <c r="AP1276" s="498"/>
      <c r="AQ1276" s="498"/>
      <c r="AR1276" s="553">
        <f>[1]Stratifications!$P158</f>
        <v>9.2635479388605835E-4</v>
      </c>
      <c r="AS1276" s="553"/>
      <c r="AT1276" s="553"/>
      <c r="AU1276" s="553" t="s">
        <v>493</v>
      </c>
      <c r="AV1276" s="553"/>
      <c r="AW1276" s="553"/>
      <c r="AX1276" s="553"/>
      <c r="AY1276" s="553"/>
      <c r="AZ1276" s="500"/>
      <c r="BA1276" s="500"/>
      <c r="BB1276" s="500"/>
      <c r="BC1276" s="500"/>
    </row>
    <row r="1277" spans="6:198" ht="12.75" customHeight="1">
      <c r="K1277" s="530" t="s">
        <v>557</v>
      </c>
      <c r="L1277" s="500"/>
      <c r="M1277" s="500"/>
      <c r="N1277" s="500"/>
      <c r="O1277" s="500"/>
      <c r="P1277" s="500"/>
      <c r="Q1277" s="500"/>
      <c r="R1277" s="500"/>
      <c r="S1277" s="560">
        <f>[1]Stratifications!$G159</f>
        <v>0</v>
      </c>
      <c r="T1277" s="560"/>
      <c r="U1277" s="560"/>
      <c r="V1277" s="560"/>
      <c r="W1277" s="560"/>
      <c r="X1277" s="497"/>
      <c r="Y1277" s="497"/>
      <c r="Z1277" s="498"/>
      <c r="AA1277" s="553">
        <f>[1]Stratifications!$J159</f>
        <v>0</v>
      </c>
      <c r="AB1277" s="553"/>
      <c r="AC1277" s="553"/>
      <c r="AD1277" s="553" t="s">
        <v>493</v>
      </c>
      <c r="AE1277" s="553"/>
      <c r="AF1277" s="553"/>
      <c r="AG1277" s="553"/>
      <c r="AH1277" s="498"/>
      <c r="AI1277" s="561">
        <f>[1]Stratifications!$M159</f>
        <v>0</v>
      </c>
      <c r="AJ1277" s="562"/>
      <c r="AK1277" s="562"/>
      <c r="AL1277" s="562" t="s">
        <v>493</v>
      </c>
      <c r="AM1277" s="562"/>
      <c r="AN1277" s="562"/>
      <c r="AO1277" s="562"/>
      <c r="AP1277" s="498"/>
      <c r="AQ1277" s="498"/>
      <c r="AR1277" s="553">
        <f>[1]Stratifications!$P159</f>
        <v>0</v>
      </c>
      <c r="AS1277" s="553"/>
      <c r="AT1277" s="553"/>
      <c r="AU1277" s="553" t="s">
        <v>493</v>
      </c>
      <c r="AV1277" s="553"/>
      <c r="AW1277" s="553"/>
      <c r="AX1277" s="553"/>
      <c r="AY1277" s="553"/>
      <c r="AZ1277" s="500"/>
      <c r="BA1277" s="500"/>
      <c r="BB1277" s="500"/>
      <c r="BC1277" s="500"/>
    </row>
    <row r="1278" spans="6:198" ht="12.75" customHeight="1">
      <c r="K1278" s="530" t="s">
        <v>558</v>
      </c>
      <c r="L1278" s="500"/>
      <c r="M1278" s="500"/>
      <c r="N1278" s="500"/>
      <c r="O1278" s="500"/>
      <c r="P1278" s="500"/>
      <c r="Q1278" s="500"/>
      <c r="R1278" s="500"/>
      <c r="S1278" s="560">
        <f>[1]Stratifications!$G160</f>
        <v>0</v>
      </c>
      <c r="T1278" s="560"/>
      <c r="U1278" s="560"/>
      <c r="V1278" s="560"/>
      <c r="W1278" s="560"/>
      <c r="X1278" s="498"/>
      <c r="Y1278" s="498"/>
      <c r="Z1278" s="498"/>
      <c r="AA1278" s="553">
        <f>[1]Stratifications!$J160</f>
        <v>0</v>
      </c>
      <c r="AB1278" s="553"/>
      <c r="AC1278" s="553"/>
      <c r="AD1278" s="553" t="s">
        <v>493</v>
      </c>
      <c r="AE1278" s="553"/>
      <c r="AF1278" s="553"/>
      <c r="AG1278" s="553"/>
      <c r="AH1278" s="498"/>
      <c r="AI1278" s="561">
        <f>[1]Stratifications!$M160</f>
        <v>0</v>
      </c>
      <c r="AJ1278" s="562"/>
      <c r="AK1278" s="562"/>
      <c r="AL1278" s="562" t="s">
        <v>493</v>
      </c>
      <c r="AM1278" s="562"/>
      <c r="AN1278" s="562"/>
      <c r="AO1278" s="562"/>
      <c r="AP1278" s="498"/>
      <c r="AQ1278" s="498"/>
      <c r="AR1278" s="553">
        <f>[1]Stratifications!$P160</f>
        <v>0</v>
      </c>
      <c r="AS1278" s="553"/>
      <c r="AT1278" s="553"/>
      <c r="AU1278" s="553" t="s">
        <v>493</v>
      </c>
      <c r="AV1278" s="553"/>
      <c r="AW1278" s="553"/>
      <c r="AX1278" s="553"/>
      <c r="AY1278" s="553"/>
      <c r="AZ1278" s="500"/>
      <c r="BA1278" s="500"/>
      <c r="BB1278" s="500"/>
      <c r="BC1278" s="500"/>
    </row>
    <row r="1279" spans="6:198" ht="12.75" customHeight="1">
      <c r="K1279" s="504" t="s">
        <v>278</v>
      </c>
      <c r="L1279" s="505"/>
      <c r="M1279" s="505"/>
      <c r="N1279" s="505"/>
      <c r="O1279" s="505"/>
      <c r="P1279" s="505"/>
      <c r="Q1279" s="505"/>
      <c r="R1279" s="505"/>
      <c r="S1279" s="563">
        <f>[1]Stratifications!$G161</f>
        <v>306071984.95999926</v>
      </c>
      <c r="T1279" s="563"/>
      <c r="U1279" s="563"/>
      <c r="V1279" s="563"/>
      <c r="W1279" s="563"/>
      <c r="X1279" s="506"/>
      <c r="Y1279" s="506"/>
      <c r="Z1279" s="506"/>
      <c r="AA1279" s="577">
        <f>[1]Stratifications!$J161</f>
        <v>1</v>
      </c>
      <c r="AB1279" s="577"/>
      <c r="AC1279" s="577"/>
      <c r="AD1279" s="577" t="s">
        <v>493</v>
      </c>
      <c r="AE1279" s="577"/>
      <c r="AF1279" s="577"/>
      <c r="AG1279" s="577"/>
      <c r="AH1279" s="506"/>
      <c r="AI1279" s="578">
        <f>[1]Stratifications!$M161</f>
        <v>2159</v>
      </c>
      <c r="AJ1279" s="579"/>
      <c r="AK1279" s="579"/>
      <c r="AL1279" s="579" t="s">
        <v>493</v>
      </c>
      <c r="AM1279" s="579"/>
      <c r="AN1279" s="579"/>
      <c r="AO1279" s="579"/>
      <c r="AP1279" s="506"/>
      <c r="AQ1279" s="506"/>
      <c r="AR1279" s="577">
        <f>[1]Stratifications!$P161</f>
        <v>1</v>
      </c>
      <c r="AS1279" s="577"/>
      <c r="AT1279" s="577"/>
      <c r="AU1279" s="577" t="s">
        <v>493</v>
      </c>
      <c r="AV1279" s="577"/>
      <c r="AW1279" s="577"/>
      <c r="AX1279" s="577"/>
      <c r="AY1279" s="577"/>
      <c r="AZ1279" s="500"/>
      <c r="BA1279" s="500"/>
      <c r="BB1279" s="500"/>
      <c r="BC1279" s="500"/>
    </row>
    <row r="1280" spans="6:198" ht="12.75" customHeight="1" thickBot="1">
      <c r="K1280" s="500"/>
      <c r="L1280" s="500"/>
      <c r="M1280" s="500"/>
      <c r="N1280" s="500"/>
      <c r="O1280" s="500"/>
      <c r="P1280" s="500"/>
      <c r="Q1280" s="500"/>
      <c r="R1280" s="500"/>
      <c r="S1280" s="542"/>
      <c r="T1280" s="542"/>
      <c r="U1280" s="542"/>
      <c r="V1280" s="542"/>
      <c r="W1280" s="542"/>
      <c r="X1280" s="500"/>
      <c r="Y1280" s="500"/>
      <c r="Z1280" s="500"/>
      <c r="AA1280" s="500"/>
      <c r="AB1280" s="500"/>
      <c r="AC1280" s="500"/>
      <c r="AD1280" s="500"/>
      <c r="AE1280" s="500"/>
      <c r="AF1280" s="500"/>
      <c r="AG1280" s="500"/>
      <c r="AH1280" s="500"/>
      <c r="AI1280" s="500"/>
      <c r="AJ1280" s="500"/>
      <c r="AK1280" s="500"/>
      <c r="AL1280" s="500"/>
      <c r="AM1280" s="500"/>
      <c r="AN1280" s="500"/>
      <c r="AO1280" s="500"/>
      <c r="AP1280" s="500"/>
      <c r="AQ1280" s="500"/>
      <c r="AR1280" s="500"/>
      <c r="AS1280" s="500"/>
      <c r="AT1280" s="500"/>
      <c r="AU1280" s="500"/>
      <c r="AV1280" s="500"/>
      <c r="AW1280" s="500"/>
      <c r="AX1280" s="500"/>
      <c r="AY1280" s="500"/>
      <c r="AZ1280" s="500"/>
      <c r="BA1280" s="500"/>
      <c r="BB1280" s="500"/>
      <c r="BC1280" s="500"/>
    </row>
    <row r="1281" spans="6:198" ht="12.75" customHeight="1" thickBot="1">
      <c r="K1281" s="482" t="s">
        <v>559</v>
      </c>
      <c r="L1281" s="482"/>
      <c r="M1281" s="482"/>
      <c r="N1281" s="482"/>
      <c r="O1281" s="482"/>
      <c r="P1281" s="482"/>
      <c r="Q1281" s="483"/>
      <c r="R1281" s="483"/>
      <c r="S1281" s="483"/>
      <c r="T1281" s="484"/>
      <c r="U1281" s="483" t="s">
        <v>56</v>
      </c>
      <c r="V1281" s="483"/>
      <c r="W1281" s="483"/>
      <c r="X1281" s="483"/>
      <c r="Y1281" s="483"/>
      <c r="Z1281" s="485"/>
      <c r="AA1281" s="486"/>
      <c r="AB1281" s="486"/>
      <c r="AC1281" s="486"/>
      <c r="AD1281" s="486" t="s">
        <v>472</v>
      </c>
      <c r="AE1281" s="486"/>
      <c r="AF1281" s="486"/>
      <c r="AG1281" s="486"/>
      <c r="AH1281" s="487"/>
      <c r="AI1281" s="574" t="s">
        <v>473</v>
      </c>
      <c r="AJ1281" s="575"/>
      <c r="AK1281" s="575"/>
      <c r="AL1281" s="575"/>
      <c r="AM1281" s="575"/>
      <c r="AN1281" s="575"/>
      <c r="AO1281" s="575"/>
      <c r="AP1281" s="487"/>
      <c r="AQ1281" s="487"/>
      <c r="AR1281" s="486"/>
      <c r="AS1281" s="486"/>
      <c r="AT1281" s="486"/>
      <c r="AU1281" s="486" t="s">
        <v>474</v>
      </c>
      <c r="AV1281" s="486"/>
      <c r="AW1281" s="486"/>
      <c r="AX1281" s="507"/>
      <c r="AY1281" s="535"/>
    </row>
    <row r="1282" spans="6:198" ht="12.75" customHeight="1">
      <c r="K1282" s="528" t="s">
        <v>551</v>
      </c>
      <c r="L1282" s="536"/>
      <c r="M1282" s="536"/>
      <c r="N1282" s="491"/>
      <c r="O1282" s="491"/>
      <c r="P1282" s="491"/>
      <c r="Q1282" s="491"/>
      <c r="R1282" s="491"/>
      <c r="S1282" s="560">
        <f>[1]Stratifications!$G$164</f>
        <v>0</v>
      </c>
      <c r="T1282" s="560"/>
      <c r="U1282" s="560"/>
      <c r="V1282" s="560"/>
      <c r="W1282" s="560"/>
      <c r="X1282" s="492"/>
      <c r="Y1282" s="492"/>
      <c r="Z1282" s="493"/>
      <c r="AA1282" s="566">
        <f>[1]Stratifications!$J$164</f>
        <v>0</v>
      </c>
      <c r="AB1282" s="566"/>
      <c r="AC1282" s="566"/>
      <c r="AD1282" s="566" t="s">
        <v>493</v>
      </c>
      <c r="AE1282" s="566"/>
      <c r="AF1282" s="566"/>
      <c r="AG1282" s="566"/>
      <c r="AH1282" s="493"/>
      <c r="AI1282" s="567">
        <f>[1]Stratifications!$M$164</f>
        <v>0</v>
      </c>
      <c r="AJ1282" s="568"/>
      <c r="AK1282" s="568"/>
      <c r="AL1282" s="568" t="s">
        <v>493</v>
      </c>
      <c r="AM1282" s="568"/>
      <c r="AN1282" s="568"/>
      <c r="AO1282" s="568"/>
      <c r="AP1282" s="493"/>
      <c r="AQ1282" s="493"/>
      <c r="AR1282" s="566">
        <f>[1]Stratifications!$P$164</f>
        <v>0</v>
      </c>
      <c r="AS1282" s="566"/>
      <c r="AT1282" s="566"/>
      <c r="AU1282" s="566" t="s">
        <v>493</v>
      </c>
      <c r="AV1282" s="566"/>
      <c r="AW1282" s="566"/>
      <c r="AX1282" s="566"/>
      <c r="AY1282" s="566"/>
    </row>
    <row r="1283" spans="6:198" ht="12.75" customHeight="1">
      <c r="K1283" s="533" t="s">
        <v>552</v>
      </c>
      <c r="L1283" s="541"/>
      <c r="M1283" s="541"/>
      <c r="N1283" s="491"/>
      <c r="O1283" s="491"/>
      <c r="P1283" s="491"/>
      <c r="Q1283" s="491"/>
      <c r="R1283" s="491"/>
      <c r="S1283" s="560">
        <f>[1]Stratifications!$G$165</f>
        <v>306071984.95999932</v>
      </c>
      <c r="T1283" s="560"/>
      <c r="U1283" s="560"/>
      <c r="V1283" s="560"/>
      <c r="W1283" s="560"/>
      <c r="X1283" s="498"/>
      <c r="Y1283" s="498"/>
      <c r="Z1283" s="498"/>
      <c r="AA1283" s="553">
        <f>[1]Stratifications!$J$165</f>
        <v>1</v>
      </c>
      <c r="AB1283" s="553"/>
      <c r="AC1283" s="553"/>
      <c r="AD1283" s="553" t="s">
        <v>493</v>
      </c>
      <c r="AE1283" s="553"/>
      <c r="AF1283" s="553"/>
      <c r="AG1283" s="553"/>
      <c r="AH1283" s="498"/>
      <c r="AI1283" s="561">
        <f>[1]Stratifications!$M$165</f>
        <v>2159</v>
      </c>
      <c r="AJ1283" s="562"/>
      <c r="AK1283" s="562"/>
      <c r="AL1283" s="562" t="s">
        <v>493</v>
      </c>
      <c r="AM1283" s="562"/>
      <c r="AN1283" s="562"/>
      <c r="AO1283" s="562"/>
      <c r="AP1283" s="498"/>
      <c r="AQ1283" s="498"/>
      <c r="AR1283" s="553">
        <f>[1]Stratifications!$P$165</f>
        <v>1</v>
      </c>
      <c r="AS1283" s="553"/>
      <c r="AT1283" s="553"/>
      <c r="AU1283" s="553" t="s">
        <v>493</v>
      </c>
      <c r="AV1283" s="553"/>
      <c r="AW1283" s="553"/>
      <c r="AX1283" s="553"/>
      <c r="AY1283" s="553"/>
      <c r="AZ1283" s="499"/>
    </row>
    <row r="1284" spans="6:198" ht="12.75" customHeight="1">
      <c r="K1284" s="504" t="s">
        <v>278</v>
      </c>
      <c r="L1284" s="505"/>
      <c r="M1284" s="505"/>
      <c r="N1284" s="505"/>
      <c r="O1284" s="505"/>
      <c r="P1284" s="505"/>
      <c r="Q1284" s="505"/>
      <c r="R1284" s="505"/>
      <c r="S1284" s="563">
        <f>S1282+S1283</f>
        <v>306071984.95999932</v>
      </c>
      <c r="T1284" s="563"/>
      <c r="U1284" s="563"/>
      <c r="V1284" s="563"/>
      <c r="W1284" s="563"/>
      <c r="X1284" s="506"/>
      <c r="Y1284" s="506"/>
      <c r="Z1284" s="506"/>
      <c r="AA1284" s="577">
        <f>AA1282+AA1283</f>
        <v>1</v>
      </c>
      <c r="AB1284" s="577"/>
      <c r="AC1284" s="577"/>
      <c r="AD1284" s="577" t="s">
        <v>493</v>
      </c>
      <c r="AE1284" s="577"/>
      <c r="AF1284" s="577"/>
      <c r="AG1284" s="577"/>
      <c r="AH1284" s="506"/>
      <c r="AI1284" s="578">
        <f>AI1282+AI1283</f>
        <v>2159</v>
      </c>
      <c r="AJ1284" s="579"/>
      <c r="AK1284" s="579"/>
      <c r="AL1284" s="579" t="s">
        <v>493</v>
      </c>
      <c r="AM1284" s="579"/>
      <c r="AN1284" s="579"/>
      <c r="AO1284" s="579"/>
      <c r="AP1284" s="506"/>
      <c r="AQ1284" s="506"/>
      <c r="AR1284" s="577">
        <f>AR1282+AR1283</f>
        <v>1</v>
      </c>
      <c r="AS1284" s="577"/>
      <c r="AT1284" s="577"/>
      <c r="AU1284" s="577" t="s">
        <v>493</v>
      </c>
      <c r="AV1284" s="577"/>
      <c r="AW1284" s="577"/>
      <c r="AX1284" s="577"/>
      <c r="AY1284" s="577"/>
      <c r="AZ1284" s="499"/>
    </row>
    <row r="1286" spans="6:198" s="1" customFormat="1" ht="12.75" customHeight="1">
      <c r="F1286" s="81"/>
      <c r="G1286" s="550"/>
      <c r="H1286" s="550"/>
      <c r="I1286" s="550"/>
      <c r="J1286" s="550"/>
      <c r="K1286" s="550"/>
      <c r="L1286" s="550"/>
      <c r="M1286" s="81"/>
      <c r="N1286" s="98"/>
      <c r="O1286" s="98"/>
      <c r="P1286" s="98"/>
      <c r="Q1286" s="98"/>
      <c r="R1286" s="98"/>
      <c r="S1286" s="98"/>
      <c r="T1286" s="98"/>
      <c r="U1286" s="98"/>
      <c r="V1286" s="98"/>
      <c r="W1286" s="98"/>
      <c r="X1286" s="98"/>
      <c r="Y1286" s="98"/>
      <c r="Z1286" s="98"/>
      <c r="AA1286" s="98"/>
      <c r="AB1286" s="98"/>
      <c r="AC1286" s="98"/>
      <c r="AD1286" s="98"/>
      <c r="AE1286" s="98"/>
      <c r="AF1286" s="98"/>
      <c r="AG1286" s="98"/>
      <c r="AH1286" s="98"/>
      <c r="AI1286" s="98"/>
      <c r="AJ1286" s="98"/>
      <c r="AK1286" s="98"/>
      <c r="AL1286" s="98"/>
      <c r="AM1286" s="98"/>
      <c r="AN1286" s="98"/>
      <c r="AO1286" s="98"/>
      <c r="AP1286" s="551"/>
      <c r="AQ1286" s="551"/>
      <c r="AR1286" s="551"/>
      <c r="AS1286" s="551"/>
      <c r="AT1286" s="551"/>
      <c r="AU1286" s="551"/>
      <c r="AV1286" s="551"/>
      <c r="AW1286" s="395"/>
      <c r="AX1286" s="395"/>
      <c r="AY1286" s="395"/>
      <c r="AZ1286" s="395"/>
      <c r="BA1286" s="395"/>
      <c r="BB1286" s="395"/>
      <c r="BC1286" s="258"/>
      <c r="BD1286" s="551"/>
      <c r="BE1286" s="551"/>
      <c r="BF1286" s="551"/>
      <c r="BG1286" s="551"/>
      <c r="BH1286" s="551"/>
      <c r="BI1286" s="551"/>
      <c r="BJ1286" s="551"/>
      <c r="BK1286" s="551"/>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c r="DP1286" s="2"/>
      <c r="DQ1286" s="2"/>
      <c r="DR1286" s="2"/>
      <c r="DS1286" s="2"/>
      <c r="DT1286" s="2"/>
      <c r="DU1286" s="2"/>
      <c r="DV1286" s="2"/>
      <c r="DW1286" s="2"/>
      <c r="DX1286" s="2"/>
      <c r="DY1286" s="2"/>
      <c r="DZ1286" s="2"/>
      <c r="EA1286" s="2"/>
      <c r="EB1286" s="2"/>
      <c r="EC1286" s="2"/>
      <c r="ED1286" s="2"/>
      <c r="EE1286" s="2"/>
      <c r="EF1286" s="2"/>
      <c r="EG1286" s="2"/>
      <c r="EH1286" s="2"/>
      <c r="EI1286" s="2"/>
      <c r="EJ1286" s="2"/>
      <c r="EK1286" s="2"/>
      <c r="EL1286" s="2"/>
      <c r="EM1286" s="2"/>
      <c r="EN1286" s="2"/>
      <c r="EO1286" s="2"/>
      <c r="EP1286" s="2"/>
      <c r="EQ1286" s="2"/>
      <c r="ER1286" s="2"/>
      <c r="ES1286" s="2"/>
      <c r="ET1286" s="2"/>
      <c r="EU1286" s="2"/>
      <c r="EV1286" s="2"/>
      <c r="EW1286" s="2"/>
      <c r="EX1286" s="2"/>
      <c r="EY1286" s="2"/>
      <c r="EZ1286" s="2"/>
      <c r="FA1286" s="2"/>
      <c r="FB1286" s="2"/>
      <c r="FC1286" s="2"/>
      <c r="FD1286" s="2"/>
      <c r="FE1286" s="2"/>
      <c r="FF1286" s="2"/>
      <c r="FG1286" s="2"/>
      <c r="FH1286" s="2"/>
      <c r="FI1286" s="2"/>
      <c r="FJ1286" s="2"/>
      <c r="FK1286" s="2"/>
      <c r="FL1286" s="2"/>
      <c r="FM1286" s="2"/>
      <c r="FN1286" s="2"/>
      <c r="FO1286" s="2"/>
      <c r="FP1286" s="2"/>
      <c r="FQ1286" s="2"/>
      <c r="FR1286" s="2"/>
      <c r="FS1286" s="2"/>
      <c r="FT1286" s="2"/>
      <c r="FU1286" s="2"/>
      <c r="FV1286" s="2"/>
      <c r="FW1286" s="2"/>
      <c r="FX1286" s="2"/>
      <c r="FY1286" s="2"/>
      <c r="FZ1286" s="2"/>
      <c r="GA1286" s="2"/>
      <c r="GB1286" s="2"/>
      <c r="GC1286" s="2"/>
      <c r="GD1286" s="2"/>
      <c r="GE1286" s="2"/>
      <c r="GF1286" s="2"/>
      <c r="GG1286" s="2"/>
      <c r="GH1286" s="2"/>
      <c r="GI1286" s="2"/>
      <c r="GJ1286" s="2"/>
      <c r="GK1286" s="2"/>
      <c r="GL1286" s="2"/>
      <c r="GM1286" s="2"/>
      <c r="GN1286" s="2"/>
      <c r="GO1286" s="2"/>
      <c r="GP1286" s="2"/>
    </row>
    <row r="1287" spans="6:198" s="1" customFormat="1" ht="12.75" customHeight="1">
      <c r="F1287" s="81"/>
      <c r="G1287" s="468"/>
      <c r="H1287" s="468"/>
      <c r="I1287" s="468"/>
      <c r="J1287" s="468"/>
      <c r="K1287" s="468"/>
      <c r="L1287" s="468"/>
      <c r="M1287" s="81"/>
      <c r="N1287" s="98"/>
      <c r="O1287" s="98"/>
      <c r="P1287" s="98"/>
      <c r="Q1287" s="98"/>
      <c r="R1287" s="98"/>
      <c r="S1287" s="98"/>
      <c r="T1287" s="98"/>
      <c r="U1287" s="98"/>
      <c r="V1287" s="98"/>
      <c r="W1287" s="98"/>
      <c r="X1287" s="98"/>
      <c r="Y1287" s="98"/>
      <c r="Z1287" s="98"/>
      <c r="AA1287" s="98"/>
      <c r="AB1287" s="98"/>
      <c r="AC1287" s="98"/>
      <c r="AD1287" s="98"/>
      <c r="AE1287" s="98"/>
      <c r="AF1287" s="98"/>
      <c r="AG1287" s="98"/>
      <c r="AH1287" s="98"/>
      <c r="AI1287" s="98"/>
      <c r="AJ1287" s="98"/>
      <c r="AK1287" s="98"/>
      <c r="AL1287" s="98"/>
      <c r="AM1287" s="98"/>
      <c r="AN1287" s="98"/>
      <c r="AO1287" s="98"/>
      <c r="AP1287" s="395"/>
      <c r="AQ1287" s="395"/>
      <c r="AR1287" s="395"/>
      <c r="AS1287" s="395"/>
      <c r="AT1287" s="395"/>
      <c r="AU1287" s="395"/>
      <c r="AV1287" s="395"/>
      <c r="AW1287" s="395"/>
      <c r="AX1287" s="395"/>
      <c r="AY1287" s="395"/>
      <c r="AZ1287" s="395"/>
      <c r="BA1287" s="395"/>
      <c r="BB1287" s="395"/>
      <c r="BC1287" s="258"/>
      <c r="BD1287" s="395"/>
      <c r="BE1287" s="395"/>
      <c r="BF1287" s="395"/>
      <c r="BG1287" s="395"/>
      <c r="BH1287" s="395"/>
      <c r="BI1287" s="395"/>
      <c r="BJ1287" s="395"/>
      <c r="BK1287" s="395"/>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c r="DP1287" s="2"/>
      <c r="DQ1287" s="2"/>
      <c r="DR1287" s="2"/>
      <c r="DS1287" s="2"/>
      <c r="DT1287" s="2"/>
      <c r="DU1287" s="2"/>
      <c r="DV1287" s="2"/>
      <c r="DW1287" s="2"/>
      <c r="DX1287" s="2"/>
      <c r="DY1287" s="2"/>
      <c r="DZ1287" s="2"/>
      <c r="EA1287" s="2"/>
      <c r="EB1287" s="2"/>
      <c r="EC1287" s="2"/>
      <c r="ED1287" s="2"/>
      <c r="EE1287" s="2"/>
      <c r="EF1287" s="2"/>
      <c r="EG1287" s="2"/>
      <c r="EH1287" s="2"/>
      <c r="EI1287" s="2"/>
      <c r="EJ1287" s="2"/>
      <c r="EK1287" s="2"/>
      <c r="EL1287" s="2"/>
      <c r="EM1287" s="2"/>
      <c r="EN1287" s="2"/>
      <c r="EO1287" s="2"/>
      <c r="EP1287" s="2"/>
      <c r="EQ1287" s="2"/>
      <c r="ER1287" s="2"/>
      <c r="ES1287" s="2"/>
      <c r="ET1287" s="2"/>
      <c r="EU1287" s="2"/>
      <c r="EV1287" s="2"/>
      <c r="EW1287" s="2"/>
      <c r="EX1287" s="2"/>
      <c r="EY1287" s="2"/>
      <c r="EZ1287" s="2"/>
      <c r="FA1287" s="2"/>
      <c r="FB1287" s="2"/>
      <c r="FC1287" s="2"/>
      <c r="FD1287" s="2"/>
      <c r="FE1287" s="2"/>
      <c r="FF1287" s="2"/>
      <c r="FG1287" s="2"/>
      <c r="FH1287" s="2"/>
      <c r="FI1287" s="2"/>
      <c r="FJ1287" s="2"/>
      <c r="FK1287" s="2"/>
      <c r="FL1287" s="2"/>
      <c r="FM1287" s="2"/>
      <c r="FN1287" s="2"/>
      <c r="FO1287" s="2"/>
      <c r="FP1287" s="2"/>
      <c r="FQ1287" s="2"/>
      <c r="FR1287" s="2"/>
      <c r="FS1287" s="2"/>
      <c r="FT1287" s="2"/>
      <c r="FU1287" s="2"/>
      <c r="FV1287" s="2"/>
      <c r="FW1287" s="2"/>
      <c r="FX1287" s="2"/>
      <c r="FY1287" s="2"/>
      <c r="FZ1287" s="2"/>
      <c r="GA1287" s="2"/>
      <c r="GB1287" s="2"/>
      <c r="GC1287" s="2"/>
      <c r="GD1287" s="2"/>
      <c r="GE1287" s="2"/>
      <c r="GF1287" s="2"/>
      <c r="GG1287" s="2"/>
      <c r="GH1287" s="2"/>
      <c r="GI1287" s="2"/>
      <c r="GJ1287" s="2"/>
      <c r="GK1287" s="2"/>
      <c r="GL1287" s="2"/>
      <c r="GM1287" s="2"/>
      <c r="GN1287" s="2"/>
      <c r="GO1287" s="2"/>
      <c r="GP1287" s="2"/>
    </row>
    <row r="1288" spans="6:198" s="1" customFormat="1" ht="12.75" customHeight="1">
      <c r="F1288" s="81"/>
      <c r="G1288" s="550"/>
      <c r="H1288" s="550"/>
      <c r="I1288" s="550"/>
      <c r="J1288" s="550"/>
      <c r="K1288" s="12"/>
      <c r="L1288" s="12"/>
      <c r="M1288" s="12"/>
      <c r="N1288" s="12"/>
      <c r="O1288" s="12"/>
      <c r="P1288" s="12"/>
      <c r="Q1288" s="12"/>
      <c r="R1288" s="12"/>
      <c r="S1288" s="12"/>
      <c r="T1288" s="12"/>
      <c r="U1288" s="12"/>
      <c r="V1288" s="12"/>
      <c r="W1288" s="12"/>
      <c r="X1288" s="12"/>
      <c r="Y1288" s="12"/>
      <c r="Z1288" s="12"/>
      <c r="AA1288" s="12"/>
      <c r="AB1288" s="12"/>
      <c r="AC1288" s="12"/>
      <c r="AD1288" s="12"/>
      <c r="AE1288" s="12"/>
      <c r="AF1288" s="98"/>
      <c r="AG1288" s="98"/>
      <c r="AH1288" s="98"/>
      <c r="AI1288" s="98"/>
      <c r="AJ1288" s="98"/>
      <c r="AK1288" s="98"/>
      <c r="AL1288" s="98"/>
      <c r="AM1288" s="98"/>
      <c r="AN1288" s="98"/>
      <c r="AO1288" s="98"/>
      <c r="AP1288" s="551"/>
      <c r="AQ1288" s="551"/>
      <c r="AR1288" s="551"/>
      <c r="AS1288" s="551"/>
      <c r="AT1288" s="551"/>
      <c r="AU1288" s="551"/>
      <c r="AV1288" s="551"/>
      <c r="AW1288" s="395"/>
      <c r="AX1288" s="395"/>
      <c r="AY1288" s="395"/>
      <c r="AZ1288" s="395"/>
      <c r="BA1288" s="395"/>
      <c r="BB1288" s="395"/>
      <c r="BC1288" s="258"/>
      <c r="BD1288" s="551"/>
      <c r="BE1288" s="551"/>
      <c r="BF1288" s="551"/>
      <c r="BG1288" s="551"/>
      <c r="BH1288" s="551"/>
      <c r="BI1288" s="551"/>
      <c r="BJ1288" s="551"/>
      <c r="BK1288" s="551"/>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c r="DP1288" s="2"/>
      <c r="DQ1288" s="2"/>
      <c r="DR1288" s="2"/>
      <c r="DS1288" s="2"/>
      <c r="DT1288" s="2"/>
      <c r="DU1288" s="2"/>
      <c r="DV1288" s="2"/>
      <c r="DW1288" s="2"/>
      <c r="DX1288" s="2"/>
      <c r="DY1288" s="2"/>
      <c r="DZ1288" s="2"/>
      <c r="EA1288" s="2"/>
      <c r="EB1288" s="2"/>
      <c r="EC1288" s="2"/>
      <c r="ED1288" s="2"/>
      <c r="EE1288" s="2"/>
      <c r="EF1288" s="2"/>
      <c r="EG1288" s="2"/>
      <c r="EH1288" s="2"/>
      <c r="EI1288" s="2"/>
      <c r="EJ1288" s="2"/>
      <c r="EK1288" s="2"/>
      <c r="EL1288" s="2"/>
      <c r="EM1288" s="2"/>
      <c r="EN1288" s="2"/>
      <c r="EO1288" s="2"/>
      <c r="EP1288" s="2"/>
      <c r="EQ1288" s="2"/>
      <c r="ER1288" s="2"/>
      <c r="ES1288" s="2"/>
      <c r="ET1288" s="2"/>
      <c r="EU1288" s="2"/>
      <c r="EV1288" s="2"/>
      <c r="EW1288" s="2"/>
      <c r="EX1288" s="2"/>
      <c r="EY1288" s="2"/>
      <c r="EZ1288" s="2"/>
      <c r="FA1288" s="2"/>
      <c r="FB1288" s="2"/>
      <c r="FC1288" s="2"/>
      <c r="FD1288" s="2"/>
      <c r="FE1288" s="2"/>
      <c r="FF1288" s="2"/>
      <c r="FG1288" s="2"/>
      <c r="FH1288" s="2"/>
      <c r="FI1288" s="2"/>
      <c r="FJ1288" s="2"/>
      <c r="FK1288" s="2"/>
      <c r="FL1288" s="2"/>
      <c r="FM1288" s="2"/>
      <c r="FN1288" s="2"/>
      <c r="FO1288" s="2"/>
      <c r="FP1288" s="2"/>
      <c r="FQ1288" s="2"/>
      <c r="FR1288" s="2"/>
      <c r="FS1288" s="2"/>
      <c r="FT1288" s="2"/>
      <c r="FU1288" s="2"/>
      <c r="FV1288" s="2"/>
      <c r="FW1288" s="2"/>
      <c r="FX1288" s="2"/>
      <c r="FY1288" s="2"/>
      <c r="FZ1288" s="2"/>
      <c r="GA1288" s="2"/>
      <c r="GB1288" s="2"/>
      <c r="GC1288" s="2"/>
      <c r="GD1288" s="2"/>
      <c r="GE1288" s="2"/>
      <c r="GF1288" s="2"/>
      <c r="GG1288" s="2"/>
      <c r="GH1288" s="2"/>
      <c r="GI1288" s="2"/>
      <c r="GJ1288" s="2"/>
      <c r="GK1288" s="2"/>
      <c r="GL1288" s="2"/>
      <c r="GM1288" s="2"/>
      <c r="GN1288" s="2"/>
      <c r="GO1288" s="2"/>
      <c r="GP1288" s="2"/>
    </row>
    <row r="1289" spans="6:198" s="1" customFormat="1" ht="12.75" customHeight="1">
      <c r="F1289" s="81"/>
      <c r="G1289" s="550"/>
      <c r="H1289" s="550"/>
      <c r="I1289" s="550"/>
      <c r="J1289" s="550"/>
      <c r="K1289" s="12"/>
      <c r="L1289" s="12"/>
      <c r="M1289" s="12"/>
      <c r="N1289" s="12"/>
      <c r="O1289" s="12"/>
      <c r="P1289" s="12"/>
      <c r="Q1289" s="12"/>
      <c r="R1289" s="12"/>
      <c r="S1289" s="12"/>
      <c r="T1289" s="12"/>
      <c r="U1289" s="12"/>
      <c r="V1289" s="12"/>
      <c r="W1289" s="12"/>
      <c r="X1289" s="12"/>
      <c r="Y1289" s="12"/>
      <c r="Z1289" s="12"/>
      <c r="AA1289" s="12"/>
      <c r="AB1289" s="12"/>
      <c r="AC1289" s="12"/>
      <c r="AD1289" s="12"/>
      <c r="AE1289" s="12"/>
      <c r="AF1289" s="98"/>
      <c r="AG1289" s="98"/>
      <c r="AH1289" s="98"/>
      <c r="AI1289" s="98"/>
      <c r="AJ1289" s="98"/>
      <c r="AK1289" s="98"/>
      <c r="AL1289" s="98"/>
      <c r="AM1289" s="98"/>
      <c r="AN1289" s="98"/>
      <c r="AO1289" s="98"/>
      <c r="AP1289" s="551"/>
      <c r="AQ1289" s="551"/>
      <c r="AR1289" s="551"/>
      <c r="AS1289" s="551"/>
      <c r="AT1289" s="551"/>
      <c r="AU1289" s="551"/>
      <c r="AV1289" s="551"/>
      <c r="AW1289" s="395"/>
      <c r="AX1289" s="395"/>
      <c r="AY1289" s="395"/>
      <c r="AZ1289" s="395"/>
      <c r="BA1289" s="395"/>
      <c r="BB1289" s="395"/>
      <c r="BC1289" s="258"/>
      <c r="BD1289" s="551"/>
      <c r="BE1289" s="551"/>
      <c r="BF1289" s="551"/>
      <c r="BG1289" s="551"/>
      <c r="BH1289" s="551"/>
      <c r="BI1289" s="551"/>
      <c r="BJ1289" s="551"/>
      <c r="BK1289" s="551"/>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c r="DP1289" s="2"/>
      <c r="DQ1289" s="2"/>
      <c r="DR1289" s="2"/>
      <c r="DS1289" s="2"/>
      <c r="DT1289" s="2"/>
      <c r="DU1289" s="2"/>
      <c r="DV1289" s="2"/>
      <c r="DW1289" s="2"/>
      <c r="DX1289" s="2"/>
      <c r="DY1289" s="2"/>
      <c r="DZ1289" s="2"/>
      <c r="EA1289" s="2"/>
      <c r="EB1289" s="2"/>
      <c r="EC1289" s="2"/>
      <c r="ED1289" s="2"/>
      <c r="EE1289" s="2"/>
      <c r="EF1289" s="2"/>
      <c r="EG1289" s="2"/>
      <c r="EH1289" s="2"/>
      <c r="EI1289" s="2"/>
      <c r="EJ1289" s="2"/>
      <c r="EK1289" s="2"/>
      <c r="EL1289" s="2"/>
      <c r="EM1289" s="2"/>
      <c r="EN1289" s="2"/>
      <c r="EO1289" s="2"/>
      <c r="EP1289" s="2"/>
      <c r="EQ1289" s="2"/>
      <c r="ER1289" s="2"/>
      <c r="ES1289" s="2"/>
      <c r="ET1289" s="2"/>
      <c r="EU1289" s="2"/>
      <c r="EV1289" s="2"/>
      <c r="EW1289" s="2"/>
      <c r="EX1289" s="2"/>
      <c r="EY1289" s="2"/>
      <c r="EZ1289" s="2"/>
      <c r="FA1289" s="2"/>
      <c r="FB1289" s="2"/>
      <c r="FC1289" s="2"/>
      <c r="FD1289" s="2"/>
      <c r="FE1289" s="2"/>
      <c r="FF1289" s="2"/>
      <c r="FG1289" s="2"/>
      <c r="FH1289" s="2"/>
      <c r="FI1289" s="2"/>
      <c r="FJ1289" s="2"/>
      <c r="FK1289" s="2"/>
      <c r="FL1289" s="2"/>
      <c r="FM1289" s="2"/>
      <c r="FN1289" s="2"/>
      <c r="FO1289" s="2"/>
      <c r="FP1289" s="2"/>
      <c r="FQ1289" s="2"/>
      <c r="FR1289" s="2"/>
      <c r="FS1289" s="2"/>
      <c r="FT1289" s="2"/>
      <c r="FU1289" s="2"/>
      <c r="FV1289" s="2"/>
      <c r="FW1289" s="2"/>
      <c r="FX1289" s="2"/>
      <c r="FY1289" s="2"/>
      <c r="FZ1289" s="2"/>
      <c r="GA1289" s="2"/>
      <c r="GB1289" s="2"/>
      <c r="GC1289" s="2"/>
      <c r="GD1289" s="2"/>
      <c r="GE1289" s="2"/>
      <c r="GF1289" s="2"/>
      <c r="GG1289" s="2"/>
      <c r="GH1289" s="2"/>
      <c r="GI1289" s="2"/>
      <c r="GJ1289" s="2"/>
      <c r="GK1289" s="2"/>
      <c r="GL1289" s="2"/>
      <c r="GM1289" s="2"/>
      <c r="GN1289" s="2"/>
      <c r="GO1289" s="2"/>
      <c r="GP1289" s="2"/>
    </row>
    <row r="1290" spans="6:198" s="1" customFormat="1" ht="13.5" customHeight="1" thickBot="1">
      <c r="F1290" s="192"/>
      <c r="G1290" s="193"/>
      <c r="H1290" s="193"/>
      <c r="I1290" s="193"/>
      <c r="J1290" s="193"/>
      <c r="K1290" s="193"/>
      <c r="L1290" s="193"/>
      <c r="M1290" s="193"/>
      <c r="N1290" s="193"/>
      <c r="O1290" s="193"/>
      <c r="P1290" s="193"/>
      <c r="Q1290" s="193"/>
      <c r="R1290" s="193"/>
      <c r="S1290" s="193"/>
      <c r="T1290" s="193"/>
      <c r="U1290" s="193"/>
      <c r="V1290" s="193"/>
      <c r="W1290" s="193"/>
      <c r="X1290" s="193"/>
      <c r="Y1290" s="193"/>
      <c r="Z1290" s="193"/>
      <c r="AA1290" s="193"/>
      <c r="AB1290" s="193"/>
      <c r="AC1290" s="193"/>
      <c r="AD1290" s="193"/>
      <c r="AE1290" s="193"/>
      <c r="AF1290" s="193"/>
      <c r="AG1290" s="193"/>
      <c r="AH1290" s="193"/>
      <c r="AI1290" s="193"/>
      <c r="AJ1290" s="193"/>
      <c r="AK1290" s="193"/>
      <c r="AL1290" s="193"/>
      <c r="AM1290" s="193"/>
      <c r="AN1290" s="193"/>
      <c r="AO1290" s="193"/>
      <c r="AP1290" s="193"/>
      <c r="AQ1290" s="193"/>
      <c r="AR1290" s="193"/>
      <c r="AS1290" s="193"/>
      <c r="AT1290" s="193"/>
      <c r="AU1290" s="193"/>
      <c r="AV1290" s="193"/>
      <c r="AW1290" s="193"/>
      <c r="AX1290" s="193"/>
      <c r="AY1290" s="193"/>
      <c r="AZ1290" s="193"/>
      <c r="BA1290" s="193"/>
      <c r="BB1290" s="193"/>
      <c r="BC1290" s="193"/>
      <c r="BD1290" s="193"/>
      <c r="BE1290" s="193"/>
      <c r="BF1290" s="193"/>
      <c r="BG1290" s="193"/>
      <c r="BH1290" s="193"/>
      <c r="BI1290" s="193"/>
      <c r="BJ1290" s="193"/>
      <c r="BK1290" s="19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c r="DP1290" s="2"/>
      <c r="DQ1290" s="2"/>
      <c r="DR1290" s="2"/>
      <c r="DS1290" s="2"/>
      <c r="DT1290" s="2"/>
      <c r="DU1290" s="2"/>
      <c r="DV1290" s="2"/>
      <c r="DW1290" s="2"/>
      <c r="DX1290" s="2"/>
      <c r="DY1290" s="2"/>
      <c r="DZ1290" s="2"/>
      <c r="EA1290" s="2"/>
      <c r="EB1290" s="2"/>
      <c r="EC1290" s="2"/>
      <c r="ED1290" s="2"/>
      <c r="EE1290" s="2"/>
      <c r="EF1290" s="2"/>
      <c r="EG1290" s="2"/>
      <c r="EH1290" s="2"/>
      <c r="EI1290" s="2"/>
      <c r="EJ1290" s="2"/>
      <c r="EK1290" s="2"/>
      <c r="EL1290" s="2"/>
      <c r="EM1290" s="2"/>
      <c r="EN1290" s="2"/>
      <c r="EO1290" s="2"/>
      <c r="EP1290" s="2"/>
      <c r="EQ1290" s="2"/>
      <c r="ER1290" s="2"/>
      <c r="ES1290" s="2"/>
      <c r="ET1290" s="2"/>
      <c r="EU1290" s="2"/>
      <c r="EV1290" s="2"/>
      <c r="EW1290" s="2"/>
      <c r="EX1290" s="2"/>
      <c r="EY1290" s="2"/>
      <c r="EZ1290" s="2"/>
      <c r="FA1290" s="2"/>
      <c r="FB1290" s="2"/>
      <c r="FC1290" s="2"/>
      <c r="FD1290" s="2"/>
      <c r="FE1290" s="2"/>
      <c r="FF1290" s="2"/>
      <c r="FG1290" s="2"/>
      <c r="FH1290" s="2"/>
      <c r="FI1290" s="2"/>
      <c r="FJ1290" s="2"/>
      <c r="FK1290" s="2"/>
      <c r="FL1290" s="2"/>
      <c r="FM1290" s="2"/>
      <c r="FN1290" s="2"/>
      <c r="FO1290" s="2"/>
      <c r="FP1290" s="2"/>
      <c r="FQ1290" s="2"/>
      <c r="FR1290" s="2"/>
      <c r="FS1290" s="2"/>
      <c r="FT1290" s="2"/>
      <c r="FU1290" s="2"/>
      <c r="FV1290" s="2"/>
      <c r="FW1290" s="2"/>
      <c r="FX1290" s="2"/>
      <c r="FY1290" s="2"/>
      <c r="FZ1290" s="2"/>
      <c r="GA1290" s="2"/>
      <c r="GB1290" s="2"/>
      <c r="GC1290" s="2"/>
      <c r="GD1290" s="2"/>
      <c r="GE1290" s="2"/>
      <c r="GF1290" s="2"/>
      <c r="GG1290" s="2"/>
      <c r="GH1290" s="2"/>
      <c r="GI1290" s="2"/>
      <c r="GJ1290" s="2"/>
      <c r="GK1290" s="2"/>
      <c r="GL1290" s="2"/>
      <c r="GM1290" s="2"/>
      <c r="GN1290" s="2"/>
      <c r="GO1290" s="2"/>
      <c r="GP1290" s="2"/>
    </row>
    <row r="1291" spans="6:198" s="1" customFormat="1" ht="18">
      <c r="F1291" s="576" t="str">
        <f>[2]Setup!$B$5</f>
        <v>Precise Mortgage Funding 2018-2B plc</v>
      </c>
      <c r="G1291" s="576"/>
      <c r="H1291" s="576"/>
      <c r="I1291" s="576"/>
      <c r="J1291" s="576"/>
      <c r="K1291" s="576"/>
      <c r="L1291" s="576"/>
      <c r="M1291" s="576"/>
      <c r="N1291" s="576"/>
      <c r="O1291" s="576"/>
      <c r="P1291" s="576"/>
      <c r="Q1291" s="576"/>
      <c r="R1291" s="576"/>
      <c r="S1291" s="576"/>
      <c r="T1291" s="576"/>
      <c r="U1291" s="576"/>
      <c r="V1291" s="576"/>
      <c r="W1291" s="576"/>
      <c r="X1291" s="576"/>
      <c r="Y1291" s="576"/>
      <c r="Z1291" s="576"/>
      <c r="AA1291" s="576"/>
      <c r="AB1291" s="576"/>
      <c r="AC1291" s="576"/>
      <c r="AD1291" s="576"/>
      <c r="AE1291" s="576"/>
      <c r="AF1291" s="576"/>
      <c r="AG1291" s="576"/>
      <c r="AH1291" s="576"/>
      <c r="AI1291" s="576"/>
      <c r="AJ1291" s="576"/>
      <c r="AK1291" s="576"/>
      <c r="AL1291" s="576"/>
      <c r="AM1291" s="576"/>
      <c r="AN1291" s="576"/>
      <c r="AO1291" s="576"/>
      <c r="AP1291" s="576"/>
      <c r="AQ1291" s="576"/>
      <c r="AR1291" s="576"/>
      <c r="AS1291" s="576"/>
      <c r="AT1291" s="576"/>
      <c r="AU1291" s="576"/>
      <c r="AV1291" s="576"/>
      <c r="AW1291" s="576"/>
      <c r="AX1291" s="576"/>
      <c r="AY1291" s="576"/>
      <c r="AZ1291" s="576"/>
      <c r="BA1291" s="576"/>
      <c r="BB1291" s="576"/>
      <c r="BC1291" s="576"/>
      <c r="BD1291" s="576"/>
      <c r="BE1291" s="576"/>
      <c r="BF1291" s="576"/>
      <c r="BG1291" s="576"/>
      <c r="BH1291" s="576"/>
      <c r="BI1291" s="576"/>
      <c r="BJ1291" s="576"/>
      <c r="BK1291" s="576"/>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c r="DP1291" s="2"/>
      <c r="DQ1291" s="2"/>
      <c r="DR1291" s="2"/>
      <c r="DS1291" s="2"/>
      <c r="DT1291" s="2"/>
      <c r="DU1291" s="2"/>
      <c r="DV1291" s="2"/>
      <c r="DW1291" s="2"/>
      <c r="DX1291" s="2"/>
      <c r="DY1291" s="2"/>
      <c r="DZ1291" s="2"/>
      <c r="EA1291" s="2"/>
      <c r="EB1291" s="2"/>
      <c r="EC1291" s="2"/>
      <c r="ED1291" s="2"/>
      <c r="EE1291" s="2"/>
      <c r="EF1291" s="2"/>
      <c r="EG1291" s="2"/>
      <c r="EH1291" s="2"/>
      <c r="EI1291" s="2"/>
      <c r="EJ1291" s="2"/>
      <c r="EK1291" s="2"/>
      <c r="EL1291" s="2"/>
      <c r="EM1291" s="2"/>
      <c r="EN1291" s="2"/>
      <c r="EO1291" s="2"/>
      <c r="EP1291" s="2"/>
      <c r="EQ1291" s="2"/>
      <c r="ER1291" s="2"/>
      <c r="ES1291" s="2"/>
      <c r="ET1291" s="2"/>
      <c r="EU1291" s="2"/>
      <c r="EV1291" s="2"/>
      <c r="EW1291" s="2"/>
      <c r="EX1291" s="2"/>
      <c r="EY1291" s="2"/>
      <c r="EZ1291" s="2"/>
      <c r="FA1291" s="2"/>
      <c r="FB1291" s="2"/>
      <c r="FC1291" s="2"/>
      <c r="FD1291" s="2"/>
      <c r="FE1291" s="2"/>
      <c r="FF1291" s="2"/>
      <c r="FG1291" s="2"/>
      <c r="FH1291" s="2"/>
      <c r="FI1291" s="2"/>
      <c r="FJ1291" s="2"/>
      <c r="FK1291" s="2"/>
      <c r="FL1291" s="2"/>
      <c r="FM1291" s="2"/>
      <c r="FN1291" s="2"/>
      <c r="FO1291" s="2"/>
      <c r="FP1291" s="2"/>
      <c r="FQ1291" s="2"/>
      <c r="FR1291" s="2"/>
      <c r="FS1291" s="2"/>
      <c r="FT1291" s="2"/>
      <c r="FU1291" s="2"/>
      <c r="FV1291" s="2"/>
      <c r="FW1291" s="2"/>
      <c r="FX1291" s="2"/>
      <c r="FY1291" s="2"/>
      <c r="FZ1291" s="2"/>
      <c r="GA1291" s="2"/>
      <c r="GB1291" s="2"/>
      <c r="GC1291" s="2"/>
      <c r="GD1291" s="2"/>
      <c r="GE1291" s="2"/>
      <c r="GF1291" s="2"/>
      <c r="GG1291" s="2"/>
      <c r="GH1291" s="2"/>
      <c r="GI1291" s="2"/>
      <c r="GJ1291" s="2"/>
      <c r="GK1291" s="2"/>
      <c r="GL1291" s="2"/>
      <c r="GM1291" s="2"/>
      <c r="GN1291" s="2"/>
      <c r="GO1291" s="2"/>
      <c r="GP1291" s="2"/>
    </row>
    <row r="1292" spans="6:198" s="1" customFormat="1" ht="15" customHeight="1">
      <c r="F1292" s="569" t="s">
        <v>1</v>
      </c>
      <c r="G1292" s="569"/>
      <c r="H1292" s="569"/>
      <c r="I1292" s="569"/>
      <c r="J1292" s="569"/>
      <c r="K1292" s="569"/>
      <c r="L1292" s="569"/>
      <c r="M1292" s="569"/>
      <c r="N1292" s="569"/>
      <c r="O1292" s="569"/>
      <c r="P1292" s="569"/>
      <c r="Q1292" s="569"/>
      <c r="R1292" s="569"/>
      <c r="S1292" s="569"/>
      <c r="T1292" s="569"/>
      <c r="U1292" s="569"/>
      <c r="V1292" s="569"/>
      <c r="W1292" s="569"/>
      <c r="X1292" s="569"/>
      <c r="Y1292" s="569"/>
      <c r="Z1292" s="569"/>
      <c r="AA1292" s="569"/>
      <c r="AB1292" s="569"/>
      <c r="AC1292" s="569"/>
      <c r="AD1292" s="569"/>
      <c r="AE1292" s="569"/>
      <c r="AF1292" s="569"/>
      <c r="AG1292" s="569"/>
      <c r="AH1292" s="569"/>
      <c r="AI1292" s="569"/>
      <c r="AJ1292" s="569"/>
      <c r="AK1292" s="569"/>
      <c r="AL1292" s="569"/>
      <c r="AM1292" s="569"/>
      <c r="AN1292" s="569"/>
      <c r="AO1292" s="569"/>
      <c r="AP1292" s="569"/>
      <c r="AQ1292" s="569"/>
      <c r="AR1292" s="569"/>
      <c r="AS1292" s="569"/>
      <c r="AT1292" s="569"/>
      <c r="AU1292" s="569"/>
      <c r="AV1292" s="569"/>
      <c r="AW1292" s="569"/>
      <c r="AX1292" s="569"/>
      <c r="AY1292" s="569"/>
      <c r="AZ1292" s="569"/>
      <c r="BA1292" s="569"/>
      <c r="BB1292" s="569"/>
      <c r="BC1292" s="569"/>
      <c r="BD1292" s="569"/>
      <c r="BE1292" s="569"/>
      <c r="BF1292" s="569"/>
      <c r="BG1292" s="569"/>
      <c r="BH1292" s="569"/>
      <c r="BI1292" s="569"/>
      <c r="BJ1292" s="569"/>
      <c r="BK1292" s="569"/>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c r="DP1292" s="2"/>
      <c r="DQ1292" s="2"/>
      <c r="DR1292" s="2"/>
      <c r="DS1292" s="2"/>
      <c r="DT1292" s="2"/>
      <c r="DU1292" s="2"/>
      <c r="DV1292" s="2"/>
      <c r="DW1292" s="2"/>
      <c r="DX1292" s="2"/>
      <c r="DY1292" s="2"/>
      <c r="DZ1292" s="2"/>
      <c r="EA1292" s="2"/>
      <c r="EB1292" s="2"/>
      <c r="EC1292" s="2"/>
      <c r="ED1292" s="2"/>
      <c r="EE1292" s="2"/>
      <c r="EF1292" s="2"/>
      <c r="EG1292" s="2"/>
      <c r="EH1292" s="2"/>
      <c r="EI1292" s="2"/>
      <c r="EJ1292" s="2"/>
      <c r="EK1292" s="2"/>
      <c r="EL1292" s="2"/>
      <c r="EM1292" s="2"/>
      <c r="EN1292" s="2"/>
      <c r="EO1292" s="2"/>
      <c r="EP1292" s="2"/>
      <c r="EQ1292" s="2"/>
      <c r="ER1292" s="2"/>
      <c r="ES1292" s="2"/>
      <c r="ET1292" s="2"/>
      <c r="EU1292" s="2"/>
      <c r="EV1292" s="2"/>
      <c r="EW1292" s="2"/>
      <c r="EX1292" s="2"/>
      <c r="EY1292" s="2"/>
      <c r="EZ1292" s="2"/>
      <c r="FA1292" s="2"/>
      <c r="FB1292" s="2"/>
      <c r="FC1292" s="2"/>
      <c r="FD1292" s="2"/>
      <c r="FE1292" s="2"/>
      <c r="FF1292" s="2"/>
      <c r="FG1292" s="2"/>
      <c r="FH1292" s="2"/>
      <c r="FI1292" s="2"/>
      <c r="FJ1292" s="2"/>
      <c r="FK1292" s="2"/>
      <c r="FL1292" s="2"/>
      <c r="FM1292" s="2"/>
      <c r="FN1292" s="2"/>
      <c r="FO1292" s="2"/>
      <c r="FP1292" s="2"/>
      <c r="FQ1292" s="2"/>
      <c r="FR1292" s="2"/>
      <c r="FS1292" s="2"/>
      <c r="FT1292" s="2"/>
      <c r="FU1292" s="2"/>
      <c r="FV1292" s="2"/>
      <c r="FW1292" s="2"/>
      <c r="FX1292" s="2"/>
      <c r="FY1292" s="2"/>
      <c r="FZ1292" s="2"/>
      <c r="GA1292" s="2"/>
      <c r="GB1292" s="2"/>
      <c r="GC1292" s="2"/>
      <c r="GD1292" s="2"/>
      <c r="GE1292" s="2"/>
      <c r="GF1292" s="2"/>
      <c r="GG1292" s="2"/>
      <c r="GH1292" s="2"/>
      <c r="GI1292" s="2"/>
      <c r="GJ1292" s="2"/>
      <c r="GK1292" s="2"/>
      <c r="GL1292" s="2"/>
      <c r="GM1292" s="2"/>
      <c r="GN1292" s="2"/>
      <c r="GO1292" s="2"/>
      <c r="GP1292" s="2"/>
    </row>
    <row r="1293" spans="6:198" s="1" customFormat="1" ht="15" customHeight="1">
      <c r="F1293" s="569" t="s">
        <v>2</v>
      </c>
      <c r="G1293" s="569"/>
      <c r="H1293" s="569"/>
      <c r="I1293" s="569"/>
      <c r="J1293" s="569"/>
      <c r="K1293" s="569"/>
      <c r="L1293" s="569"/>
      <c r="M1293" s="569"/>
      <c r="N1293" s="569"/>
      <c r="O1293" s="569"/>
      <c r="P1293" s="569"/>
      <c r="Q1293" s="569"/>
      <c r="R1293" s="569"/>
      <c r="S1293" s="569"/>
      <c r="T1293" s="569"/>
      <c r="U1293" s="569"/>
      <c r="V1293" s="569"/>
      <c r="W1293" s="569"/>
      <c r="X1293" s="569"/>
      <c r="Y1293" s="569"/>
      <c r="Z1293" s="569"/>
      <c r="AA1293" s="569"/>
      <c r="AB1293" s="569"/>
      <c r="AC1293" s="569"/>
      <c r="AD1293" s="569"/>
      <c r="AE1293" s="569"/>
      <c r="AF1293" s="569"/>
      <c r="AG1293" s="569"/>
      <c r="AH1293" s="569"/>
      <c r="AI1293" s="569"/>
      <c r="AJ1293" s="569"/>
      <c r="AK1293" s="569"/>
      <c r="AL1293" s="569"/>
      <c r="AM1293" s="569"/>
      <c r="AN1293" s="569"/>
      <c r="AO1293" s="569"/>
      <c r="AP1293" s="569"/>
      <c r="AQ1293" s="569"/>
      <c r="AR1293" s="569"/>
      <c r="AS1293" s="569"/>
      <c r="AT1293" s="569"/>
      <c r="AU1293" s="569"/>
      <c r="AV1293" s="569"/>
      <c r="AW1293" s="569"/>
      <c r="AX1293" s="569"/>
      <c r="AY1293" s="569"/>
      <c r="AZ1293" s="569"/>
      <c r="BA1293" s="569"/>
      <c r="BB1293" s="569"/>
      <c r="BC1293" s="569"/>
      <c r="BD1293" s="569"/>
      <c r="BE1293" s="569"/>
      <c r="BF1293" s="569"/>
      <c r="BG1293" s="569"/>
      <c r="BH1293" s="569"/>
      <c r="BI1293" s="569"/>
      <c r="BJ1293" s="569"/>
      <c r="BK1293" s="569"/>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c r="DP1293" s="2"/>
      <c r="DQ1293" s="2"/>
      <c r="DR1293" s="2"/>
      <c r="DS1293" s="2"/>
      <c r="DT1293" s="2"/>
      <c r="DU1293" s="2"/>
      <c r="DV1293" s="2"/>
      <c r="DW1293" s="2"/>
      <c r="DX1293" s="2"/>
      <c r="DY1293" s="2"/>
      <c r="DZ1293" s="2"/>
      <c r="EA1293" s="2"/>
      <c r="EB1293" s="2"/>
      <c r="EC1293" s="2"/>
      <c r="ED1293" s="2"/>
      <c r="EE1293" s="2"/>
      <c r="EF1293" s="2"/>
      <c r="EG1293" s="2"/>
      <c r="EH1293" s="2"/>
      <c r="EI1293" s="2"/>
      <c r="EJ1293" s="2"/>
      <c r="EK1293" s="2"/>
      <c r="EL1293" s="2"/>
      <c r="EM1293" s="2"/>
      <c r="EN1293" s="2"/>
      <c r="EO1293" s="2"/>
      <c r="EP1293" s="2"/>
      <c r="EQ1293" s="2"/>
      <c r="ER1293" s="2"/>
      <c r="ES1293" s="2"/>
      <c r="ET1293" s="2"/>
      <c r="EU1293" s="2"/>
      <c r="EV1293" s="2"/>
      <c r="EW1293" s="2"/>
      <c r="EX1293" s="2"/>
      <c r="EY1293" s="2"/>
      <c r="EZ1293" s="2"/>
      <c r="FA1293" s="2"/>
      <c r="FB1293" s="2"/>
      <c r="FC1293" s="2"/>
      <c r="FD1293" s="2"/>
      <c r="FE1293" s="2"/>
      <c r="FF1293" s="2"/>
      <c r="FG1293" s="2"/>
      <c r="FH1293" s="2"/>
      <c r="FI1293" s="2"/>
      <c r="FJ1293" s="2"/>
      <c r="FK1293" s="2"/>
      <c r="FL1293" s="2"/>
      <c r="FM1293" s="2"/>
      <c r="FN1293" s="2"/>
      <c r="FO1293" s="2"/>
      <c r="FP1293" s="2"/>
      <c r="FQ1293" s="2"/>
      <c r="FR1293" s="2"/>
      <c r="FS1293" s="2"/>
      <c r="FT1293" s="2"/>
      <c r="FU1293" s="2"/>
      <c r="FV1293" s="2"/>
      <c r="FW1293" s="2"/>
      <c r="FX1293" s="2"/>
      <c r="FY1293" s="2"/>
      <c r="FZ1293" s="2"/>
      <c r="GA1293" s="2"/>
      <c r="GB1293" s="2"/>
      <c r="GC1293" s="2"/>
      <c r="GD1293" s="2"/>
      <c r="GE1293" s="2"/>
      <c r="GF1293" s="2"/>
      <c r="GG1293" s="2"/>
      <c r="GH1293" s="2"/>
      <c r="GI1293" s="2"/>
      <c r="GJ1293" s="2"/>
      <c r="GK1293" s="2"/>
      <c r="GL1293" s="2"/>
      <c r="GM1293" s="2"/>
      <c r="GN1293" s="2"/>
      <c r="GO1293" s="2"/>
      <c r="GP1293" s="2"/>
    </row>
    <row r="1294" spans="6:198" s="1" customFormat="1" ht="13.5" customHeight="1" thickBot="1">
      <c r="F1294" s="570">
        <f>[1]Input!$C$112</f>
        <v>43633</v>
      </c>
      <c r="G1294" s="570"/>
      <c r="H1294" s="570"/>
      <c r="I1294" s="570"/>
      <c r="J1294" s="570"/>
      <c r="K1294" s="570"/>
      <c r="L1294" s="570"/>
      <c r="M1294" s="570"/>
      <c r="N1294" s="570"/>
      <c r="O1294" s="570"/>
      <c r="P1294" s="570"/>
      <c r="Q1294" s="570"/>
      <c r="R1294" s="570"/>
      <c r="S1294" s="570"/>
      <c r="T1294" s="570"/>
      <c r="U1294" s="570"/>
      <c r="V1294" s="570"/>
      <c r="W1294" s="570"/>
      <c r="X1294" s="570"/>
      <c r="Y1294" s="570"/>
      <c r="Z1294" s="570"/>
      <c r="AA1294" s="570"/>
      <c r="AB1294" s="570"/>
      <c r="AC1294" s="570"/>
      <c r="AD1294" s="570"/>
      <c r="AE1294" s="570"/>
      <c r="AF1294" s="570"/>
      <c r="AG1294" s="570"/>
      <c r="AH1294" s="570"/>
      <c r="AI1294" s="570"/>
      <c r="AJ1294" s="570"/>
      <c r="AK1294" s="570"/>
      <c r="AL1294" s="570"/>
      <c r="AM1294" s="570"/>
      <c r="AN1294" s="570"/>
      <c r="AO1294" s="570"/>
      <c r="AP1294" s="570"/>
      <c r="AQ1294" s="570"/>
      <c r="AR1294" s="570"/>
      <c r="AS1294" s="570"/>
      <c r="AT1294" s="570"/>
      <c r="AU1294" s="570"/>
      <c r="AV1294" s="570"/>
      <c r="AW1294" s="570"/>
      <c r="AX1294" s="570"/>
      <c r="AY1294" s="570"/>
      <c r="AZ1294" s="570"/>
      <c r="BA1294" s="570"/>
      <c r="BB1294" s="570"/>
      <c r="BC1294" s="570"/>
      <c r="BD1294" s="570"/>
      <c r="BE1294" s="570"/>
      <c r="BF1294" s="570"/>
      <c r="BG1294" s="570"/>
      <c r="BH1294" s="570"/>
      <c r="BI1294" s="570"/>
      <c r="BJ1294" s="570"/>
      <c r="BK1294" s="570"/>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c r="DP1294" s="2"/>
      <c r="DQ1294" s="2"/>
      <c r="DR1294" s="2"/>
      <c r="DS1294" s="2"/>
      <c r="DT1294" s="2"/>
      <c r="DU1294" s="2"/>
      <c r="DV1294" s="2"/>
      <c r="DW1294" s="2"/>
      <c r="DX1294" s="2"/>
      <c r="DY1294" s="2"/>
      <c r="DZ1294" s="2"/>
      <c r="EA1294" s="2"/>
      <c r="EB1294" s="2"/>
      <c r="EC1294" s="2"/>
      <c r="ED1294" s="2"/>
      <c r="EE1294" s="2"/>
      <c r="EF1294" s="2"/>
      <c r="EG1294" s="2"/>
      <c r="EH1294" s="2"/>
      <c r="EI1294" s="2"/>
      <c r="EJ1294" s="2"/>
      <c r="EK1294" s="2"/>
      <c r="EL1294" s="2"/>
      <c r="EM1294" s="2"/>
      <c r="EN1294" s="2"/>
      <c r="EO1294" s="2"/>
      <c r="EP1294" s="2"/>
      <c r="EQ1294" s="2"/>
      <c r="ER1294" s="2"/>
      <c r="ES1294" s="2"/>
      <c r="ET1294" s="2"/>
      <c r="EU1294" s="2"/>
      <c r="EV1294" s="2"/>
      <c r="EW1294" s="2"/>
      <c r="EX1294" s="2"/>
      <c r="EY1294" s="2"/>
      <c r="EZ1294" s="2"/>
      <c r="FA1294" s="2"/>
      <c r="FB1294" s="2"/>
      <c r="FC1294" s="2"/>
      <c r="FD1294" s="2"/>
      <c r="FE1294" s="2"/>
      <c r="FF1294" s="2"/>
      <c r="FG1294" s="2"/>
      <c r="FH1294" s="2"/>
      <c r="FI1294" s="2"/>
      <c r="FJ1294" s="2"/>
      <c r="FK1294" s="2"/>
      <c r="FL1294" s="2"/>
      <c r="FM1294" s="2"/>
      <c r="FN1294" s="2"/>
      <c r="FO1294" s="2"/>
      <c r="FP1294" s="2"/>
      <c r="FQ1294" s="2"/>
      <c r="FR1294" s="2"/>
      <c r="FS1294" s="2"/>
      <c r="FT1294" s="2"/>
      <c r="FU1294" s="2"/>
      <c r="FV1294" s="2"/>
      <c r="FW1294" s="2"/>
      <c r="FX1294" s="2"/>
      <c r="FY1294" s="2"/>
      <c r="FZ1294" s="2"/>
      <c r="GA1294" s="2"/>
      <c r="GB1294" s="2"/>
      <c r="GC1294" s="2"/>
      <c r="GD1294" s="2"/>
      <c r="GE1294" s="2"/>
      <c r="GF1294" s="2"/>
      <c r="GG1294" s="2"/>
      <c r="GH1294" s="2"/>
      <c r="GI1294" s="2"/>
      <c r="GJ1294" s="2"/>
      <c r="GK1294" s="2"/>
      <c r="GL1294" s="2"/>
      <c r="GM1294" s="2"/>
      <c r="GN1294" s="2"/>
      <c r="GO1294" s="2"/>
      <c r="GP1294" s="2"/>
    </row>
    <row r="1295" spans="6:198" s="1" customFormat="1" ht="12.75" customHeight="1">
      <c r="F1295" s="4"/>
      <c r="G1295" s="4"/>
      <c r="H1295" s="4"/>
      <c r="I1295" s="4"/>
      <c r="J1295" s="4"/>
      <c r="K1295" s="4"/>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c r="BC1295" s="4"/>
      <c r="BD1295" s="4"/>
      <c r="BE1295" s="4"/>
      <c r="BF1295" s="4"/>
      <c r="BG1295" s="4"/>
      <c r="BH1295" s="4"/>
      <c r="BI1295" s="4"/>
      <c r="BJ1295" s="4"/>
      <c r="BK1295" s="4"/>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c r="DP1295" s="2"/>
      <c r="DQ1295" s="2"/>
      <c r="DR1295" s="2"/>
      <c r="DS1295" s="2"/>
      <c r="DT1295" s="2"/>
      <c r="DU1295" s="2"/>
      <c r="DV1295" s="2"/>
      <c r="DW1295" s="2"/>
      <c r="DX1295" s="2"/>
      <c r="DY1295" s="2"/>
      <c r="DZ1295" s="2"/>
      <c r="EA1295" s="2"/>
      <c r="EB1295" s="2"/>
      <c r="EC1295" s="2"/>
      <c r="ED1295" s="2"/>
      <c r="EE1295" s="2"/>
      <c r="EF1295" s="2"/>
      <c r="EG1295" s="2"/>
      <c r="EH1295" s="2"/>
      <c r="EI1295" s="2"/>
      <c r="EJ1295" s="2"/>
      <c r="EK1295" s="2"/>
      <c r="EL1295" s="2"/>
      <c r="EM1295" s="2"/>
      <c r="EN1295" s="2"/>
      <c r="EO1295" s="2"/>
      <c r="EP1295" s="2"/>
      <c r="EQ1295" s="2"/>
      <c r="ER1295" s="2"/>
      <c r="ES1295" s="2"/>
      <c r="ET1295" s="2"/>
      <c r="EU1295" s="2"/>
      <c r="EV1295" s="2"/>
      <c r="EW1295" s="2"/>
      <c r="EX1295" s="2"/>
      <c r="EY1295" s="2"/>
      <c r="EZ1295" s="2"/>
      <c r="FA1295" s="2"/>
      <c r="FB1295" s="2"/>
      <c r="FC1295" s="2"/>
      <c r="FD1295" s="2"/>
      <c r="FE1295" s="2"/>
      <c r="FF1295" s="2"/>
      <c r="FG1295" s="2"/>
      <c r="FH1295" s="2"/>
      <c r="FI1295" s="2"/>
      <c r="FJ1295" s="2"/>
      <c r="FK1295" s="2"/>
      <c r="FL1295" s="2"/>
      <c r="FM1295" s="2"/>
      <c r="FN1295" s="2"/>
      <c r="FO1295" s="2"/>
      <c r="FP1295" s="2"/>
      <c r="FQ1295" s="2"/>
      <c r="FR1295" s="2"/>
      <c r="FS1295" s="2"/>
      <c r="FT1295" s="2"/>
      <c r="FU1295" s="2"/>
      <c r="FV1295" s="2"/>
      <c r="FW1295" s="2"/>
      <c r="FX1295" s="2"/>
      <c r="FY1295" s="2"/>
      <c r="FZ1295" s="2"/>
      <c r="GA1295" s="2"/>
      <c r="GB1295" s="2"/>
      <c r="GC1295" s="2"/>
      <c r="GD1295" s="2"/>
      <c r="GE1295" s="2"/>
      <c r="GF1295" s="2"/>
      <c r="GG1295" s="2"/>
      <c r="GH1295" s="2"/>
      <c r="GI1295" s="2"/>
      <c r="GJ1295" s="2"/>
      <c r="GK1295" s="2"/>
      <c r="GL1295" s="2"/>
      <c r="GM1295" s="2"/>
      <c r="GN1295" s="2"/>
      <c r="GO1295" s="2"/>
      <c r="GP1295" s="2"/>
    </row>
    <row r="1296" spans="6:198" s="1" customFormat="1" ht="12.75" customHeight="1">
      <c r="F1296" s="571" t="s">
        <v>490</v>
      </c>
      <c r="G1296" s="571"/>
      <c r="H1296" s="571"/>
      <c r="I1296" s="571"/>
      <c r="J1296" s="571"/>
      <c r="K1296" s="571"/>
      <c r="L1296" s="571"/>
      <c r="M1296" s="571"/>
      <c r="N1296" s="571"/>
      <c r="O1296" s="571"/>
      <c r="P1296" s="571"/>
      <c r="Q1296" s="571"/>
      <c r="R1296" s="571"/>
      <c r="S1296" s="571"/>
      <c r="T1296" s="571"/>
      <c r="U1296" s="571"/>
      <c r="V1296" s="571"/>
      <c r="W1296" s="571"/>
      <c r="X1296" s="571"/>
      <c r="Y1296" s="571"/>
      <c r="Z1296" s="571"/>
      <c r="AA1296" s="571"/>
      <c r="AB1296" s="571"/>
      <c r="AC1296" s="571"/>
      <c r="AD1296" s="571"/>
      <c r="AE1296" s="571"/>
      <c r="AF1296" s="571"/>
      <c r="AG1296" s="571"/>
      <c r="AH1296" s="571"/>
      <c r="AI1296" s="571"/>
      <c r="AJ1296" s="571"/>
      <c r="AK1296" s="571"/>
      <c r="AL1296" s="571"/>
      <c r="AM1296" s="571"/>
      <c r="AN1296" s="571"/>
      <c r="AO1296" s="571"/>
      <c r="AP1296" s="571"/>
      <c r="AQ1296" s="571"/>
      <c r="AR1296" s="571"/>
      <c r="AS1296" s="571"/>
      <c r="AT1296" s="571"/>
      <c r="AU1296" s="571"/>
      <c r="AV1296" s="571"/>
      <c r="AW1296" s="571"/>
      <c r="AX1296" s="571"/>
      <c r="AY1296" s="571"/>
      <c r="AZ1296" s="571"/>
      <c r="BA1296" s="571"/>
      <c r="BB1296" s="571"/>
      <c r="BC1296" s="571"/>
      <c r="BD1296" s="571"/>
      <c r="BE1296" s="571"/>
      <c r="BF1296" s="571"/>
      <c r="BG1296" s="571"/>
      <c r="BH1296" s="571"/>
      <c r="BI1296" s="571"/>
      <c r="BJ1296" s="571"/>
      <c r="BK1296" s="571"/>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c r="DP1296" s="2"/>
      <c r="DQ1296" s="2"/>
      <c r="DR1296" s="2"/>
      <c r="DS1296" s="2"/>
      <c r="DT1296" s="2"/>
      <c r="DU1296" s="2"/>
      <c r="DV1296" s="2"/>
      <c r="DW1296" s="2"/>
      <c r="DX1296" s="2"/>
      <c r="DY1296" s="2"/>
      <c r="DZ1296" s="2"/>
      <c r="EA1296" s="2"/>
      <c r="EB1296" s="2"/>
      <c r="EC1296" s="2"/>
      <c r="ED1296" s="2"/>
      <c r="EE1296" s="2"/>
      <c r="EF1296" s="2"/>
      <c r="EG1296" s="2"/>
      <c r="EH1296" s="2"/>
      <c r="EI1296" s="2"/>
      <c r="EJ1296" s="2"/>
      <c r="EK1296" s="2"/>
      <c r="EL1296" s="2"/>
      <c r="EM1296" s="2"/>
      <c r="EN1296" s="2"/>
      <c r="EO1296" s="2"/>
      <c r="EP1296" s="2"/>
      <c r="EQ1296" s="2"/>
      <c r="ER1296" s="2"/>
      <c r="ES1296" s="2"/>
      <c r="ET1296" s="2"/>
      <c r="EU1296" s="2"/>
      <c r="EV1296" s="2"/>
      <c r="EW1296" s="2"/>
      <c r="EX1296" s="2"/>
      <c r="EY1296" s="2"/>
      <c r="EZ1296" s="2"/>
      <c r="FA1296" s="2"/>
      <c r="FB1296" s="2"/>
      <c r="FC1296" s="2"/>
      <c r="FD1296" s="2"/>
      <c r="FE1296" s="2"/>
      <c r="FF1296" s="2"/>
      <c r="FG1296" s="2"/>
      <c r="FH1296" s="2"/>
      <c r="FI1296" s="2"/>
      <c r="FJ1296" s="2"/>
      <c r="FK1296" s="2"/>
      <c r="FL1296" s="2"/>
      <c r="FM1296" s="2"/>
      <c r="FN1296" s="2"/>
      <c r="FO1296" s="2"/>
      <c r="FP1296" s="2"/>
      <c r="FQ1296" s="2"/>
      <c r="FR1296" s="2"/>
      <c r="FS1296" s="2"/>
      <c r="FT1296" s="2"/>
      <c r="FU1296" s="2"/>
      <c r="FV1296" s="2"/>
      <c r="FW1296" s="2"/>
      <c r="FX1296" s="2"/>
      <c r="FY1296" s="2"/>
      <c r="FZ1296" s="2"/>
      <c r="GA1296" s="2"/>
      <c r="GB1296" s="2"/>
      <c r="GC1296" s="2"/>
      <c r="GD1296" s="2"/>
      <c r="GE1296" s="2"/>
      <c r="GF1296" s="2"/>
      <c r="GG1296" s="2"/>
      <c r="GH1296" s="2"/>
      <c r="GI1296" s="2"/>
      <c r="GJ1296" s="2"/>
      <c r="GK1296" s="2"/>
      <c r="GL1296" s="2"/>
      <c r="GM1296" s="2"/>
      <c r="GN1296" s="2"/>
      <c r="GO1296" s="2"/>
      <c r="GP1296" s="2"/>
    </row>
    <row r="1297" spans="6:198" s="1" customFormat="1" ht="12.75" customHeight="1" thickBot="1">
      <c r="F1297" s="97" t="str">
        <f>F1256</f>
        <v xml:space="preserve">As at: </v>
      </c>
      <c r="G1297" s="480"/>
      <c r="H1297" s="580" t="str">
        <f>H1256</f>
        <v>31-05-2019</v>
      </c>
      <c r="I1297" s="580"/>
      <c r="J1297" s="580"/>
      <c r="K1297" s="573"/>
      <c r="L1297" s="573"/>
      <c r="M1297" s="480"/>
      <c r="N1297" s="480"/>
      <c r="O1297" s="480"/>
      <c r="P1297" s="480"/>
      <c r="Q1297" s="480"/>
      <c r="R1297" s="480"/>
      <c r="S1297" s="480"/>
      <c r="T1297" s="480"/>
      <c r="U1297" s="480"/>
      <c r="V1297" s="480"/>
      <c r="W1297" s="480"/>
      <c r="X1297" s="480"/>
      <c r="Y1297" s="480"/>
      <c r="Z1297" s="480"/>
      <c r="AA1297" s="480"/>
      <c r="AB1297" s="480"/>
      <c r="AC1297" s="480"/>
      <c r="AD1297" s="480"/>
      <c r="AE1297" s="480"/>
      <c r="AF1297" s="480"/>
      <c r="AG1297" s="480"/>
      <c r="AH1297" s="480"/>
      <c r="AI1297" s="480"/>
      <c r="AJ1297" s="480"/>
      <c r="AK1297" s="480"/>
      <c r="AL1297" s="480"/>
      <c r="AM1297" s="480"/>
      <c r="AN1297" s="480"/>
      <c r="AO1297" s="480"/>
      <c r="AP1297" s="480"/>
      <c r="AQ1297" s="480"/>
      <c r="AR1297" s="480"/>
      <c r="AS1297" s="480"/>
      <c r="AT1297" s="480"/>
      <c r="AU1297" s="480"/>
      <c r="AV1297" s="480"/>
      <c r="AW1297" s="480"/>
      <c r="AX1297" s="480"/>
      <c r="AY1297" s="480"/>
      <c r="AZ1297" s="480"/>
      <c r="BA1297" s="480"/>
      <c r="BB1297" s="480"/>
      <c r="BC1297" s="480"/>
      <c r="BD1297" s="480"/>
      <c r="BE1297" s="480"/>
      <c r="BF1297" s="480"/>
      <c r="BG1297" s="480"/>
      <c r="BH1297" s="480"/>
      <c r="BI1297" s="480"/>
      <c r="BJ1297" s="480"/>
      <c r="BK1297" s="480"/>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c r="DP1297" s="2"/>
      <c r="DQ1297" s="2"/>
      <c r="DR1297" s="2"/>
      <c r="DS1297" s="2"/>
      <c r="DT1297" s="2"/>
      <c r="DU1297" s="2"/>
      <c r="DV1297" s="2"/>
      <c r="DW1297" s="2"/>
      <c r="DX1297" s="2"/>
      <c r="DY1297" s="2"/>
      <c r="DZ1297" s="2"/>
      <c r="EA1297" s="2"/>
      <c r="EB1297" s="2"/>
      <c r="EC1297" s="2"/>
      <c r="ED1297" s="2"/>
      <c r="EE1297" s="2"/>
      <c r="EF1297" s="2"/>
      <c r="EG1297" s="2"/>
      <c r="EH1297" s="2"/>
      <c r="EI1297" s="2"/>
      <c r="EJ1297" s="2"/>
      <c r="EK1297" s="2"/>
      <c r="EL1297" s="2"/>
      <c r="EM1297" s="2"/>
      <c r="EN1297" s="2"/>
      <c r="EO1297" s="2"/>
      <c r="EP1297" s="2"/>
      <c r="EQ1297" s="2"/>
      <c r="ER1297" s="2"/>
      <c r="ES1297" s="2"/>
      <c r="ET1297" s="2"/>
      <c r="EU1297" s="2"/>
      <c r="EV1297" s="2"/>
      <c r="EW1297" s="2"/>
      <c r="EX1297" s="2"/>
      <c r="EY1297" s="2"/>
      <c r="EZ1297" s="2"/>
      <c r="FA1297" s="2"/>
      <c r="FB1297" s="2"/>
      <c r="FC1297" s="2"/>
      <c r="FD1297" s="2"/>
      <c r="FE1297" s="2"/>
      <c r="FF1297" s="2"/>
      <c r="FG1297" s="2"/>
      <c r="FH1297" s="2"/>
      <c r="FI1297" s="2"/>
      <c r="FJ1297" s="2"/>
      <c r="FK1297" s="2"/>
      <c r="FL1297" s="2"/>
      <c r="FM1297" s="2"/>
      <c r="FN1297" s="2"/>
      <c r="FO1297" s="2"/>
      <c r="FP1297" s="2"/>
      <c r="FQ1297" s="2"/>
      <c r="FR1297" s="2"/>
      <c r="FS1297" s="2"/>
      <c r="FT1297" s="2"/>
      <c r="FU1297" s="2"/>
      <c r="FV1297" s="2"/>
      <c r="FW1297" s="2"/>
      <c r="FX1297" s="2"/>
      <c r="FY1297" s="2"/>
      <c r="FZ1297" s="2"/>
      <c r="GA1297" s="2"/>
      <c r="GB1297" s="2"/>
      <c r="GC1297" s="2"/>
      <c r="GD1297" s="2"/>
      <c r="GE1297" s="2"/>
      <c r="GF1297" s="2"/>
      <c r="GG1297" s="2"/>
      <c r="GH1297" s="2"/>
      <c r="GI1297" s="2"/>
      <c r="GJ1297" s="2"/>
      <c r="GK1297" s="2"/>
      <c r="GL1297" s="2"/>
      <c r="GM1297" s="2"/>
      <c r="GN1297" s="2"/>
      <c r="GO1297" s="2"/>
      <c r="GP1297" s="2"/>
    </row>
    <row r="1298" spans="6:198" s="1" customFormat="1" ht="12.75" customHeight="1" thickBot="1">
      <c r="F1298" s="81"/>
      <c r="G1298" s="480"/>
      <c r="H1298" s="480"/>
      <c r="I1298" s="480"/>
      <c r="J1298" s="480"/>
      <c r="K1298" s="482" t="s">
        <v>560</v>
      </c>
      <c r="L1298" s="482"/>
      <c r="M1298" s="482"/>
      <c r="N1298" s="482"/>
      <c r="O1298" s="482"/>
      <c r="P1298" s="482"/>
      <c r="Q1298" s="483"/>
      <c r="R1298" s="483"/>
      <c r="S1298" s="483"/>
      <c r="T1298" s="484"/>
      <c r="U1298" s="483" t="s">
        <v>56</v>
      </c>
      <c r="V1298" s="483"/>
      <c r="W1298" s="483"/>
      <c r="X1298" s="483"/>
      <c r="Y1298" s="483"/>
      <c r="Z1298" s="485"/>
      <c r="AA1298" s="486"/>
      <c r="AB1298" s="486"/>
      <c r="AC1298" s="486"/>
      <c r="AD1298" s="486" t="s">
        <v>472</v>
      </c>
      <c r="AE1298" s="486"/>
      <c r="AF1298" s="486"/>
      <c r="AG1298" s="486"/>
      <c r="AH1298" s="487"/>
      <c r="AI1298" s="574" t="s">
        <v>473</v>
      </c>
      <c r="AJ1298" s="575"/>
      <c r="AK1298" s="575"/>
      <c r="AL1298" s="575"/>
      <c r="AM1298" s="575"/>
      <c r="AN1298" s="575"/>
      <c r="AO1298" s="575"/>
      <c r="AP1298" s="487"/>
      <c r="AQ1298" s="487"/>
      <c r="AR1298" s="486"/>
      <c r="AS1298" s="486"/>
      <c r="AT1298" s="486"/>
      <c r="AU1298" s="486" t="s">
        <v>474</v>
      </c>
      <c r="AV1298" s="486"/>
      <c r="AW1298" s="486"/>
      <c r="AX1298" s="507"/>
      <c r="AY1298" s="535"/>
      <c r="AZ1298" s="500"/>
      <c r="BA1298" s="500"/>
      <c r="BB1298" s="500"/>
      <c r="BC1298" s="500"/>
      <c r="BD1298" s="480"/>
      <c r="BE1298" s="480"/>
      <c r="BF1298" s="480"/>
      <c r="BG1298" s="480"/>
      <c r="BH1298" s="480"/>
      <c r="BI1298" s="480"/>
      <c r="BJ1298" s="480"/>
      <c r="BK1298" s="480"/>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c r="DP1298" s="2"/>
      <c r="DQ1298" s="2"/>
      <c r="DR1298" s="2"/>
      <c r="DS1298" s="2"/>
      <c r="DT1298" s="2"/>
      <c r="DU1298" s="2"/>
      <c r="DV1298" s="2"/>
      <c r="DW1298" s="2"/>
      <c r="DX1298" s="2"/>
      <c r="DY1298" s="2"/>
      <c r="DZ1298" s="2"/>
      <c r="EA1298" s="2"/>
      <c r="EB1298" s="2"/>
      <c r="EC1298" s="2"/>
      <c r="ED1298" s="2"/>
      <c r="EE1298" s="2"/>
      <c r="EF1298" s="2"/>
      <c r="EG1298" s="2"/>
      <c r="EH1298" s="2"/>
      <c r="EI1298" s="2"/>
      <c r="EJ1298" s="2"/>
      <c r="EK1298" s="2"/>
      <c r="EL1298" s="2"/>
      <c r="EM1298" s="2"/>
      <c r="EN1298" s="2"/>
      <c r="EO1298" s="2"/>
      <c r="EP1298" s="2"/>
      <c r="EQ1298" s="2"/>
      <c r="ER1298" s="2"/>
      <c r="ES1298" s="2"/>
      <c r="ET1298" s="2"/>
      <c r="EU1298" s="2"/>
      <c r="EV1298" s="2"/>
      <c r="EW1298" s="2"/>
      <c r="EX1298" s="2"/>
      <c r="EY1298" s="2"/>
      <c r="EZ1298" s="2"/>
      <c r="FA1298" s="2"/>
      <c r="FB1298" s="2"/>
      <c r="FC1298" s="2"/>
      <c r="FD1298" s="2"/>
      <c r="FE1298" s="2"/>
      <c r="FF1298" s="2"/>
      <c r="FG1298" s="2"/>
      <c r="FH1298" s="2"/>
      <c r="FI1298" s="2"/>
      <c r="FJ1298" s="2"/>
      <c r="FK1298" s="2"/>
      <c r="FL1298" s="2"/>
      <c r="FM1298" s="2"/>
      <c r="FN1298" s="2"/>
      <c r="FO1298" s="2"/>
      <c r="FP1298" s="2"/>
      <c r="FQ1298" s="2"/>
      <c r="FR1298" s="2"/>
      <c r="FS1298" s="2"/>
      <c r="FT1298" s="2"/>
      <c r="FU1298" s="2"/>
      <c r="FV1298" s="2"/>
      <c r="FW1298" s="2"/>
      <c r="FX1298" s="2"/>
      <c r="FY1298" s="2"/>
      <c r="FZ1298" s="2"/>
      <c r="GA1298" s="2"/>
      <c r="GB1298" s="2"/>
      <c r="GC1298" s="2"/>
      <c r="GD1298" s="2"/>
      <c r="GE1298" s="2"/>
      <c r="GF1298" s="2"/>
      <c r="GG1298" s="2"/>
      <c r="GH1298" s="2"/>
      <c r="GI1298" s="2"/>
      <c r="GJ1298" s="2"/>
      <c r="GK1298" s="2"/>
      <c r="GL1298" s="2"/>
      <c r="GM1298" s="2"/>
      <c r="GN1298" s="2"/>
      <c r="GO1298" s="2"/>
      <c r="GP1298" s="2"/>
    </row>
    <row r="1299" spans="6:198" s="1" customFormat="1" ht="12.75" customHeight="1">
      <c r="F1299" s="81"/>
      <c r="G1299" s="480"/>
      <c r="H1299" s="480"/>
      <c r="I1299" s="480"/>
      <c r="J1299" s="480"/>
      <c r="K1299" s="528" t="s">
        <v>561</v>
      </c>
      <c r="L1299" s="536"/>
      <c r="M1299" s="536"/>
      <c r="N1299" s="491"/>
      <c r="O1299" s="491"/>
      <c r="P1299" s="491"/>
      <c r="Q1299" s="491"/>
      <c r="R1299" s="491"/>
      <c r="S1299" s="560">
        <f>[1]Stratifications!$G$170</f>
        <v>306071984.95999932</v>
      </c>
      <c r="T1299" s="560"/>
      <c r="U1299" s="560"/>
      <c r="V1299" s="560"/>
      <c r="W1299" s="560"/>
      <c r="X1299" s="492"/>
      <c r="Y1299" s="492"/>
      <c r="Z1299" s="493"/>
      <c r="AA1299" s="566">
        <v>1</v>
      </c>
      <c r="AB1299" s="566"/>
      <c r="AC1299" s="566"/>
      <c r="AD1299" s="566" t="s">
        <v>493</v>
      </c>
      <c r="AE1299" s="566"/>
      <c r="AF1299" s="566"/>
      <c r="AG1299" s="566"/>
      <c r="AH1299" s="493"/>
      <c r="AI1299" s="567">
        <f>[1]Stratifications!$M$170</f>
        <v>2159</v>
      </c>
      <c r="AJ1299" s="568"/>
      <c r="AK1299" s="568"/>
      <c r="AL1299" s="568" t="s">
        <v>493</v>
      </c>
      <c r="AM1299" s="568"/>
      <c r="AN1299" s="568"/>
      <c r="AO1299" s="568"/>
      <c r="AP1299" s="493"/>
      <c r="AQ1299" s="493"/>
      <c r="AR1299" s="566">
        <v>1</v>
      </c>
      <c r="AS1299" s="566"/>
      <c r="AT1299" s="566"/>
      <c r="AU1299" s="566" t="s">
        <v>493</v>
      </c>
      <c r="AV1299" s="566"/>
      <c r="AW1299" s="566"/>
      <c r="AX1299" s="566"/>
      <c r="AY1299" s="566"/>
      <c r="AZ1299" s="500"/>
      <c r="BA1299" s="500"/>
      <c r="BB1299" s="500"/>
      <c r="BC1299" s="500"/>
      <c r="BD1299" s="480"/>
      <c r="BE1299" s="480"/>
      <c r="BF1299" s="480"/>
      <c r="BG1299" s="480"/>
      <c r="BH1299" s="480"/>
      <c r="BI1299" s="480"/>
      <c r="BJ1299" s="480"/>
      <c r="BK1299" s="480"/>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c r="DP1299" s="2"/>
      <c r="DQ1299" s="2"/>
      <c r="DR1299" s="2"/>
      <c r="DS1299" s="2"/>
      <c r="DT1299" s="2"/>
      <c r="DU1299" s="2"/>
      <c r="DV1299" s="2"/>
      <c r="DW1299" s="2"/>
      <c r="DX1299" s="2"/>
      <c r="DY1299" s="2"/>
      <c r="DZ1299" s="2"/>
      <c r="EA1299" s="2"/>
      <c r="EB1299" s="2"/>
      <c r="EC1299" s="2"/>
      <c r="ED1299" s="2"/>
      <c r="EE1299" s="2"/>
      <c r="EF1299" s="2"/>
      <c r="EG1299" s="2"/>
      <c r="EH1299" s="2"/>
      <c r="EI1299" s="2"/>
      <c r="EJ1299" s="2"/>
      <c r="EK1299" s="2"/>
      <c r="EL1299" s="2"/>
      <c r="EM1299" s="2"/>
      <c r="EN1299" s="2"/>
      <c r="EO1299" s="2"/>
      <c r="EP1299" s="2"/>
      <c r="EQ1299" s="2"/>
      <c r="ER1299" s="2"/>
      <c r="ES1299" s="2"/>
      <c r="ET1299" s="2"/>
      <c r="EU1299" s="2"/>
      <c r="EV1299" s="2"/>
      <c r="EW1299" s="2"/>
      <c r="EX1299" s="2"/>
      <c r="EY1299" s="2"/>
      <c r="EZ1299" s="2"/>
      <c r="FA1299" s="2"/>
      <c r="FB1299" s="2"/>
      <c r="FC1299" s="2"/>
      <c r="FD1299" s="2"/>
      <c r="FE1299" s="2"/>
      <c r="FF1299" s="2"/>
      <c r="FG1299" s="2"/>
      <c r="FH1299" s="2"/>
      <c r="FI1299" s="2"/>
      <c r="FJ1299" s="2"/>
      <c r="FK1299" s="2"/>
      <c r="FL1299" s="2"/>
      <c r="FM1299" s="2"/>
      <c r="FN1299" s="2"/>
      <c r="FO1299" s="2"/>
      <c r="FP1299" s="2"/>
      <c r="FQ1299" s="2"/>
      <c r="FR1299" s="2"/>
      <c r="FS1299" s="2"/>
      <c r="FT1299" s="2"/>
      <c r="FU1299" s="2"/>
      <c r="FV1299" s="2"/>
      <c r="FW1299" s="2"/>
      <c r="FX1299" s="2"/>
      <c r="FY1299" s="2"/>
      <c r="FZ1299" s="2"/>
      <c r="GA1299" s="2"/>
      <c r="GB1299" s="2"/>
      <c r="GC1299" s="2"/>
      <c r="GD1299" s="2"/>
      <c r="GE1299" s="2"/>
      <c r="GF1299" s="2"/>
      <c r="GG1299" s="2"/>
      <c r="GH1299" s="2"/>
      <c r="GI1299" s="2"/>
      <c r="GJ1299" s="2"/>
      <c r="GK1299" s="2"/>
      <c r="GL1299" s="2"/>
      <c r="GM1299" s="2"/>
      <c r="GN1299" s="2"/>
      <c r="GO1299" s="2"/>
      <c r="GP1299" s="2"/>
    </row>
    <row r="1300" spans="6:198" s="1" customFormat="1" ht="12.75" customHeight="1">
      <c r="F1300" s="81"/>
      <c r="G1300" s="480"/>
      <c r="H1300" s="480"/>
      <c r="I1300" s="480"/>
      <c r="J1300" s="480"/>
      <c r="K1300" s="533" t="s">
        <v>562</v>
      </c>
      <c r="L1300" s="541"/>
      <c r="M1300" s="541"/>
      <c r="N1300" s="491"/>
      <c r="O1300" s="491"/>
      <c r="P1300" s="491"/>
      <c r="Q1300" s="491"/>
      <c r="R1300" s="491"/>
      <c r="S1300" s="560">
        <v>0</v>
      </c>
      <c r="T1300" s="560"/>
      <c r="U1300" s="560"/>
      <c r="V1300" s="560"/>
      <c r="W1300" s="560"/>
      <c r="X1300" s="498"/>
      <c r="Y1300" s="498"/>
      <c r="Z1300" s="498"/>
      <c r="AA1300" s="582">
        <v>0</v>
      </c>
      <c r="AB1300" s="582"/>
      <c r="AC1300" s="582"/>
      <c r="AD1300" s="582" t="s">
        <v>493</v>
      </c>
      <c r="AE1300" s="582"/>
      <c r="AF1300" s="582"/>
      <c r="AG1300" s="582"/>
      <c r="AH1300" s="498"/>
      <c r="AI1300" s="583">
        <v>0</v>
      </c>
      <c r="AJ1300" s="584"/>
      <c r="AK1300" s="584"/>
      <c r="AL1300" s="584" t="s">
        <v>493</v>
      </c>
      <c r="AM1300" s="584"/>
      <c r="AN1300" s="584"/>
      <c r="AO1300" s="584"/>
      <c r="AP1300" s="498"/>
      <c r="AQ1300" s="498"/>
      <c r="AR1300" s="582">
        <v>0</v>
      </c>
      <c r="AS1300" s="582"/>
      <c r="AT1300" s="582"/>
      <c r="AU1300" s="582" t="s">
        <v>493</v>
      </c>
      <c r="AV1300" s="582"/>
      <c r="AW1300" s="582"/>
      <c r="AX1300" s="582"/>
      <c r="AY1300" s="582"/>
      <c r="AZ1300" s="500"/>
      <c r="BA1300" s="500"/>
      <c r="BB1300" s="500"/>
      <c r="BC1300" s="500"/>
      <c r="BD1300" s="480"/>
      <c r="BE1300" s="480"/>
      <c r="BF1300" s="480"/>
      <c r="BG1300" s="480"/>
      <c r="BH1300" s="480"/>
      <c r="BI1300" s="480"/>
      <c r="BJ1300" s="480"/>
      <c r="BK1300" s="480"/>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c r="DP1300" s="2"/>
      <c r="DQ1300" s="2"/>
      <c r="DR1300" s="2"/>
      <c r="DS1300" s="2"/>
      <c r="DT1300" s="2"/>
      <c r="DU1300" s="2"/>
      <c r="DV1300" s="2"/>
      <c r="DW1300" s="2"/>
      <c r="DX1300" s="2"/>
      <c r="DY1300" s="2"/>
      <c r="DZ1300" s="2"/>
      <c r="EA1300" s="2"/>
      <c r="EB1300" s="2"/>
      <c r="EC1300" s="2"/>
      <c r="ED1300" s="2"/>
      <c r="EE1300" s="2"/>
      <c r="EF1300" s="2"/>
      <c r="EG1300" s="2"/>
      <c r="EH1300" s="2"/>
      <c r="EI1300" s="2"/>
      <c r="EJ1300" s="2"/>
      <c r="EK1300" s="2"/>
      <c r="EL1300" s="2"/>
      <c r="EM1300" s="2"/>
      <c r="EN1300" s="2"/>
      <c r="EO1300" s="2"/>
      <c r="EP1300" s="2"/>
      <c r="EQ1300" s="2"/>
      <c r="ER1300" s="2"/>
      <c r="ES1300" s="2"/>
      <c r="ET1300" s="2"/>
      <c r="EU1300" s="2"/>
      <c r="EV1300" s="2"/>
      <c r="EW1300" s="2"/>
      <c r="EX1300" s="2"/>
      <c r="EY1300" s="2"/>
      <c r="EZ1300" s="2"/>
      <c r="FA1300" s="2"/>
      <c r="FB1300" s="2"/>
      <c r="FC1300" s="2"/>
      <c r="FD1300" s="2"/>
      <c r="FE1300" s="2"/>
      <c r="FF1300" s="2"/>
      <c r="FG1300" s="2"/>
      <c r="FH1300" s="2"/>
      <c r="FI1300" s="2"/>
      <c r="FJ1300" s="2"/>
      <c r="FK1300" s="2"/>
      <c r="FL1300" s="2"/>
      <c r="FM1300" s="2"/>
      <c r="FN1300" s="2"/>
      <c r="FO1300" s="2"/>
      <c r="FP1300" s="2"/>
      <c r="FQ1300" s="2"/>
      <c r="FR1300" s="2"/>
      <c r="FS1300" s="2"/>
      <c r="FT1300" s="2"/>
      <c r="FU1300" s="2"/>
      <c r="FV1300" s="2"/>
      <c r="FW1300" s="2"/>
      <c r="FX1300" s="2"/>
      <c r="FY1300" s="2"/>
      <c r="FZ1300" s="2"/>
      <c r="GA1300" s="2"/>
      <c r="GB1300" s="2"/>
      <c r="GC1300" s="2"/>
      <c r="GD1300" s="2"/>
      <c r="GE1300" s="2"/>
      <c r="GF1300" s="2"/>
      <c r="GG1300" s="2"/>
      <c r="GH1300" s="2"/>
      <c r="GI1300" s="2"/>
      <c r="GJ1300" s="2"/>
      <c r="GK1300" s="2"/>
      <c r="GL1300" s="2"/>
      <c r="GM1300" s="2"/>
      <c r="GN1300" s="2"/>
      <c r="GO1300" s="2"/>
      <c r="GP1300" s="2"/>
    </row>
    <row r="1301" spans="6:198" s="1" customFormat="1" ht="12.75" customHeight="1">
      <c r="F1301" s="81"/>
      <c r="G1301" s="480"/>
      <c r="H1301" s="480"/>
      <c r="I1301" s="480"/>
      <c r="J1301" s="480"/>
      <c r="K1301" s="504" t="s">
        <v>278</v>
      </c>
      <c r="L1301" s="505"/>
      <c r="M1301" s="505"/>
      <c r="N1301" s="505"/>
      <c r="O1301" s="505"/>
      <c r="P1301" s="505"/>
      <c r="Q1301" s="505"/>
      <c r="R1301" s="505"/>
      <c r="S1301" s="563">
        <f>S1299</f>
        <v>306071984.95999932</v>
      </c>
      <c r="T1301" s="563"/>
      <c r="U1301" s="563"/>
      <c r="V1301" s="563"/>
      <c r="W1301" s="563"/>
      <c r="X1301" s="543"/>
      <c r="Y1301" s="543"/>
      <c r="Z1301" s="543"/>
      <c r="AA1301" s="577">
        <v>1</v>
      </c>
      <c r="AB1301" s="577"/>
      <c r="AC1301" s="577"/>
      <c r="AD1301" s="577" t="s">
        <v>493</v>
      </c>
      <c r="AE1301" s="577"/>
      <c r="AF1301" s="577"/>
      <c r="AG1301" s="577"/>
      <c r="AH1301" s="543"/>
      <c r="AI1301" s="578">
        <f>AI1299</f>
        <v>2159</v>
      </c>
      <c r="AJ1301" s="579"/>
      <c r="AK1301" s="579"/>
      <c r="AL1301" s="579" t="s">
        <v>493</v>
      </c>
      <c r="AM1301" s="579"/>
      <c r="AN1301" s="579"/>
      <c r="AO1301" s="579"/>
      <c r="AP1301" s="543"/>
      <c r="AQ1301" s="543"/>
      <c r="AR1301" s="581">
        <v>1</v>
      </c>
      <c r="AS1301" s="579"/>
      <c r="AT1301" s="579"/>
      <c r="AU1301" s="579" t="s">
        <v>493</v>
      </c>
      <c r="AV1301" s="579"/>
      <c r="AW1301" s="579"/>
      <c r="AX1301" s="579"/>
      <c r="AY1301" s="579"/>
      <c r="AZ1301" s="500"/>
      <c r="BA1301" s="500"/>
      <c r="BB1301" s="500"/>
      <c r="BC1301" s="500"/>
      <c r="BD1301" s="480"/>
      <c r="BE1301" s="480"/>
      <c r="BF1301" s="480"/>
      <c r="BG1301" s="480"/>
      <c r="BH1301" s="480"/>
      <c r="BI1301" s="480"/>
      <c r="BJ1301" s="480"/>
      <c r="BK1301" s="480"/>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c r="DP1301" s="2"/>
      <c r="DQ1301" s="2"/>
      <c r="DR1301" s="2"/>
      <c r="DS1301" s="2"/>
      <c r="DT1301" s="2"/>
      <c r="DU1301" s="2"/>
      <c r="DV1301" s="2"/>
      <c r="DW1301" s="2"/>
      <c r="DX1301" s="2"/>
      <c r="DY1301" s="2"/>
      <c r="DZ1301" s="2"/>
      <c r="EA1301" s="2"/>
      <c r="EB1301" s="2"/>
      <c r="EC1301" s="2"/>
      <c r="ED1301" s="2"/>
      <c r="EE1301" s="2"/>
      <c r="EF1301" s="2"/>
      <c r="EG1301" s="2"/>
      <c r="EH1301" s="2"/>
      <c r="EI1301" s="2"/>
      <c r="EJ1301" s="2"/>
      <c r="EK1301" s="2"/>
      <c r="EL1301" s="2"/>
      <c r="EM1301" s="2"/>
      <c r="EN1301" s="2"/>
      <c r="EO1301" s="2"/>
      <c r="EP1301" s="2"/>
      <c r="EQ1301" s="2"/>
      <c r="ER1301" s="2"/>
      <c r="ES1301" s="2"/>
      <c r="ET1301" s="2"/>
      <c r="EU1301" s="2"/>
      <c r="EV1301" s="2"/>
      <c r="EW1301" s="2"/>
      <c r="EX1301" s="2"/>
      <c r="EY1301" s="2"/>
      <c r="EZ1301" s="2"/>
      <c r="FA1301" s="2"/>
      <c r="FB1301" s="2"/>
      <c r="FC1301" s="2"/>
      <c r="FD1301" s="2"/>
      <c r="FE1301" s="2"/>
      <c r="FF1301" s="2"/>
      <c r="FG1301" s="2"/>
      <c r="FH1301" s="2"/>
      <c r="FI1301" s="2"/>
      <c r="FJ1301" s="2"/>
      <c r="FK1301" s="2"/>
      <c r="FL1301" s="2"/>
      <c r="FM1301" s="2"/>
      <c r="FN1301" s="2"/>
      <c r="FO1301" s="2"/>
      <c r="FP1301" s="2"/>
      <c r="FQ1301" s="2"/>
      <c r="FR1301" s="2"/>
      <c r="FS1301" s="2"/>
      <c r="FT1301" s="2"/>
      <c r="FU1301" s="2"/>
      <c r="FV1301" s="2"/>
      <c r="FW1301" s="2"/>
      <c r="FX1301" s="2"/>
      <c r="FY1301" s="2"/>
      <c r="FZ1301" s="2"/>
      <c r="GA1301" s="2"/>
      <c r="GB1301" s="2"/>
      <c r="GC1301" s="2"/>
      <c r="GD1301" s="2"/>
      <c r="GE1301" s="2"/>
      <c r="GF1301" s="2"/>
      <c r="GG1301" s="2"/>
      <c r="GH1301" s="2"/>
      <c r="GI1301" s="2"/>
      <c r="GJ1301" s="2"/>
      <c r="GK1301" s="2"/>
      <c r="GL1301" s="2"/>
      <c r="GM1301" s="2"/>
      <c r="GN1301" s="2"/>
      <c r="GO1301" s="2"/>
      <c r="GP1301" s="2"/>
    </row>
    <row r="1302" spans="6:198" s="1" customFormat="1" ht="12.75" customHeight="1" thickBot="1">
      <c r="F1302" s="81"/>
      <c r="G1302" s="480"/>
      <c r="H1302" s="480"/>
      <c r="I1302" s="480"/>
      <c r="J1302" s="480"/>
      <c r="K1302" s="500"/>
      <c r="L1302" s="500"/>
      <c r="M1302" s="500"/>
      <c r="N1302" s="500"/>
      <c r="O1302" s="500"/>
      <c r="P1302" s="500"/>
      <c r="Q1302" s="500"/>
      <c r="R1302" s="500"/>
      <c r="S1302" s="500"/>
      <c r="T1302" s="500"/>
      <c r="U1302" s="500"/>
      <c r="V1302" s="500"/>
      <c r="W1302" s="500"/>
      <c r="X1302" s="500"/>
      <c r="Y1302" s="500"/>
      <c r="Z1302" s="500"/>
      <c r="AA1302" s="500"/>
      <c r="AB1302" s="500"/>
      <c r="AC1302" s="500"/>
      <c r="AD1302" s="500"/>
      <c r="AE1302" s="500"/>
      <c r="AF1302" s="500"/>
      <c r="AG1302" s="500"/>
      <c r="AH1302" s="500"/>
      <c r="AI1302" s="500"/>
      <c r="AJ1302" s="500"/>
      <c r="AK1302" s="500"/>
      <c r="AL1302" s="500"/>
      <c r="AM1302" s="500"/>
      <c r="AN1302" s="500"/>
      <c r="AO1302" s="500"/>
      <c r="AP1302" s="500"/>
      <c r="AQ1302" s="500"/>
      <c r="AR1302" s="500"/>
      <c r="AS1302" s="500"/>
      <c r="AT1302" s="500"/>
      <c r="AU1302" s="500"/>
      <c r="AV1302" s="500"/>
      <c r="AW1302" s="500"/>
      <c r="AX1302" s="500"/>
      <c r="AY1302" s="500"/>
      <c r="AZ1302" s="500"/>
      <c r="BA1302" s="500"/>
      <c r="BB1302" s="500"/>
      <c r="BC1302" s="500"/>
      <c r="BD1302" s="480"/>
      <c r="BE1302" s="480"/>
      <c r="BF1302" s="480"/>
      <c r="BG1302" s="480"/>
      <c r="BH1302" s="480"/>
      <c r="BI1302" s="480"/>
      <c r="BJ1302" s="480"/>
      <c r="BK1302" s="480"/>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c r="DP1302" s="2"/>
      <c r="DQ1302" s="2"/>
      <c r="DR1302" s="2"/>
      <c r="DS1302" s="2"/>
      <c r="DT1302" s="2"/>
      <c r="DU1302" s="2"/>
      <c r="DV1302" s="2"/>
      <c r="DW1302" s="2"/>
      <c r="DX1302" s="2"/>
      <c r="DY1302" s="2"/>
      <c r="DZ1302" s="2"/>
      <c r="EA1302" s="2"/>
      <c r="EB1302" s="2"/>
      <c r="EC1302" s="2"/>
      <c r="ED1302" s="2"/>
      <c r="EE1302" s="2"/>
      <c r="EF1302" s="2"/>
      <c r="EG1302" s="2"/>
      <c r="EH1302" s="2"/>
      <c r="EI1302" s="2"/>
      <c r="EJ1302" s="2"/>
      <c r="EK1302" s="2"/>
      <c r="EL1302" s="2"/>
      <c r="EM1302" s="2"/>
      <c r="EN1302" s="2"/>
      <c r="EO1302" s="2"/>
      <c r="EP1302" s="2"/>
      <c r="EQ1302" s="2"/>
      <c r="ER1302" s="2"/>
      <c r="ES1302" s="2"/>
      <c r="ET1302" s="2"/>
      <c r="EU1302" s="2"/>
      <c r="EV1302" s="2"/>
      <c r="EW1302" s="2"/>
      <c r="EX1302" s="2"/>
      <c r="EY1302" s="2"/>
      <c r="EZ1302" s="2"/>
      <c r="FA1302" s="2"/>
      <c r="FB1302" s="2"/>
      <c r="FC1302" s="2"/>
      <c r="FD1302" s="2"/>
      <c r="FE1302" s="2"/>
      <c r="FF1302" s="2"/>
      <c r="FG1302" s="2"/>
      <c r="FH1302" s="2"/>
      <c r="FI1302" s="2"/>
      <c r="FJ1302" s="2"/>
      <c r="FK1302" s="2"/>
      <c r="FL1302" s="2"/>
      <c r="FM1302" s="2"/>
      <c r="FN1302" s="2"/>
      <c r="FO1302" s="2"/>
      <c r="FP1302" s="2"/>
      <c r="FQ1302" s="2"/>
      <c r="FR1302" s="2"/>
      <c r="FS1302" s="2"/>
      <c r="FT1302" s="2"/>
      <c r="FU1302" s="2"/>
      <c r="FV1302" s="2"/>
      <c r="FW1302" s="2"/>
      <c r="FX1302" s="2"/>
      <c r="FY1302" s="2"/>
      <c r="FZ1302" s="2"/>
      <c r="GA1302" s="2"/>
      <c r="GB1302" s="2"/>
      <c r="GC1302" s="2"/>
      <c r="GD1302" s="2"/>
      <c r="GE1302" s="2"/>
      <c r="GF1302" s="2"/>
      <c r="GG1302" s="2"/>
      <c r="GH1302" s="2"/>
      <c r="GI1302" s="2"/>
      <c r="GJ1302" s="2"/>
      <c r="GK1302" s="2"/>
      <c r="GL1302" s="2"/>
      <c r="GM1302" s="2"/>
      <c r="GN1302" s="2"/>
      <c r="GO1302" s="2"/>
      <c r="GP1302" s="2"/>
    </row>
    <row r="1303" spans="6:198" s="1" customFormat="1" ht="12.75" customHeight="1" thickBot="1">
      <c r="F1303" s="81"/>
      <c r="G1303" s="480"/>
      <c r="H1303" s="480"/>
      <c r="I1303" s="480"/>
      <c r="J1303" s="480"/>
      <c r="K1303" s="482" t="s">
        <v>563</v>
      </c>
      <c r="L1303" s="482"/>
      <c r="M1303" s="482"/>
      <c r="N1303" s="482"/>
      <c r="O1303" s="482"/>
      <c r="P1303" s="482"/>
      <c r="Q1303" s="483"/>
      <c r="R1303" s="483"/>
      <c r="S1303" s="483"/>
      <c r="T1303" s="484"/>
      <c r="U1303" s="483" t="s">
        <v>56</v>
      </c>
      <c r="V1303" s="483"/>
      <c r="W1303" s="483"/>
      <c r="X1303" s="483"/>
      <c r="Y1303" s="483"/>
      <c r="Z1303" s="485"/>
      <c r="AA1303" s="486"/>
      <c r="AB1303" s="486"/>
      <c r="AC1303" s="486"/>
      <c r="AD1303" s="486" t="s">
        <v>472</v>
      </c>
      <c r="AE1303" s="486"/>
      <c r="AF1303" s="486"/>
      <c r="AG1303" s="486"/>
      <c r="AH1303" s="487"/>
      <c r="AI1303" s="574" t="s">
        <v>473</v>
      </c>
      <c r="AJ1303" s="575"/>
      <c r="AK1303" s="575"/>
      <c r="AL1303" s="575"/>
      <c r="AM1303" s="575"/>
      <c r="AN1303" s="575"/>
      <c r="AO1303" s="575"/>
      <c r="AP1303" s="487"/>
      <c r="AQ1303" s="487"/>
      <c r="AR1303" s="486"/>
      <c r="AS1303" s="486"/>
      <c r="AT1303" s="486"/>
      <c r="AU1303" s="486" t="s">
        <v>474</v>
      </c>
      <c r="AV1303" s="486"/>
      <c r="AW1303" s="486"/>
      <c r="AX1303" s="507"/>
      <c r="AY1303" s="507"/>
      <c r="AZ1303" s="500"/>
      <c r="BA1303" s="500"/>
      <c r="BB1303" s="500"/>
      <c r="BC1303" s="500"/>
      <c r="BD1303" s="480"/>
      <c r="BE1303" s="480"/>
      <c r="BF1303" s="480"/>
      <c r="BG1303" s="480"/>
      <c r="BH1303" s="480"/>
      <c r="BI1303" s="480"/>
      <c r="BJ1303" s="480"/>
      <c r="BK1303" s="480"/>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c r="DP1303" s="2"/>
      <c r="DQ1303" s="2"/>
      <c r="DR1303" s="2"/>
      <c r="DS1303" s="2"/>
      <c r="DT1303" s="2"/>
      <c r="DU1303" s="2"/>
      <c r="DV1303" s="2"/>
      <c r="DW1303" s="2"/>
      <c r="DX1303" s="2"/>
      <c r="DY1303" s="2"/>
      <c r="DZ1303" s="2"/>
      <c r="EA1303" s="2"/>
      <c r="EB1303" s="2"/>
      <c r="EC1303" s="2"/>
      <c r="ED1303" s="2"/>
      <c r="EE1303" s="2"/>
      <c r="EF1303" s="2"/>
      <c r="EG1303" s="2"/>
      <c r="EH1303" s="2"/>
      <c r="EI1303" s="2"/>
      <c r="EJ1303" s="2"/>
      <c r="EK1303" s="2"/>
      <c r="EL1303" s="2"/>
      <c r="EM1303" s="2"/>
      <c r="EN1303" s="2"/>
      <c r="EO1303" s="2"/>
      <c r="EP1303" s="2"/>
      <c r="EQ1303" s="2"/>
      <c r="ER1303" s="2"/>
      <c r="ES1303" s="2"/>
      <c r="ET1303" s="2"/>
      <c r="EU1303" s="2"/>
      <c r="EV1303" s="2"/>
      <c r="EW1303" s="2"/>
      <c r="EX1303" s="2"/>
      <c r="EY1303" s="2"/>
      <c r="EZ1303" s="2"/>
      <c r="FA1303" s="2"/>
      <c r="FB1303" s="2"/>
      <c r="FC1303" s="2"/>
      <c r="FD1303" s="2"/>
      <c r="FE1303" s="2"/>
      <c r="FF1303" s="2"/>
      <c r="FG1303" s="2"/>
      <c r="FH1303" s="2"/>
      <c r="FI1303" s="2"/>
      <c r="FJ1303" s="2"/>
      <c r="FK1303" s="2"/>
      <c r="FL1303" s="2"/>
      <c r="FM1303" s="2"/>
      <c r="FN1303" s="2"/>
      <c r="FO1303" s="2"/>
      <c r="FP1303" s="2"/>
      <c r="FQ1303" s="2"/>
      <c r="FR1303" s="2"/>
      <c r="FS1303" s="2"/>
      <c r="FT1303" s="2"/>
      <c r="FU1303" s="2"/>
      <c r="FV1303" s="2"/>
      <c r="FW1303" s="2"/>
      <c r="FX1303" s="2"/>
      <c r="FY1303" s="2"/>
      <c r="FZ1303" s="2"/>
      <c r="GA1303" s="2"/>
      <c r="GB1303" s="2"/>
      <c r="GC1303" s="2"/>
      <c r="GD1303" s="2"/>
      <c r="GE1303" s="2"/>
      <c r="GF1303" s="2"/>
      <c r="GG1303" s="2"/>
      <c r="GH1303" s="2"/>
      <c r="GI1303" s="2"/>
      <c r="GJ1303" s="2"/>
      <c r="GK1303" s="2"/>
      <c r="GL1303" s="2"/>
      <c r="GM1303" s="2"/>
      <c r="GN1303" s="2"/>
      <c r="GO1303" s="2"/>
      <c r="GP1303" s="2"/>
    </row>
    <row r="1304" spans="6:198" s="1" customFormat="1" ht="12.75" customHeight="1">
      <c r="F1304" s="81"/>
      <c r="G1304" s="480"/>
      <c r="H1304" s="480"/>
      <c r="I1304" s="480"/>
      <c r="J1304" s="500"/>
      <c r="K1304" s="528" t="s">
        <v>564</v>
      </c>
      <c r="L1304" s="489"/>
      <c r="M1304" s="490"/>
      <c r="N1304" s="490"/>
      <c r="O1304" s="490"/>
      <c r="P1304" s="490"/>
      <c r="Q1304" s="490"/>
      <c r="R1304" s="491"/>
      <c r="S1304" s="560">
        <f>[1]Stratifications!$G175</f>
        <v>26067822.230000008</v>
      </c>
      <c r="T1304" s="560"/>
      <c r="U1304" s="560"/>
      <c r="V1304" s="560"/>
      <c r="W1304" s="560"/>
      <c r="X1304" s="492"/>
      <c r="Y1304" s="492"/>
      <c r="Z1304" s="493"/>
      <c r="AA1304" s="566">
        <f>[1]Stratifications!$J175</f>
        <v>8.5168925974740101E-2</v>
      </c>
      <c r="AB1304" s="566"/>
      <c r="AC1304" s="566"/>
      <c r="AD1304" s="566" t="s">
        <v>493</v>
      </c>
      <c r="AE1304" s="566"/>
      <c r="AF1304" s="566"/>
      <c r="AG1304" s="566"/>
      <c r="AH1304" s="493"/>
      <c r="AI1304" s="567">
        <f>[1]Stratifications!$M175</f>
        <v>137</v>
      </c>
      <c r="AJ1304" s="568"/>
      <c r="AK1304" s="568"/>
      <c r="AL1304" s="568" t="s">
        <v>493</v>
      </c>
      <c r="AM1304" s="568"/>
      <c r="AN1304" s="568"/>
      <c r="AO1304" s="568"/>
      <c r="AP1304" s="493"/>
      <c r="AQ1304" s="493"/>
      <c r="AR1304" s="566">
        <f>[1]Stratifications!$P175</f>
        <v>6.3455303381194997E-2</v>
      </c>
      <c r="AS1304" s="566"/>
      <c r="AT1304" s="566"/>
      <c r="AU1304" s="566" t="s">
        <v>493</v>
      </c>
      <c r="AV1304" s="566"/>
      <c r="AW1304" s="566"/>
      <c r="AX1304" s="566"/>
      <c r="AY1304" s="566"/>
      <c r="AZ1304" s="500"/>
      <c r="BA1304" s="500"/>
      <c r="BB1304" s="500"/>
      <c r="BC1304" s="500"/>
      <c r="BD1304" s="480"/>
      <c r="BE1304" s="480"/>
      <c r="BF1304" s="480"/>
      <c r="BG1304" s="480"/>
      <c r="BH1304" s="480"/>
      <c r="BI1304" s="480"/>
      <c r="BJ1304" s="480"/>
      <c r="BK1304" s="480"/>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c r="DP1304" s="2"/>
      <c r="DQ1304" s="2"/>
      <c r="DR1304" s="2"/>
      <c r="DS1304" s="2"/>
      <c r="DT1304" s="2"/>
      <c r="DU1304" s="2"/>
      <c r="DV1304" s="2"/>
      <c r="DW1304" s="2"/>
      <c r="DX1304" s="2"/>
      <c r="DY1304" s="2"/>
      <c r="DZ1304" s="2"/>
      <c r="EA1304" s="2"/>
      <c r="EB1304" s="2"/>
      <c r="EC1304" s="2"/>
      <c r="ED1304" s="2"/>
      <c r="EE1304" s="2"/>
      <c r="EF1304" s="2"/>
      <c r="EG1304" s="2"/>
      <c r="EH1304" s="2"/>
      <c r="EI1304" s="2"/>
      <c r="EJ1304" s="2"/>
      <c r="EK1304" s="2"/>
      <c r="EL1304" s="2"/>
      <c r="EM1304" s="2"/>
      <c r="EN1304" s="2"/>
      <c r="EO1304" s="2"/>
      <c r="EP1304" s="2"/>
      <c r="EQ1304" s="2"/>
      <c r="ER1304" s="2"/>
      <c r="ES1304" s="2"/>
      <c r="ET1304" s="2"/>
      <c r="EU1304" s="2"/>
      <c r="EV1304" s="2"/>
      <c r="EW1304" s="2"/>
      <c r="EX1304" s="2"/>
      <c r="EY1304" s="2"/>
      <c r="EZ1304" s="2"/>
      <c r="FA1304" s="2"/>
      <c r="FB1304" s="2"/>
      <c r="FC1304" s="2"/>
      <c r="FD1304" s="2"/>
      <c r="FE1304" s="2"/>
      <c r="FF1304" s="2"/>
      <c r="FG1304" s="2"/>
      <c r="FH1304" s="2"/>
      <c r="FI1304" s="2"/>
      <c r="FJ1304" s="2"/>
      <c r="FK1304" s="2"/>
      <c r="FL1304" s="2"/>
      <c r="FM1304" s="2"/>
      <c r="FN1304" s="2"/>
      <c r="FO1304" s="2"/>
      <c r="FP1304" s="2"/>
      <c r="FQ1304" s="2"/>
      <c r="FR1304" s="2"/>
      <c r="FS1304" s="2"/>
      <c r="FT1304" s="2"/>
      <c r="FU1304" s="2"/>
      <c r="FV1304" s="2"/>
      <c r="FW1304" s="2"/>
      <c r="FX1304" s="2"/>
      <c r="FY1304" s="2"/>
      <c r="FZ1304" s="2"/>
      <c r="GA1304" s="2"/>
      <c r="GB1304" s="2"/>
      <c r="GC1304" s="2"/>
      <c r="GD1304" s="2"/>
      <c r="GE1304" s="2"/>
      <c r="GF1304" s="2"/>
      <c r="GG1304" s="2"/>
      <c r="GH1304" s="2"/>
      <c r="GI1304" s="2"/>
      <c r="GJ1304" s="2"/>
      <c r="GK1304" s="2"/>
      <c r="GL1304" s="2"/>
      <c r="GM1304" s="2"/>
      <c r="GN1304" s="2"/>
      <c r="GO1304" s="2"/>
      <c r="GP1304" s="2"/>
    </row>
    <row r="1305" spans="6:198" s="1" customFormat="1" ht="12.75" customHeight="1">
      <c r="F1305" s="81"/>
      <c r="G1305" s="480"/>
      <c r="H1305" s="480"/>
      <c r="I1305" s="480"/>
      <c r="J1305" s="500"/>
      <c r="K1305" s="530" t="s">
        <v>565</v>
      </c>
      <c r="L1305" s="495"/>
      <c r="M1305" s="496"/>
      <c r="N1305" s="496"/>
      <c r="O1305" s="496"/>
      <c r="P1305" s="496"/>
      <c r="Q1305" s="496"/>
      <c r="R1305" s="491"/>
      <c r="S1305" s="560">
        <f>[1]Stratifications!$G176</f>
        <v>25397428.38000001</v>
      </c>
      <c r="T1305" s="560"/>
      <c r="U1305" s="560"/>
      <c r="V1305" s="560"/>
      <c r="W1305" s="560"/>
      <c r="X1305" s="431"/>
      <c r="Y1305" s="431"/>
      <c r="Z1305" s="493"/>
      <c r="AA1305" s="553">
        <f>[1]Stratifications!$J176</f>
        <v>8.2978611659996093E-2</v>
      </c>
      <c r="AB1305" s="553"/>
      <c r="AC1305" s="553"/>
      <c r="AD1305" s="553" t="s">
        <v>493</v>
      </c>
      <c r="AE1305" s="553"/>
      <c r="AF1305" s="553"/>
      <c r="AG1305" s="553"/>
      <c r="AH1305" s="498"/>
      <c r="AI1305" s="561">
        <f>[1]Stratifications!$M176</f>
        <v>226</v>
      </c>
      <c r="AJ1305" s="562"/>
      <c r="AK1305" s="562"/>
      <c r="AL1305" s="562" t="s">
        <v>493</v>
      </c>
      <c r="AM1305" s="562"/>
      <c r="AN1305" s="562"/>
      <c r="AO1305" s="562"/>
      <c r="AP1305" s="498"/>
      <c r="AQ1305" s="498"/>
      <c r="AR1305" s="553">
        <f>[1]Stratifications!$P176</f>
        <v>0.10467809170912459</v>
      </c>
      <c r="AS1305" s="553"/>
      <c r="AT1305" s="553"/>
      <c r="AU1305" s="553" t="s">
        <v>493</v>
      </c>
      <c r="AV1305" s="553"/>
      <c r="AW1305" s="553"/>
      <c r="AX1305" s="553"/>
      <c r="AY1305" s="553"/>
      <c r="AZ1305" s="500"/>
      <c r="BA1305" s="500"/>
      <c r="BB1305" s="500"/>
      <c r="BC1305" s="500"/>
      <c r="BD1305" s="480"/>
      <c r="BE1305" s="480"/>
      <c r="BF1305" s="480"/>
      <c r="BG1305" s="480"/>
      <c r="BH1305" s="480"/>
      <c r="BI1305" s="480"/>
      <c r="BJ1305" s="480"/>
      <c r="BK1305" s="480"/>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c r="DP1305" s="2"/>
      <c r="DQ1305" s="2"/>
      <c r="DR1305" s="2"/>
      <c r="DS1305" s="2"/>
      <c r="DT1305" s="2"/>
      <c r="DU1305" s="2"/>
      <c r="DV1305" s="2"/>
      <c r="DW1305" s="2"/>
      <c r="DX1305" s="2"/>
      <c r="DY1305" s="2"/>
      <c r="DZ1305" s="2"/>
      <c r="EA1305" s="2"/>
      <c r="EB1305" s="2"/>
      <c r="EC1305" s="2"/>
      <c r="ED1305" s="2"/>
      <c r="EE1305" s="2"/>
      <c r="EF1305" s="2"/>
      <c r="EG1305" s="2"/>
      <c r="EH1305" s="2"/>
      <c r="EI1305" s="2"/>
      <c r="EJ1305" s="2"/>
      <c r="EK1305" s="2"/>
      <c r="EL1305" s="2"/>
      <c r="EM1305" s="2"/>
      <c r="EN1305" s="2"/>
      <c r="EO1305" s="2"/>
      <c r="EP1305" s="2"/>
      <c r="EQ1305" s="2"/>
      <c r="ER1305" s="2"/>
      <c r="ES1305" s="2"/>
      <c r="ET1305" s="2"/>
      <c r="EU1305" s="2"/>
      <c r="EV1305" s="2"/>
      <c r="EW1305" s="2"/>
      <c r="EX1305" s="2"/>
      <c r="EY1305" s="2"/>
      <c r="EZ1305" s="2"/>
      <c r="FA1305" s="2"/>
      <c r="FB1305" s="2"/>
      <c r="FC1305" s="2"/>
      <c r="FD1305" s="2"/>
      <c r="FE1305" s="2"/>
      <c r="FF1305" s="2"/>
      <c r="FG1305" s="2"/>
      <c r="FH1305" s="2"/>
      <c r="FI1305" s="2"/>
      <c r="FJ1305" s="2"/>
      <c r="FK1305" s="2"/>
      <c r="FL1305" s="2"/>
      <c r="FM1305" s="2"/>
      <c r="FN1305" s="2"/>
      <c r="FO1305" s="2"/>
      <c r="FP1305" s="2"/>
      <c r="FQ1305" s="2"/>
      <c r="FR1305" s="2"/>
      <c r="FS1305" s="2"/>
      <c r="FT1305" s="2"/>
      <c r="FU1305" s="2"/>
      <c r="FV1305" s="2"/>
      <c r="FW1305" s="2"/>
      <c r="FX1305" s="2"/>
      <c r="FY1305" s="2"/>
      <c r="FZ1305" s="2"/>
      <c r="GA1305" s="2"/>
      <c r="GB1305" s="2"/>
      <c r="GC1305" s="2"/>
      <c r="GD1305" s="2"/>
      <c r="GE1305" s="2"/>
      <c r="GF1305" s="2"/>
      <c r="GG1305" s="2"/>
      <c r="GH1305" s="2"/>
      <c r="GI1305" s="2"/>
      <c r="GJ1305" s="2"/>
      <c r="GK1305" s="2"/>
      <c r="GL1305" s="2"/>
      <c r="GM1305" s="2"/>
      <c r="GN1305" s="2"/>
      <c r="GO1305" s="2"/>
      <c r="GP1305" s="2"/>
    </row>
    <row r="1306" spans="6:198" s="1" customFormat="1" ht="12.75" customHeight="1">
      <c r="F1306" s="81"/>
      <c r="G1306" s="480"/>
      <c r="H1306" s="480"/>
      <c r="I1306" s="480"/>
      <c r="J1306" s="500"/>
      <c r="K1306" s="530" t="s">
        <v>566</v>
      </c>
      <c r="L1306" s="495"/>
      <c r="M1306" s="496"/>
      <c r="N1306" s="496"/>
      <c r="O1306" s="496"/>
      <c r="P1306" s="496"/>
      <c r="Q1306" s="496"/>
      <c r="R1306" s="491"/>
      <c r="S1306" s="560">
        <f>[1]Stratifications!$G177</f>
        <v>42737375.320000015</v>
      </c>
      <c r="T1306" s="560"/>
      <c r="U1306" s="560"/>
      <c r="V1306" s="560"/>
      <c r="W1306" s="560"/>
      <c r="X1306" s="431"/>
      <c r="Y1306" s="431"/>
      <c r="Z1306" s="493"/>
      <c r="AA1306" s="553">
        <f>[1]Stratifications!$J177</f>
        <v>0.13963177755581022</v>
      </c>
      <c r="AB1306" s="553"/>
      <c r="AC1306" s="553"/>
      <c r="AD1306" s="553" t="s">
        <v>493</v>
      </c>
      <c r="AE1306" s="553"/>
      <c r="AF1306" s="553"/>
      <c r="AG1306" s="553"/>
      <c r="AH1306" s="498"/>
      <c r="AI1306" s="561">
        <f>[1]Stratifications!$M177</f>
        <v>103</v>
      </c>
      <c r="AJ1306" s="562"/>
      <c r="AK1306" s="562"/>
      <c r="AL1306" s="562" t="s">
        <v>493</v>
      </c>
      <c r="AM1306" s="562"/>
      <c r="AN1306" s="562"/>
      <c r="AO1306" s="562"/>
      <c r="AP1306" s="498"/>
      <c r="AQ1306" s="498"/>
      <c r="AR1306" s="553">
        <f>[1]Stratifications!$P177</f>
        <v>4.7707271885132005E-2</v>
      </c>
      <c r="AS1306" s="553"/>
      <c r="AT1306" s="553"/>
      <c r="AU1306" s="553" t="s">
        <v>493</v>
      </c>
      <c r="AV1306" s="553"/>
      <c r="AW1306" s="553"/>
      <c r="AX1306" s="553"/>
      <c r="AY1306" s="553"/>
      <c r="AZ1306" s="500"/>
      <c r="BA1306" s="500"/>
      <c r="BB1306" s="500"/>
      <c r="BC1306" s="500"/>
      <c r="BD1306" s="480"/>
      <c r="BE1306" s="480"/>
      <c r="BF1306" s="480"/>
      <c r="BG1306" s="480"/>
      <c r="BH1306" s="480"/>
      <c r="BI1306" s="480"/>
      <c r="BJ1306" s="480"/>
      <c r="BK1306" s="480"/>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row>
    <row r="1307" spans="6:198" s="1" customFormat="1" ht="12.75" customHeight="1">
      <c r="F1307" s="81"/>
      <c r="G1307" s="480"/>
      <c r="H1307" s="480"/>
      <c r="I1307" s="480"/>
      <c r="J1307" s="500"/>
      <c r="K1307" s="530" t="s">
        <v>567</v>
      </c>
      <c r="L1307" s="495"/>
      <c r="M1307" s="496"/>
      <c r="N1307" s="496"/>
      <c r="O1307" s="496"/>
      <c r="P1307" s="496"/>
      <c r="Q1307" s="496"/>
      <c r="R1307" s="491"/>
      <c r="S1307" s="560">
        <f>[1]Stratifications!$G178</f>
        <v>10104085.239999998</v>
      </c>
      <c r="T1307" s="560"/>
      <c r="U1307" s="560"/>
      <c r="V1307" s="560"/>
      <c r="W1307" s="560"/>
      <c r="X1307" s="431"/>
      <c r="Y1307" s="431"/>
      <c r="Z1307" s="493"/>
      <c r="AA1307" s="553">
        <f>[1]Stratifications!$J178</f>
        <v>3.3012120470027606E-2</v>
      </c>
      <c r="AB1307" s="553"/>
      <c r="AC1307" s="553"/>
      <c r="AD1307" s="553" t="s">
        <v>493</v>
      </c>
      <c r="AE1307" s="553"/>
      <c r="AF1307" s="553"/>
      <c r="AG1307" s="553"/>
      <c r="AH1307" s="498"/>
      <c r="AI1307" s="561">
        <f>[1]Stratifications!$M178</f>
        <v>145</v>
      </c>
      <c r="AJ1307" s="562"/>
      <c r="AK1307" s="562"/>
      <c r="AL1307" s="562" t="s">
        <v>493</v>
      </c>
      <c r="AM1307" s="562"/>
      <c r="AN1307" s="562"/>
      <c r="AO1307" s="562"/>
      <c r="AP1307" s="498"/>
      <c r="AQ1307" s="498"/>
      <c r="AR1307" s="553">
        <f>[1]Stratifications!$P178</f>
        <v>6.716072255673923E-2</v>
      </c>
      <c r="AS1307" s="553"/>
      <c r="AT1307" s="553"/>
      <c r="AU1307" s="553" t="s">
        <v>493</v>
      </c>
      <c r="AV1307" s="553"/>
      <c r="AW1307" s="553"/>
      <c r="AX1307" s="553"/>
      <c r="AY1307" s="553"/>
      <c r="AZ1307" s="500"/>
      <c r="BA1307" s="500"/>
      <c r="BB1307" s="500"/>
      <c r="BC1307" s="500"/>
      <c r="BD1307" s="480"/>
      <c r="BE1307" s="480"/>
      <c r="BF1307" s="480"/>
      <c r="BG1307" s="480"/>
      <c r="BH1307" s="480"/>
      <c r="BI1307" s="480"/>
      <c r="BJ1307" s="480"/>
      <c r="BK1307" s="480"/>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c r="DP1307" s="2"/>
      <c r="DQ1307" s="2"/>
      <c r="DR1307" s="2"/>
      <c r="DS1307" s="2"/>
      <c r="DT1307" s="2"/>
      <c r="DU1307" s="2"/>
      <c r="DV1307" s="2"/>
      <c r="DW1307" s="2"/>
      <c r="DX1307" s="2"/>
      <c r="DY1307" s="2"/>
      <c r="DZ1307" s="2"/>
      <c r="EA1307" s="2"/>
      <c r="EB1307" s="2"/>
      <c r="EC1307" s="2"/>
      <c r="ED1307" s="2"/>
      <c r="EE1307" s="2"/>
      <c r="EF1307" s="2"/>
      <c r="EG1307" s="2"/>
      <c r="EH1307" s="2"/>
      <c r="EI1307" s="2"/>
      <c r="EJ1307" s="2"/>
      <c r="EK1307" s="2"/>
      <c r="EL1307" s="2"/>
      <c r="EM1307" s="2"/>
      <c r="EN1307" s="2"/>
      <c r="EO1307" s="2"/>
      <c r="EP1307" s="2"/>
      <c r="EQ1307" s="2"/>
      <c r="ER1307" s="2"/>
      <c r="ES1307" s="2"/>
      <c r="ET1307" s="2"/>
      <c r="EU1307" s="2"/>
      <c r="EV1307" s="2"/>
      <c r="EW1307" s="2"/>
      <c r="EX1307" s="2"/>
      <c r="EY1307" s="2"/>
      <c r="EZ1307" s="2"/>
      <c r="FA1307" s="2"/>
      <c r="FB1307" s="2"/>
      <c r="FC1307" s="2"/>
      <c r="FD1307" s="2"/>
      <c r="FE1307" s="2"/>
      <c r="FF1307" s="2"/>
      <c r="FG1307" s="2"/>
      <c r="FH1307" s="2"/>
      <c r="FI1307" s="2"/>
      <c r="FJ1307" s="2"/>
      <c r="FK1307" s="2"/>
      <c r="FL1307" s="2"/>
      <c r="FM1307" s="2"/>
      <c r="FN1307" s="2"/>
      <c r="FO1307" s="2"/>
      <c r="FP1307" s="2"/>
      <c r="FQ1307" s="2"/>
      <c r="FR1307" s="2"/>
      <c r="FS1307" s="2"/>
      <c r="FT1307" s="2"/>
      <c r="FU1307" s="2"/>
      <c r="FV1307" s="2"/>
      <c r="FW1307" s="2"/>
      <c r="FX1307" s="2"/>
      <c r="FY1307" s="2"/>
      <c r="FZ1307" s="2"/>
      <c r="GA1307" s="2"/>
      <c r="GB1307" s="2"/>
      <c r="GC1307" s="2"/>
      <c r="GD1307" s="2"/>
      <c r="GE1307" s="2"/>
      <c r="GF1307" s="2"/>
      <c r="GG1307" s="2"/>
      <c r="GH1307" s="2"/>
      <c r="GI1307" s="2"/>
      <c r="GJ1307" s="2"/>
      <c r="GK1307" s="2"/>
      <c r="GL1307" s="2"/>
      <c r="GM1307" s="2"/>
      <c r="GN1307" s="2"/>
      <c r="GO1307" s="2"/>
      <c r="GP1307" s="2"/>
    </row>
    <row r="1308" spans="6:198" s="1" customFormat="1" ht="12.75" customHeight="1">
      <c r="F1308" s="81"/>
      <c r="G1308" s="480"/>
      <c r="H1308" s="480"/>
      <c r="I1308" s="480"/>
      <c r="J1308" s="500"/>
      <c r="K1308" s="530" t="s">
        <v>568</v>
      </c>
      <c r="L1308" s="495"/>
      <c r="M1308" s="496"/>
      <c r="N1308" s="496"/>
      <c r="O1308" s="496"/>
      <c r="P1308" s="496"/>
      <c r="Q1308" s="496"/>
      <c r="R1308" s="491"/>
      <c r="S1308" s="560">
        <f>[1]Stratifications!$G179</f>
        <v>37701443.599999994</v>
      </c>
      <c r="T1308" s="560"/>
      <c r="U1308" s="560"/>
      <c r="V1308" s="560"/>
      <c r="W1308" s="560"/>
      <c r="X1308" s="431"/>
      <c r="Y1308" s="431"/>
      <c r="Z1308" s="493"/>
      <c r="AA1308" s="553">
        <f>[1]Stratifications!$J179</f>
        <v>0.12317835493806178</v>
      </c>
      <c r="AB1308" s="553"/>
      <c r="AC1308" s="553"/>
      <c r="AD1308" s="553" t="s">
        <v>493</v>
      </c>
      <c r="AE1308" s="553"/>
      <c r="AF1308" s="553"/>
      <c r="AG1308" s="553"/>
      <c r="AH1308" s="498"/>
      <c r="AI1308" s="561">
        <f>[1]Stratifications!$M179</f>
        <v>424</v>
      </c>
      <c r="AJ1308" s="562"/>
      <c r="AK1308" s="562"/>
      <c r="AL1308" s="562" t="s">
        <v>493</v>
      </c>
      <c r="AM1308" s="562"/>
      <c r="AN1308" s="562"/>
      <c r="AO1308" s="562"/>
      <c r="AP1308" s="498"/>
      <c r="AQ1308" s="498"/>
      <c r="AR1308" s="553">
        <f>[1]Stratifications!$P179</f>
        <v>0.19638721630384437</v>
      </c>
      <c r="AS1308" s="553"/>
      <c r="AT1308" s="553"/>
      <c r="AU1308" s="553" t="s">
        <v>493</v>
      </c>
      <c r="AV1308" s="553"/>
      <c r="AW1308" s="553"/>
      <c r="AX1308" s="553"/>
      <c r="AY1308" s="553"/>
      <c r="AZ1308" s="500"/>
      <c r="BA1308" s="500"/>
      <c r="BB1308" s="500"/>
      <c r="BC1308" s="500"/>
      <c r="BD1308" s="480"/>
      <c r="BE1308" s="480"/>
      <c r="BF1308" s="480"/>
      <c r="BG1308" s="480"/>
      <c r="BH1308" s="480"/>
      <c r="BI1308" s="480"/>
      <c r="BJ1308" s="480"/>
      <c r="BK1308" s="480"/>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c r="DP1308" s="2"/>
      <c r="DQ1308" s="2"/>
      <c r="DR1308" s="2"/>
      <c r="DS1308" s="2"/>
      <c r="DT1308" s="2"/>
      <c r="DU1308" s="2"/>
      <c r="DV1308" s="2"/>
      <c r="DW1308" s="2"/>
      <c r="DX1308" s="2"/>
      <c r="DY1308" s="2"/>
      <c r="DZ1308" s="2"/>
      <c r="EA1308" s="2"/>
      <c r="EB1308" s="2"/>
      <c r="EC1308" s="2"/>
      <c r="ED1308" s="2"/>
      <c r="EE1308" s="2"/>
      <c r="EF1308" s="2"/>
      <c r="EG1308" s="2"/>
      <c r="EH1308" s="2"/>
      <c r="EI1308" s="2"/>
      <c r="EJ1308" s="2"/>
      <c r="EK1308" s="2"/>
      <c r="EL1308" s="2"/>
      <c r="EM1308" s="2"/>
      <c r="EN1308" s="2"/>
      <c r="EO1308" s="2"/>
      <c r="EP1308" s="2"/>
      <c r="EQ1308" s="2"/>
      <c r="ER1308" s="2"/>
      <c r="ES1308" s="2"/>
      <c r="ET1308" s="2"/>
      <c r="EU1308" s="2"/>
      <c r="EV1308" s="2"/>
      <c r="EW1308" s="2"/>
      <c r="EX1308" s="2"/>
      <c r="EY1308" s="2"/>
      <c r="EZ1308" s="2"/>
      <c r="FA1308" s="2"/>
      <c r="FB1308" s="2"/>
      <c r="FC1308" s="2"/>
      <c r="FD1308" s="2"/>
      <c r="FE1308" s="2"/>
      <c r="FF1308" s="2"/>
      <c r="FG1308" s="2"/>
      <c r="FH1308" s="2"/>
      <c r="FI1308" s="2"/>
      <c r="FJ1308" s="2"/>
      <c r="FK1308" s="2"/>
      <c r="FL1308" s="2"/>
      <c r="FM1308" s="2"/>
      <c r="FN1308" s="2"/>
      <c r="FO1308" s="2"/>
      <c r="FP1308" s="2"/>
      <c r="FQ1308" s="2"/>
      <c r="FR1308" s="2"/>
      <c r="FS1308" s="2"/>
      <c r="FT1308" s="2"/>
      <c r="FU1308" s="2"/>
      <c r="FV1308" s="2"/>
      <c r="FW1308" s="2"/>
      <c r="FX1308" s="2"/>
      <c r="FY1308" s="2"/>
      <c r="FZ1308" s="2"/>
      <c r="GA1308" s="2"/>
      <c r="GB1308" s="2"/>
      <c r="GC1308" s="2"/>
      <c r="GD1308" s="2"/>
      <c r="GE1308" s="2"/>
      <c r="GF1308" s="2"/>
      <c r="GG1308" s="2"/>
      <c r="GH1308" s="2"/>
      <c r="GI1308" s="2"/>
      <c r="GJ1308" s="2"/>
      <c r="GK1308" s="2"/>
      <c r="GL1308" s="2"/>
      <c r="GM1308" s="2"/>
      <c r="GN1308" s="2"/>
      <c r="GO1308" s="2"/>
      <c r="GP1308" s="2"/>
    </row>
    <row r="1309" spans="6:198" s="1" customFormat="1" ht="12.75" customHeight="1">
      <c r="F1309" s="81"/>
      <c r="G1309" s="480"/>
      <c r="H1309" s="480"/>
      <c r="I1309" s="480"/>
      <c r="J1309" s="500"/>
      <c r="K1309" s="530" t="s">
        <v>569</v>
      </c>
      <c r="L1309" s="495"/>
      <c r="M1309" s="496"/>
      <c r="N1309" s="496"/>
      <c r="O1309" s="496"/>
      <c r="P1309" s="496"/>
      <c r="Q1309" s="496"/>
      <c r="R1309" s="491"/>
      <c r="S1309" s="560">
        <f>[1]Stratifications!$G180</f>
        <v>0</v>
      </c>
      <c r="T1309" s="560"/>
      <c r="U1309" s="560"/>
      <c r="V1309" s="560"/>
      <c r="W1309" s="560"/>
      <c r="X1309" s="431"/>
      <c r="Y1309" s="431"/>
      <c r="Z1309" s="493"/>
      <c r="AA1309" s="553">
        <f>[1]Stratifications!$J180</f>
        <v>0</v>
      </c>
      <c r="AB1309" s="553"/>
      <c r="AC1309" s="553"/>
      <c r="AD1309" s="553" t="s">
        <v>493</v>
      </c>
      <c r="AE1309" s="553"/>
      <c r="AF1309" s="553"/>
      <c r="AG1309" s="553"/>
      <c r="AH1309" s="498"/>
      <c r="AI1309" s="561">
        <f>[1]Stratifications!$M180</f>
        <v>0</v>
      </c>
      <c r="AJ1309" s="562"/>
      <c r="AK1309" s="562"/>
      <c r="AL1309" s="562" t="s">
        <v>493</v>
      </c>
      <c r="AM1309" s="562"/>
      <c r="AN1309" s="562"/>
      <c r="AO1309" s="562"/>
      <c r="AP1309" s="498"/>
      <c r="AQ1309" s="498"/>
      <c r="AR1309" s="553">
        <f>[1]Stratifications!$P180</f>
        <v>0</v>
      </c>
      <c r="AS1309" s="553"/>
      <c r="AT1309" s="553"/>
      <c r="AU1309" s="553" t="s">
        <v>493</v>
      </c>
      <c r="AV1309" s="553"/>
      <c r="AW1309" s="553"/>
      <c r="AX1309" s="553"/>
      <c r="AY1309" s="553"/>
      <c r="AZ1309" s="500"/>
      <c r="BA1309" s="500"/>
      <c r="BB1309" s="500"/>
      <c r="BC1309" s="500"/>
      <c r="BD1309" s="480"/>
      <c r="BE1309" s="480"/>
      <c r="BF1309" s="480"/>
      <c r="BG1309" s="480"/>
      <c r="BH1309" s="480"/>
      <c r="BI1309" s="480"/>
      <c r="BJ1309" s="480"/>
      <c r="BK1309" s="480"/>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c r="DP1309" s="2"/>
      <c r="DQ1309" s="2"/>
      <c r="DR1309" s="2"/>
      <c r="DS1309" s="2"/>
      <c r="DT1309" s="2"/>
      <c r="DU1309" s="2"/>
      <c r="DV1309" s="2"/>
      <c r="DW1309" s="2"/>
      <c r="DX1309" s="2"/>
      <c r="DY1309" s="2"/>
      <c r="DZ1309" s="2"/>
      <c r="EA1309" s="2"/>
      <c r="EB1309" s="2"/>
      <c r="EC1309" s="2"/>
      <c r="ED1309" s="2"/>
      <c r="EE1309" s="2"/>
      <c r="EF1309" s="2"/>
      <c r="EG1309" s="2"/>
      <c r="EH1309" s="2"/>
      <c r="EI1309" s="2"/>
      <c r="EJ1309" s="2"/>
      <c r="EK1309" s="2"/>
      <c r="EL1309" s="2"/>
      <c r="EM1309" s="2"/>
      <c r="EN1309" s="2"/>
      <c r="EO1309" s="2"/>
      <c r="EP1309" s="2"/>
      <c r="EQ1309" s="2"/>
      <c r="ER1309" s="2"/>
      <c r="ES1309" s="2"/>
      <c r="ET1309" s="2"/>
      <c r="EU1309" s="2"/>
      <c r="EV1309" s="2"/>
      <c r="EW1309" s="2"/>
      <c r="EX1309" s="2"/>
      <c r="EY1309" s="2"/>
      <c r="EZ1309" s="2"/>
      <c r="FA1309" s="2"/>
      <c r="FB1309" s="2"/>
      <c r="FC1309" s="2"/>
      <c r="FD1309" s="2"/>
      <c r="FE1309" s="2"/>
      <c r="FF1309" s="2"/>
      <c r="FG1309" s="2"/>
      <c r="FH1309" s="2"/>
      <c r="FI1309" s="2"/>
      <c r="FJ1309" s="2"/>
      <c r="FK1309" s="2"/>
      <c r="FL1309" s="2"/>
      <c r="FM1309" s="2"/>
      <c r="FN1309" s="2"/>
      <c r="FO1309" s="2"/>
      <c r="FP1309" s="2"/>
      <c r="FQ1309" s="2"/>
      <c r="FR1309" s="2"/>
      <c r="FS1309" s="2"/>
      <c r="FT1309" s="2"/>
      <c r="FU1309" s="2"/>
      <c r="FV1309" s="2"/>
      <c r="FW1309" s="2"/>
      <c r="FX1309" s="2"/>
      <c r="FY1309" s="2"/>
      <c r="FZ1309" s="2"/>
      <c r="GA1309" s="2"/>
      <c r="GB1309" s="2"/>
      <c r="GC1309" s="2"/>
      <c r="GD1309" s="2"/>
      <c r="GE1309" s="2"/>
      <c r="GF1309" s="2"/>
      <c r="GG1309" s="2"/>
      <c r="GH1309" s="2"/>
      <c r="GI1309" s="2"/>
      <c r="GJ1309" s="2"/>
      <c r="GK1309" s="2"/>
      <c r="GL1309" s="2"/>
      <c r="GM1309" s="2"/>
      <c r="GN1309" s="2"/>
      <c r="GO1309" s="2"/>
      <c r="GP1309" s="2"/>
    </row>
    <row r="1310" spans="6:198" s="1" customFormat="1" ht="12.75" customHeight="1">
      <c r="F1310" s="81"/>
      <c r="G1310" s="480"/>
      <c r="H1310" s="480"/>
      <c r="I1310" s="480"/>
      <c r="J1310" s="500"/>
      <c r="K1310" s="530" t="s">
        <v>570</v>
      </c>
      <c r="L1310" s="495"/>
      <c r="M1310" s="496"/>
      <c r="N1310" s="496"/>
      <c r="O1310" s="496"/>
      <c r="P1310" s="496"/>
      <c r="Q1310" s="496"/>
      <c r="R1310" s="491"/>
      <c r="S1310" s="560">
        <f>[1]Stratifications!$G181</f>
        <v>55673353.56000001</v>
      </c>
      <c r="T1310" s="560"/>
      <c r="U1310" s="560"/>
      <c r="V1310" s="560"/>
      <c r="W1310" s="560"/>
      <c r="X1310" s="431"/>
      <c r="Y1310" s="431"/>
      <c r="Z1310" s="493"/>
      <c r="AA1310" s="553">
        <f>[1]Stratifications!$J181</f>
        <v>0.18189627373859732</v>
      </c>
      <c r="AB1310" s="553"/>
      <c r="AC1310" s="553"/>
      <c r="AD1310" s="553" t="s">
        <v>493</v>
      </c>
      <c r="AE1310" s="553"/>
      <c r="AF1310" s="553"/>
      <c r="AG1310" s="553"/>
      <c r="AH1310" s="498"/>
      <c r="AI1310" s="561">
        <f>[1]Stratifications!$M181</f>
        <v>230</v>
      </c>
      <c r="AJ1310" s="562"/>
      <c r="AK1310" s="562"/>
      <c r="AL1310" s="562" t="s">
        <v>493</v>
      </c>
      <c r="AM1310" s="562"/>
      <c r="AN1310" s="562"/>
      <c r="AO1310" s="562"/>
      <c r="AP1310" s="498"/>
      <c r="AQ1310" s="498"/>
      <c r="AR1310" s="553">
        <f>[1]Stratifications!$P181</f>
        <v>0.10653080129689671</v>
      </c>
      <c r="AS1310" s="553"/>
      <c r="AT1310" s="553"/>
      <c r="AU1310" s="553" t="s">
        <v>493</v>
      </c>
      <c r="AV1310" s="553"/>
      <c r="AW1310" s="553"/>
      <c r="AX1310" s="553"/>
      <c r="AY1310" s="553"/>
      <c r="AZ1310" s="500"/>
      <c r="BA1310" s="500"/>
      <c r="BB1310" s="500"/>
      <c r="BC1310" s="500"/>
      <c r="BD1310" s="480"/>
      <c r="BE1310" s="480"/>
      <c r="BF1310" s="480"/>
      <c r="BG1310" s="480"/>
      <c r="BH1310" s="480"/>
      <c r="BI1310" s="480"/>
      <c r="BJ1310" s="480"/>
      <c r="BK1310" s="480"/>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c r="DP1310" s="2"/>
      <c r="DQ1310" s="2"/>
      <c r="DR1310" s="2"/>
      <c r="DS1310" s="2"/>
      <c r="DT1310" s="2"/>
      <c r="DU1310" s="2"/>
      <c r="DV1310" s="2"/>
      <c r="DW1310" s="2"/>
      <c r="DX1310" s="2"/>
      <c r="DY1310" s="2"/>
      <c r="DZ1310" s="2"/>
      <c r="EA1310" s="2"/>
      <c r="EB1310" s="2"/>
      <c r="EC1310" s="2"/>
      <c r="ED1310" s="2"/>
      <c r="EE1310" s="2"/>
      <c r="EF1310" s="2"/>
      <c r="EG1310" s="2"/>
      <c r="EH1310" s="2"/>
      <c r="EI1310" s="2"/>
      <c r="EJ1310" s="2"/>
      <c r="EK1310" s="2"/>
      <c r="EL1310" s="2"/>
      <c r="EM1310" s="2"/>
      <c r="EN1310" s="2"/>
      <c r="EO1310" s="2"/>
      <c r="EP1310" s="2"/>
      <c r="EQ1310" s="2"/>
      <c r="ER1310" s="2"/>
      <c r="ES1310" s="2"/>
      <c r="ET1310" s="2"/>
      <c r="EU1310" s="2"/>
      <c r="EV1310" s="2"/>
      <c r="EW1310" s="2"/>
      <c r="EX1310" s="2"/>
      <c r="EY1310" s="2"/>
      <c r="EZ1310" s="2"/>
      <c r="FA1310" s="2"/>
      <c r="FB1310" s="2"/>
      <c r="FC1310" s="2"/>
      <c r="FD1310" s="2"/>
      <c r="FE1310" s="2"/>
      <c r="FF1310" s="2"/>
      <c r="FG1310" s="2"/>
      <c r="FH1310" s="2"/>
      <c r="FI1310" s="2"/>
      <c r="FJ1310" s="2"/>
      <c r="FK1310" s="2"/>
      <c r="FL1310" s="2"/>
      <c r="FM1310" s="2"/>
      <c r="FN1310" s="2"/>
      <c r="FO1310" s="2"/>
      <c r="FP1310" s="2"/>
      <c r="FQ1310" s="2"/>
      <c r="FR1310" s="2"/>
      <c r="FS1310" s="2"/>
      <c r="FT1310" s="2"/>
      <c r="FU1310" s="2"/>
      <c r="FV1310" s="2"/>
      <c r="FW1310" s="2"/>
      <c r="FX1310" s="2"/>
      <c r="FY1310" s="2"/>
      <c r="FZ1310" s="2"/>
      <c r="GA1310" s="2"/>
      <c r="GB1310" s="2"/>
      <c r="GC1310" s="2"/>
      <c r="GD1310" s="2"/>
      <c r="GE1310" s="2"/>
      <c r="GF1310" s="2"/>
      <c r="GG1310" s="2"/>
      <c r="GH1310" s="2"/>
      <c r="GI1310" s="2"/>
      <c r="GJ1310" s="2"/>
      <c r="GK1310" s="2"/>
      <c r="GL1310" s="2"/>
      <c r="GM1310" s="2"/>
      <c r="GN1310" s="2"/>
      <c r="GO1310" s="2"/>
      <c r="GP1310" s="2"/>
    </row>
    <row r="1311" spans="6:198" s="1" customFormat="1" ht="12.75" customHeight="1">
      <c r="F1311" s="81"/>
      <c r="G1311" s="480"/>
      <c r="H1311" s="480"/>
      <c r="I1311" s="480"/>
      <c r="J1311" s="500"/>
      <c r="K1311" s="530" t="s">
        <v>571</v>
      </c>
      <c r="L1311" s="495"/>
      <c r="M1311" s="496"/>
      <c r="N1311" s="496"/>
      <c r="O1311" s="496"/>
      <c r="P1311" s="496"/>
      <c r="Q1311" s="496"/>
      <c r="R1311" s="491"/>
      <c r="S1311" s="560">
        <f>[1]Stratifications!$G182</f>
        <v>38435919.619999975</v>
      </c>
      <c r="T1311" s="560"/>
      <c r="U1311" s="560"/>
      <c r="V1311" s="560"/>
      <c r="W1311" s="560"/>
      <c r="X1311" s="497"/>
      <c r="Y1311" s="497"/>
      <c r="Z1311" s="493"/>
      <c r="AA1311" s="553">
        <f>[1]Stratifications!$J182</f>
        <v>0.12557803885586946</v>
      </c>
      <c r="AB1311" s="553"/>
      <c r="AC1311" s="553"/>
      <c r="AD1311" s="553" t="s">
        <v>493</v>
      </c>
      <c r="AE1311" s="553"/>
      <c r="AF1311" s="553"/>
      <c r="AG1311" s="553"/>
      <c r="AH1311" s="498"/>
      <c r="AI1311" s="561">
        <f>[1]Stratifications!$M182</f>
        <v>219</v>
      </c>
      <c r="AJ1311" s="562"/>
      <c r="AK1311" s="562"/>
      <c r="AL1311" s="562" t="s">
        <v>493</v>
      </c>
      <c r="AM1311" s="562"/>
      <c r="AN1311" s="562"/>
      <c r="AO1311" s="562"/>
      <c r="AP1311" s="498"/>
      <c r="AQ1311" s="498"/>
      <c r="AR1311" s="553">
        <f>[1]Stratifications!$P182</f>
        <v>0.10143584993052339</v>
      </c>
      <c r="AS1311" s="553"/>
      <c r="AT1311" s="553"/>
      <c r="AU1311" s="553" t="s">
        <v>493</v>
      </c>
      <c r="AV1311" s="553"/>
      <c r="AW1311" s="553"/>
      <c r="AX1311" s="553"/>
      <c r="AY1311" s="553"/>
      <c r="AZ1311" s="500"/>
      <c r="BA1311" s="500"/>
      <c r="BB1311" s="500"/>
      <c r="BC1311" s="500"/>
      <c r="BD1311" s="480"/>
      <c r="BE1311" s="480"/>
      <c r="BF1311" s="480"/>
      <c r="BG1311" s="480"/>
      <c r="BH1311" s="480"/>
      <c r="BI1311" s="480"/>
      <c r="BJ1311" s="480"/>
      <c r="BK1311" s="480"/>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c r="DP1311" s="2"/>
      <c r="DQ1311" s="2"/>
      <c r="DR1311" s="2"/>
      <c r="DS1311" s="2"/>
      <c r="DT1311" s="2"/>
      <c r="DU1311" s="2"/>
      <c r="DV1311" s="2"/>
      <c r="DW1311" s="2"/>
      <c r="DX1311" s="2"/>
      <c r="DY1311" s="2"/>
      <c r="DZ1311" s="2"/>
      <c r="EA1311" s="2"/>
      <c r="EB1311" s="2"/>
      <c r="EC1311" s="2"/>
      <c r="ED1311" s="2"/>
      <c r="EE1311" s="2"/>
      <c r="EF1311" s="2"/>
      <c r="EG1311" s="2"/>
      <c r="EH1311" s="2"/>
      <c r="EI1311" s="2"/>
      <c r="EJ1311" s="2"/>
      <c r="EK1311" s="2"/>
      <c r="EL1311" s="2"/>
      <c r="EM1311" s="2"/>
      <c r="EN1311" s="2"/>
      <c r="EO1311" s="2"/>
      <c r="EP1311" s="2"/>
      <c r="EQ1311" s="2"/>
      <c r="ER1311" s="2"/>
      <c r="ES1311" s="2"/>
      <c r="ET1311" s="2"/>
      <c r="EU1311" s="2"/>
      <c r="EV1311" s="2"/>
      <c r="EW1311" s="2"/>
      <c r="EX1311" s="2"/>
      <c r="EY1311" s="2"/>
      <c r="EZ1311" s="2"/>
      <c r="FA1311" s="2"/>
      <c r="FB1311" s="2"/>
      <c r="FC1311" s="2"/>
      <c r="FD1311" s="2"/>
      <c r="FE1311" s="2"/>
      <c r="FF1311" s="2"/>
      <c r="FG1311" s="2"/>
      <c r="FH1311" s="2"/>
      <c r="FI1311" s="2"/>
      <c r="FJ1311" s="2"/>
      <c r="FK1311" s="2"/>
      <c r="FL1311" s="2"/>
      <c r="FM1311" s="2"/>
      <c r="FN1311" s="2"/>
      <c r="FO1311" s="2"/>
      <c r="FP1311" s="2"/>
      <c r="FQ1311" s="2"/>
      <c r="FR1311" s="2"/>
      <c r="FS1311" s="2"/>
      <c r="FT1311" s="2"/>
      <c r="FU1311" s="2"/>
      <c r="FV1311" s="2"/>
      <c r="FW1311" s="2"/>
      <c r="FX1311" s="2"/>
      <c r="FY1311" s="2"/>
      <c r="FZ1311" s="2"/>
      <c r="GA1311" s="2"/>
      <c r="GB1311" s="2"/>
      <c r="GC1311" s="2"/>
      <c r="GD1311" s="2"/>
      <c r="GE1311" s="2"/>
      <c r="GF1311" s="2"/>
      <c r="GG1311" s="2"/>
      <c r="GH1311" s="2"/>
      <c r="GI1311" s="2"/>
      <c r="GJ1311" s="2"/>
      <c r="GK1311" s="2"/>
      <c r="GL1311" s="2"/>
      <c r="GM1311" s="2"/>
      <c r="GN1311" s="2"/>
      <c r="GO1311" s="2"/>
      <c r="GP1311" s="2"/>
    </row>
    <row r="1312" spans="6:198" s="1" customFormat="1" ht="12.75" customHeight="1">
      <c r="F1312" s="81"/>
      <c r="G1312" s="480"/>
      <c r="H1312" s="480"/>
      <c r="I1312" s="480"/>
      <c r="J1312" s="500"/>
      <c r="K1312" s="530" t="s">
        <v>572</v>
      </c>
      <c r="L1312" s="499"/>
      <c r="M1312" s="499"/>
      <c r="N1312" s="499"/>
      <c r="O1312" s="499"/>
      <c r="P1312" s="499"/>
      <c r="Q1312" s="499"/>
      <c r="R1312" s="499"/>
      <c r="S1312" s="560">
        <f>[1]Stratifications!$G183</f>
        <v>13135000.23</v>
      </c>
      <c r="T1312" s="560"/>
      <c r="U1312" s="560"/>
      <c r="V1312" s="560"/>
      <c r="W1312" s="560"/>
      <c r="X1312" s="498"/>
      <c r="Y1312" s="498"/>
      <c r="Z1312" s="498"/>
      <c r="AA1312" s="553">
        <f>[1]Stratifications!$J183</f>
        <v>4.2914741875891019E-2</v>
      </c>
      <c r="AB1312" s="553"/>
      <c r="AC1312" s="553"/>
      <c r="AD1312" s="553" t="s">
        <v>493</v>
      </c>
      <c r="AE1312" s="553"/>
      <c r="AF1312" s="553"/>
      <c r="AG1312" s="553"/>
      <c r="AH1312" s="498"/>
      <c r="AI1312" s="561">
        <f>[1]Stratifications!$M183</f>
        <v>130</v>
      </c>
      <c r="AJ1312" s="562"/>
      <c r="AK1312" s="562"/>
      <c r="AL1312" s="562" t="s">
        <v>493</v>
      </c>
      <c r="AM1312" s="562"/>
      <c r="AN1312" s="562"/>
      <c r="AO1312" s="562"/>
      <c r="AP1312" s="498"/>
      <c r="AQ1312" s="498"/>
      <c r="AR1312" s="553">
        <f>[1]Stratifications!$P183</f>
        <v>6.0213061602593793E-2</v>
      </c>
      <c r="AS1312" s="553"/>
      <c r="AT1312" s="553"/>
      <c r="AU1312" s="553" t="s">
        <v>493</v>
      </c>
      <c r="AV1312" s="553"/>
      <c r="AW1312" s="553"/>
      <c r="AX1312" s="553"/>
      <c r="AY1312" s="553"/>
      <c r="AZ1312" s="500"/>
      <c r="BA1312" s="500"/>
      <c r="BB1312" s="500"/>
      <c r="BC1312" s="500"/>
      <c r="BD1312" s="480"/>
      <c r="BE1312" s="480"/>
      <c r="BF1312" s="480"/>
      <c r="BG1312" s="480"/>
      <c r="BH1312" s="480"/>
      <c r="BI1312" s="480"/>
      <c r="BJ1312" s="480"/>
      <c r="BK1312" s="480"/>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c r="DP1312" s="2"/>
      <c r="DQ1312" s="2"/>
      <c r="DR1312" s="2"/>
      <c r="DS1312" s="2"/>
      <c r="DT1312" s="2"/>
      <c r="DU1312" s="2"/>
      <c r="DV1312" s="2"/>
      <c r="DW1312" s="2"/>
      <c r="DX1312" s="2"/>
      <c r="DY1312" s="2"/>
      <c r="DZ1312" s="2"/>
      <c r="EA1312" s="2"/>
      <c r="EB1312" s="2"/>
      <c r="EC1312" s="2"/>
      <c r="ED1312" s="2"/>
      <c r="EE1312" s="2"/>
      <c r="EF1312" s="2"/>
      <c r="EG1312" s="2"/>
      <c r="EH1312" s="2"/>
      <c r="EI1312" s="2"/>
      <c r="EJ1312" s="2"/>
      <c r="EK1312" s="2"/>
      <c r="EL1312" s="2"/>
      <c r="EM1312" s="2"/>
      <c r="EN1312" s="2"/>
      <c r="EO1312" s="2"/>
      <c r="EP1312" s="2"/>
      <c r="EQ1312" s="2"/>
      <c r="ER1312" s="2"/>
      <c r="ES1312" s="2"/>
      <c r="ET1312" s="2"/>
      <c r="EU1312" s="2"/>
      <c r="EV1312" s="2"/>
      <c r="EW1312" s="2"/>
      <c r="EX1312" s="2"/>
      <c r="EY1312" s="2"/>
      <c r="EZ1312" s="2"/>
      <c r="FA1312" s="2"/>
      <c r="FB1312" s="2"/>
      <c r="FC1312" s="2"/>
      <c r="FD1312" s="2"/>
      <c r="FE1312" s="2"/>
      <c r="FF1312" s="2"/>
      <c r="FG1312" s="2"/>
      <c r="FH1312" s="2"/>
      <c r="FI1312" s="2"/>
      <c r="FJ1312" s="2"/>
      <c r="FK1312" s="2"/>
      <c r="FL1312" s="2"/>
      <c r="FM1312" s="2"/>
      <c r="FN1312" s="2"/>
      <c r="FO1312" s="2"/>
      <c r="FP1312" s="2"/>
      <c r="FQ1312" s="2"/>
      <c r="FR1312" s="2"/>
      <c r="FS1312" s="2"/>
      <c r="FT1312" s="2"/>
      <c r="FU1312" s="2"/>
      <c r="FV1312" s="2"/>
      <c r="FW1312" s="2"/>
      <c r="FX1312" s="2"/>
      <c r="FY1312" s="2"/>
      <c r="FZ1312" s="2"/>
      <c r="GA1312" s="2"/>
      <c r="GB1312" s="2"/>
      <c r="GC1312" s="2"/>
      <c r="GD1312" s="2"/>
      <c r="GE1312" s="2"/>
      <c r="GF1312" s="2"/>
      <c r="GG1312" s="2"/>
      <c r="GH1312" s="2"/>
      <c r="GI1312" s="2"/>
      <c r="GJ1312" s="2"/>
      <c r="GK1312" s="2"/>
      <c r="GL1312" s="2"/>
      <c r="GM1312" s="2"/>
      <c r="GN1312" s="2"/>
      <c r="GO1312" s="2"/>
      <c r="GP1312" s="2"/>
    </row>
    <row r="1313" spans="6:198" s="1" customFormat="1" ht="12.75" customHeight="1">
      <c r="F1313" s="81"/>
      <c r="G1313" s="480"/>
      <c r="H1313" s="480"/>
      <c r="I1313" s="480"/>
      <c r="J1313" s="500"/>
      <c r="K1313" s="530" t="s">
        <v>573</v>
      </c>
      <c r="L1313" s="501"/>
      <c r="M1313" s="501"/>
      <c r="N1313" s="501"/>
      <c r="O1313" s="501"/>
      <c r="P1313" s="501"/>
      <c r="Q1313" s="501"/>
      <c r="R1313" s="500"/>
      <c r="S1313" s="560">
        <f>[1]Stratifications!$G184</f>
        <v>41644654.910000034</v>
      </c>
      <c r="T1313" s="560"/>
      <c r="U1313" s="560"/>
      <c r="V1313" s="560"/>
      <c r="W1313" s="560"/>
      <c r="X1313" s="498"/>
      <c r="Y1313" s="498"/>
      <c r="Z1313" s="498"/>
      <c r="AA1313" s="553">
        <f>[1]Stratifications!$J184</f>
        <v>0.13606163568169263</v>
      </c>
      <c r="AB1313" s="553"/>
      <c r="AC1313" s="553"/>
      <c r="AD1313" s="553" t="s">
        <v>493</v>
      </c>
      <c r="AE1313" s="553"/>
      <c r="AF1313" s="553"/>
      <c r="AG1313" s="553"/>
      <c r="AH1313" s="498"/>
      <c r="AI1313" s="561">
        <f>[1]Stratifications!$M184</f>
        <v>353</v>
      </c>
      <c r="AJ1313" s="562"/>
      <c r="AK1313" s="562"/>
      <c r="AL1313" s="562" t="s">
        <v>493</v>
      </c>
      <c r="AM1313" s="562"/>
      <c r="AN1313" s="562"/>
      <c r="AO1313" s="562"/>
      <c r="AP1313" s="498"/>
      <c r="AQ1313" s="498"/>
      <c r="AR1313" s="553">
        <f>[1]Stratifications!$P184</f>
        <v>0.16350162112088931</v>
      </c>
      <c r="AS1313" s="553"/>
      <c r="AT1313" s="553"/>
      <c r="AU1313" s="553" t="s">
        <v>493</v>
      </c>
      <c r="AV1313" s="553"/>
      <c r="AW1313" s="553"/>
      <c r="AX1313" s="553"/>
      <c r="AY1313" s="553"/>
      <c r="AZ1313" s="500"/>
      <c r="BA1313" s="500"/>
      <c r="BB1313" s="500"/>
      <c r="BC1313" s="500"/>
      <c r="BD1313" s="480"/>
      <c r="BE1313" s="480"/>
      <c r="BF1313" s="480"/>
      <c r="BG1313" s="480"/>
      <c r="BH1313" s="480"/>
      <c r="BI1313" s="480"/>
      <c r="BJ1313" s="480"/>
      <c r="BK1313" s="480"/>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c r="DP1313" s="2"/>
      <c r="DQ1313" s="2"/>
      <c r="DR1313" s="2"/>
      <c r="DS1313" s="2"/>
      <c r="DT1313" s="2"/>
      <c r="DU1313" s="2"/>
      <c r="DV1313" s="2"/>
      <c r="DW1313" s="2"/>
      <c r="DX1313" s="2"/>
      <c r="DY1313" s="2"/>
      <c r="DZ1313" s="2"/>
      <c r="EA1313" s="2"/>
      <c r="EB1313" s="2"/>
      <c r="EC1313" s="2"/>
      <c r="ED1313" s="2"/>
      <c r="EE1313" s="2"/>
      <c r="EF1313" s="2"/>
      <c r="EG1313" s="2"/>
      <c r="EH1313" s="2"/>
      <c r="EI1313" s="2"/>
      <c r="EJ1313" s="2"/>
      <c r="EK1313" s="2"/>
      <c r="EL1313" s="2"/>
      <c r="EM1313" s="2"/>
      <c r="EN1313" s="2"/>
      <c r="EO1313" s="2"/>
      <c r="EP1313" s="2"/>
      <c r="EQ1313" s="2"/>
      <c r="ER1313" s="2"/>
      <c r="ES1313" s="2"/>
      <c r="ET1313" s="2"/>
      <c r="EU1313" s="2"/>
      <c r="EV1313" s="2"/>
      <c r="EW1313" s="2"/>
      <c r="EX1313" s="2"/>
      <c r="EY1313" s="2"/>
      <c r="EZ1313" s="2"/>
      <c r="FA1313" s="2"/>
      <c r="FB1313" s="2"/>
      <c r="FC1313" s="2"/>
      <c r="FD1313" s="2"/>
      <c r="FE1313" s="2"/>
      <c r="FF1313" s="2"/>
      <c r="FG1313" s="2"/>
      <c r="FH1313" s="2"/>
      <c r="FI1313" s="2"/>
      <c r="FJ1313" s="2"/>
      <c r="FK1313" s="2"/>
      <c r="FL1313" s="2"/>
      <c r="FM1313" s="2"/>
      <c r="FN1313" s="2"/>
      <c r="FO1313" s="2"/>
      <c r="FP1313" s="2"/>
      <c r="FQ1313" s="2"/>
      <c r="FR1313" s="2"/>
      <c r="FS1313" s="2"/>
      <c r="FT1313" s="2"/>
      <c r="FU1313" s="2"/>
      <c r="FV1313" s="2"/>
      <c r="FW1313" s="2"/>
      <c r="FX1313" s="2"/>
      <c r="FY1313" s="2"/>
      <c r="FZ1313" s="2"/>
      <c r="GA1313" s="2"/>
      <c r="GB1313" s="2"/>
      <c r="GC1313" s="2"/>
      <c r="GD1313" s="2"/>
      <c r="GE1313" s="2"/>
      <c r="GF1313" s="2"/>
      <c r="GG1313" s="2"/>
      <c r="GH1313" s="2"/>
      <c r="GI1313" s="2"/>
      <c r="GJ1313" s="2"/>
      <c r="GK1313" s="2"/>
      <c r="GL1313" s="2"/>
      <c r="GM1313" s="2"/>
      <c r="GN1313" s="2"/>
      <c r="GO1313" s="2"/>
      <c r="GP1313" s="2"/>
    </row>
    <row r="1314" spans="6:198" s="1" customFormat="1" ht="12.75" customHeight="1">
      <c r="F1314" s="81"/>
      <c r="G1314" s="480"/>
      <c r="H1314" s="480"/>
      <c r="I1314" s="480"/>
      <c r="J1314" s="500"/>
      <c r="K1314" s="530" t="s">
        <v>574</v>
      </c>
      <c r="L1314" s="501"/>
      <c r="M1314" s="500"/>
      <c r="N1314" s="500"/>
      <c r="O1314" s="500"/>
      <c r="P1314" s="500"/>
      <c r="Q1314" s="500"/>
      <c r="R1314" s="500"/>
      <c r="S1314" s="560">
        <f>[1]Stratifications!$G185</f>
        <v>15174901.870000001</v>
      </c>
      <c r="T1314" s="560"/>
      <c r="U1314" s="560"/>
      <c r="V1314" s="560"/>
      <c r="W1314" s="560"/>
      <c r="X1314" s="498"/>
      <c r="Y1314" s="498"/>
      <c r="Z1314" s="498"/>
      <c r="AA1314" s="553">
        <f>[1]Stratifications!$J185</f>
        <v>4.9579519249313787E-2</v>
      </c>
      <c r="AB1314" s="553"/>
      <c r="AC1314" s="553"/>
      <c r="AD1314" s="553" t="s">
        <v>493</v>
      </c>
      <c r="AE1314" s="553"/>
      <c r="AF1314" s="553"/>
      <c r="AG1314" s="553"/>
      <c r="AH1314" s="498"/>
      <c r="AI1314" s="561">
        <f>[1]Stratifications!$M185</f>
        <v>192</v>
      </c>
      <c r="AJ1314" s="562"/>
      <c r="AK1314" s="562"/>
      <c r="AL1314" s="562" t="s">
        <v>493</v>
      </c>
      <c r="AM1314" s="562"/>
      <c r="AN1314" s="562"/>
      <c r="AO1314" s="562"/>
      <c r="AP1314" s="498"/>
      <c r="AQ1314" s="498"/>
      <c r="AR1314" s="553">
        <f>[1]Stratifications!$P185</f>
        <v>8.8930060213061601E-2</v>
      </c>
      <c r="AS1314" s="553"/>
      <c r="AT1314" s="553"/>
      <c r="AU1314" s="553" t="s">
        <v>493</v>
      </c>
      <c r="AV1314" s="553"/>
      <c r="AW1314" s="553"/>
      <c r="AX1314" s="553"/>
      <c r="AY1314" s="553"/>
      <c r="AZ1314" s="500"/>
      <c r="BA1314" s="500"/>
      <c r="BB1314" s="500"/>
      <c r="BC1314" s="500"/>
      <c r="BD1314" s="480"/>
      <c r="BE1314" s="480"/>
      <c r="BF1314" s="480"/>
      <c r="BG1314" s="480"/>
      <c r="BH1314" s="480"/>
      <c r="BI1314" s="480"/>
      <c r="BJ1314" s="480"/>
      <c r="BK1314" s="480"/>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c r="DP1314" s="2"/>
      <c r="DQ1314" s="2"/>
      <c r="DR1314" s="2"/>
      <c r="DS1314" s="2"/>
      <c r="DT1314" s="2"/>
      <c r="DU1314" s="2"/>
      <c r="DV1314" s="2"/>
      <c r="DW1314" s="2"/>
      <c r="DX1314" s="2"/>
      <c r="DY1314" s="2"/>
      <c r="DZ1314" s="2"/>
      <c r="EA1314" s="2"/>
      <c r="EB1314" s="2"/>
      <c r="EC1314" s="2"/>
      <c r="ED1314" s="2"/>
      <c r="EE1314" s="2"/>
      <c r="EF1314" s="2"/>
      <c r="EG1314" s="2"/>
      <c r="EH1314" s="2"/>
      <c r="EI1314" s="2"/>
      <c r="EJ1314" s="2"/>
      <c r="EK1314" s="2"/>
      <c r="EL1314" s="2"/>
      <c r="EM1314" s="2"/>
      <c r="EN1314" s="2"/>
      <c r="EO1314" s="2"/>
      <c r="EP1314" s="2"/>
      <c r="EQ1314" s="2"/>
      <c r="ER1314" s="2"/>
      <c r="ES1314" s="2"/>
      <c r="ET1314" s="2"/>
      <c r="EU1314" s="2"/>
      <c r="EV1314" s="2"/>
      <c r="EW1314" s="2"/>
      <c r="EX1314" s="2"/>
      <c r="EY1314" s="2"/>
      <c r="EZ1314" s="2"/>
      <c r="FA1314" s="2"/>
      <c r="FB1314" s="2"/>
      <c r="FC1314" s="2"/>
      <c r="FD1314" s="2"/>
      <c r="FE1314" s="2"/>
      <c r="FF1314" s="2"/>
      <c r="FG1314" s="2"/>
      <c r="FH1314" s="2"/>
      <c r="FI1314" s="2"/>
      <c r="FJ1314" s="2"/>
      <c r="FK1314" s="2"/>
      <c r="FL1314" s="2"/>
      <c r="FM1314" s="2"/>
      <c r="FN1314" s="2"/>
      <c r="FO1314" s="2"/>
      <c r="FP1314" s="2"/>
      <c r="FQ1314" s="2"/>
      <c r="FR1314" s="2"/>
      <c r="FS1314" s="2"/>
      <c r="FT1314" s="2"/>
      <c r="FU1314" s="2"/>
      <c r="FV1314" s="2"/>
      <c r="FW1314" s="2"/>
      <c r="FX1314" s="2"/>
      <c r="FY1314" s="2"/>
      <c r="FZ1314" s="2"/>
      <c r="GA1314" s="2"/>
      <c r="GB1314" s="2"/>
      <c r="GC1314" s="2"/>
      <c r="GD1314" s="2"/>
      <c r="GE1314" s="2"/>
      <c r="GF1314" s="2"/>
      <c r="GG1314" s="2"/>
      <c r="GH1314" s="2"/>
      <c r="GI1314" s="2"/>
      <c r="GJ1314" s="2"/>
      <c r="GK1314" s="2"/>
      <c r="GL1314" s="2"/>
      <c r="GM1314" s="2"/>
      <c r="GN1314" s="2"/>
      <c r="GO1314" s="2"/>
      <c r="GP1314" s="2"/>
    </row>
    <row r="1315" spans="6:198" s="1" customFormat="1" ht="12.75" customHeight="1">
      <c r="F1315" s="81"/>
      <c r="G1315" s="480"/>
      <c r="H1315" s="480"/>
      <c r="I1315" s="480"/>
      <c r="J1315" s="500"/>
      <c r="K1315" s="504" t="s">
        <v>278</v>
      </c>
      <c r="L1315" s="505"/>
      <c r="M1315" s="505"/>
      <c r="N1315" s="505"/>
      <c r="O1315" s="505"/>
      <c r="P1315" s="505"/>
      <c r="Q1315" s="505"/>
      <c r="R1315" s="505"/>
      <c r="S1315" s="563">
        <f>[1]Stratifications!$G186</f>
        <v>306071984.96000004</v>
      </c>
      <c r="T1315" s="563"/>
      <c r="U1315" s="563"/>
      <c r="V1315" s="563"/>
      <c r="W1315" s="563"/>
      <c r="X1315" s="506"/>
      <c r="Y1315" s="506"/>
      <c r="Z1315" s="506"/>
      <c r="AA1315" s="577">
        <f>[1]Stratifications!$J186</f>
        <v>1</v>
      </c>
      <c r="AB1315" s="577"/>
      <c r="AC1315" s="577"/>
      <c r="AD1315" s="577" t="s">
        <v>493</v>
      </c>
      <c r="AE1315" s="577"/>
      <c r="AF1315" s="577"/>
      <c r="AG1315" s="577"/>
      <c r="AH1315" s="506"/>
      <c r="AI1315" s="578">
        <f>[1]Stratifications!$M186</f>
        <v>2159</v>
      </c>
      <c r="AJ1315" s="579"/>
      <c r="AK1315" s="579"/>
      <c r="AL1315" s="579" t="s">
        <v>493</v>
      </c>
      <c r="AM1315" s="579"/>
      <c r="AN1315" s="579"/>
      <c r="AO1315" s="579"/>
      <c r="AP1315" s="506"/>
      <c r="AQ1315" s="506"/>
      <c r="AR1315" s="577">
        <f>[1]Stratifications!$P186</f>
        <v>0.99999999999999989</v>
      </c>
      <c r="AS1315" s="577"/>
      <c r="AT1315" s="577"/>
      <c r="AU1315" s="577" t="s">
        <v>493</v>
      </c>
      <c r="AV1315" s="577"/>
      <c r="AW1315" s="577"/>
      <c r="AX1315" s="577"/>
      <c r="AY1315" s="577"/>
      <c r="AZ1315" s="500"/>
      <c r="BA1315" s="500"/>
      <c r="BB1315" s="500"/>
      <c r="BC1315" s="500"/>
      <c r="BD1315" s="480"/>
      <c r="BE1315" s="480"/>
      <c r="BF1315" s="480"/>
      <c r="BG1315" s="480"/>
      <c r="BH1315" s="480"/>
      <c r="BI1315" s="480"/>
      <c r="BJ1315" s="480"/>
      <c r="BK1315" s="480"/>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c r="DP1315" s="2"/>
      <c r="DQ1315" s="2"/>
      <c r="DR1315" s="2"/>
      <c r="DS1315" s="2"/>
      <c r="DT1315" s="2"/>
      <c r="DU1315" s="2"/>
      <c r="DV1315" s="2"/>
      <c r="DW1315" s="2"/>
      <c r="DX1315" s="2"/>
      <c r="DY1315" s="2"/>
      <c r="DZ1315" s="2"/>
      <c r="EA1315" s="2"/>
      <c r="EB1315" s="2"/>
      <c r="EC1315" s="2"/>
      <c r="ED1315" s="2"/>
      <c r="EE1315" s="2"/>
      <c r="EF1315" s="2"/>
      <c r="EG1315" s="2"/>
      <c r="EH1315" s="2"/>
      <c r="EI1315" s="2"/>
      <c r="EJ1315" s="2"/>
      <c r="EK1315" s="2"/>
      <c r="EL1315" s="2"/>
      <c r="EM1315" s="2"/>
      <c r="EN1315" s="2"/>
      <c r="EO1315" s="2"/>
      <c r="EP1315" s="2"/>
      <c r="EQ1315" s="2"/>
      <c r="ER1315" s="2"/>
      <c r="ES1315" s="2"/>
      <c r="ET1315" s="2"/>
      <c r="EU1315" s="2"/>
      <c r="EV1315" s="2"/>
      <c r="EW1315" s="2"/>
      <c r="EX1315" s="2"/>
      <c r="EY1315" s="2"/>
      <c r="EZ1315" s="2"/>
      <c r="FA1315" s="2"/>
      <c r="FB1315" s="2"/>
      <c r="FC1315" s="2"/>
      <c r="FD1315" s="2"/>
      <c r="FE1315" s="2"/>
      <c r="FF1315" s="2"/>
      <c r="FG1315" s="2"/>
      <c r="FH1315" s="2"/>
      <c r="FI1315" s="2"/>
      <c r="FJ1315" s="2"/>
      <c r="FK1315" s="2"/>
      <c r="FL1315" s="2"/>
      <c r="FM1315" s="2"/>
      <c r="FN1315" s="2"/>
      <c r="FO1315" s="2"/>
      <c r="FP1315" s="2"/>
      <c r="FQ1315" s="2"/>
      <c r="FR1315" s="2"/>
      <c r="FS1315" s="2"/>
      <c r="FT1315" s="2"/>
      <c r="FU1315" s="2"/>
      <c r="FV1315" s="2"/>
      <c r="FW1315" s="2"/>
      <c r="FX1315" s="2"/>
      <c r="FY1315" s="2"/>
      <c r="FZ1315" s="2"/>
      <c r="GA1315" s="2"/>
      <c r="GB1315" s="2"/>
      <c r="GC1315" s="2"/>
      <c r="GD1315" s="2"/>
      <c r="GE1315" s="2"/>
      <c r="GF1315" s="2"/>
      <c r="GG1315" s="2"/>
      <c r="GH1315" s="2"/>
      <c r="GI1315" s="2"/>
      <c r="GJ1315" s="2"/>
      <c r="GK1315" s="2"/>
      <c r="GL1315" s="2"/>
      <c r="GM1315" s="2"/>
      <c r="GN1315" s="2"/>
      <c r="GO1315" s="2"/>
      <c r="GP1315" s="2"/>
    </row>
    <row r="1316" spans="6:198" ht="12.75" customHeight="1">
      <c r="J1316" s="500"/>
      <c r="AZ1316" s="500"/>
      <c r="BA1316" s="500"/>
      <c r="BB1316" s="500"/>
      <c r="BC1316" s="500"/>
    </row>
    <row r="1317" spans="6:198" ht="12.75" customHeight="1">
      <c r="J1317" s="500"/>
      <c r="AZ1317" s="500"/>
      <c r="BA1317" s="500"/>
      <c r="BB1317" s="500"/>
      <c r="BC1317" s="500"/>
    </row>
    <row r="1318" spans="6:198" ht="12.75" customHeight="1">
      <c r="J1318" s="500"/>
      <c r="AZ1318" s="500"/>
      <c r="BA1318" s="500"/>
      <c r="BB1318" s="500"/>
      <c r="BC1318" s="500"/>
    </row>
    <row r="1319" spans="6:198" ht="12.75" customHeight="1">
      <c r="J1319" s="500"/>
      <c r="AZ1319" s="500"/>
      <c r="BA1319" s="500"/>
      <c r="BB1319" s="500"/>
      <c r="BC1319" s="500"/>
    </row>
    <row r="1320" spans="6:198" ht="12.75" customHeight="1">
      <c r="J1320" s="500"/>
      <c r="AZ1320" s="500"/>
      <c r="BA1320" s="500"/>
      <c r="BB1320" s="500"/>
      <c r="BC1320" s="500"/>
    </row>
    <row r="1321" spans="6:198" ht="12.75" customHeight="1">
      <c r="J1321" s="500"/>
      <c r="AZ1321" s="500"/>
      <c r="BA1321" s="500"/>
      <c r="BB1321" s="500"/>
      <c r="BC1321" s="500"/>
    </row>
    <row r="1322" spans="6:198" ht="12.75" customHeight="1">
      <c r="J1322" s="500"/>
      <c r="AZ1322" s="500"/>
      <c r="BA1322" s="500"/>
      <c r="BB1322" s="500"/>
      <c r="BC1322" s="500"/>
    </row>
    <row r="1323" spans="6:198" ht="12.75" customHeight="1">
      <c r="J1323" s="500"/>
      <c r="AZ1323" s="500"/>
      <c r="BA1323" s="500"/>
      <c r="BB1323" s="500"/>
      <c r="BC1323" s="500"/>
    </row>
    <row r="1324" spans="6:198" ht="12.75" customHeight="1">
      <c r="J1324" s="500"/>
      <c r="AZ1324" s="500"/>
      <c r="BA1324" s="500"/>
      <c r="BB1324" s="500"/>
      <c r="BC1324" s="500"/>
    </row>
    <row r="1325" spans="6:198" ht="12.75" customHeight="1">
      <c r="J1325" s="500"/>
      <c r="AZ1325" s="500"/>
      <c r="BA1325" s="500"/>
      <c r="BB1325" s="500"/>
      <c r="BC1325" s="500"/>
    </row>
    <row r="1326" spans="6:198" ht="12.75" customHeight="1">
      <c r="J1326" s="500"/>
      <c r="AZ1326" s="500"/>
      <c r="BA1326" s="500"/>
      <c r="BB1326" s="500"/>
      <c r="BC1326" s="500"/>
    </row>
    <row r="1328" spans="6:198" s="1" customFormat="1" ht="12.75" customHeight="1">
      <c r="F1328" s="81"/>
      <c r="G1328" s="550"/>
      <c r="H1328" s="550"/>
      <c r="I1328" s="550"/>
      <c r="J1328" s="550"/>
      <c r="K1328" s="550"/>
      <c r="L1328" s="550"/>
      <c r="M1328" s="81"/>
      <c r="N1328" s="98"/>
      <c r="O1328" s="98"/>
      <c r="P1328" s="98"/>
      <c r="Q1328" s="98"/>
      <c r="R1328" s="98"/>
      <c r="S1328" s="98"/>
      <c r="T1328" s="98"/>
      <c r="U1328" s="98"/>
      <c r="V1328" s="98"/>
      <c r="W1328" s="98"/>
      <c r="X1328" s="98"/>
      <c r="Y1328" s="98"/>
      <c r="Z1328" s="98"/>
      <c r="AA1328" s="98"/>
      <c r="AB1328" s="98"/>
      <c r="AC1328" s="98"/>
      <c r="AD1328" s="98"/>
      <c r="AE1328" s="98"/>
      <c r="AF1328" s="98"/>
      <c r="AG1328" s="98"/>
      <c r="AH1328" s="98"/>
      <c r="AI1328" s="98"/>
      <c r="AJ1328" s="98"/>
      <c r="AK1328" s="98"/>
      <c r="AL1328" s="98"/>
      <c r="AM1328" s="98"/>
      <c r="AN1328" s="98"/>
      <c r="AO1328" s="98"/>
      <c r="AP1328" s="551"/>
      <c r="AQ1328" s="551"/>
      <c r="AR1328" s="551"/>
      <c r="AS1328" s="551"/>
      <c r="AT1328" s="551"/>
      <c r="AU1328" s="551"/>
      <c r="AV1328" s="551"/>
      <c r="AW1328" s="395"/>
      <c r="AX1328" s="395"/>
      <c r="AY1328" s="395"/>
      <c r="AZ1328" s="395"/>
      <c r="BA1328" s="395"/>
      <c r="BB1328" s="395"/>
      <c r="BC1328" s="258"/>
      <c r="BD1328" s="551"/>
      <c r="BE1328" s="551"/>
      <c r="BF1328" s="551"/>
      <c r="BG1328" s="551"/>
      <c r="BH1328" s="551"/>
      <c r="BI1328" s="551"/>
      <c r="BJ1328" s="551"/>
      <c r="BK1328" s="551"/>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c r="DP1328" s="2"/>
      <c r="DQ1328" s="2"/>
      <c r="DR1328" s="2"/>
      <c r="DS1328" s="2"/>
      <c r="DT1328" s="2"/>
      <c r="DU1328" s="2"/>
      <c r="DV1328" s="2"/>
      <c r="DW1328" s="2"/>
      <c r="DX1328" s="2"/>
      <c r="DY1328" s="2"/>
      <c r="DZ1328" s="2"/>
      <c r="EA1328" s="2"/>
      <c r="EB1328" s="2"/>
      <c r="EC1328" s="2"/>
      <c r="ED1328" s="2"/>
      <c r="EE1328" s="2"/>
      <c r="EF1328" s="2"/>
      <c r="EG1328" s="2"/>
      <c r="EH1328" s="2"/>
      <c r="EI1328" s="2"/>
      <c r="EJ1328" s="2"/>
      <c r="EK1328" s="2"/>
      <c r="EL1328" s="2"/>
      <c r="EM1328" s="2"/>
      <c r="EN1328" s="2"/>
      <c r="EO1328" s="2"/>
      <c r="EP1328" s="2"/>
      <c r="EQ1328" s="2"/>
      <c r="ER1328" s="2"/>
      <c r="ES1328" s="2"/>
      <c r="ET1328" s="2"/>
      <c r="EU1328" s="2"/>
      <c r="EV1328" s="2"/>
      <c r="EW1328" s="2"/>
      <c r="EX1328" s="2"/>
      <c r="EY1328" s="2"/>
      <c r="EZ1328" s="2"/>
      <c r="FA1328" s="2"/>
      <c r="FB1328" s="2"/>
      <c r="FC1328" s="2"/>
      <c r="FD1328" s="2"/>
      <c r="FE1328" s="2"/>
      <c r="FF1328" s="2"/>
      <c r="FG1328" s="2"/>
      <c r="FH1328" s="2"/>
      <c r="FI1328" s="2"/>
      <c r="FJ1328" s="2"/>
      <c r="FK1328" s="2"/>
      <c r="FL1328" s="2"/>
      <c r="FM1328" s="2"/>
      <c r="FN1328" s="2"/>
      <c r="FO1328" s="2"/>
      <c r="FP1328" s="2"/>
      <c r="FQ1328" s="2"/>
      <c r="FR1328" s="2"/>
      <c r="FS1328" s="2"/>
      <c r="FT1328" s="2"/>
      <c r="FU1328" s="2"/>
      <c r="FV1328" s="2"/>
      <c r="FW1328" s="2"/>
      <c r="FX1328" s="2"/>
      <c r="FY1328" s="2"/>
      <c r="FZ1328" s="2"/>
      <c r="GA1328" s="2"/>
      <c r="GB1328" s="2"/>
      <c r="GC1328" s="2"/>
      <c r="GD1328" s="2"/>
      <c r="GE1328" s="2"/>
      <c r="GF1328" s="2"/>
      <c r="GG1328" s="2"/>
      <c r="GH1328" s="2"/>
      <c r="GI1328" s="2"/>
      <c r="GJ1328" s="2"/>
      <c r="GK1328" s="2"/>
      <c r="GL1328" s="2"/>
      <c r="GM1328" s="2"/>
      <c r="GN1328" s="2"/>
      <c r="GO1328" s="2"/>
      <c r="GP1328" s="2"/>
    </row>
    <row r="1329" spans="6:198" s="1" customFormat="1" ht="12.75" customHeight="1">
      <c r="F1329" s="81"/>
      <c r="G1329" s="550"/>
      <c r="H1329" s="550"/>
      <c r="I1329" s="550"/>
      <c r="J1329" s="550"/>
      <c r="K1329" s="12"/>
      <c r="L1329" s="12"/>
      <c r="M1329" s="12"/>
      <c r="N1329" s="12"/>
      <c r="O1329" s="12"/>
      <c r="P1329" s="12"/>
      <c r="Q1329" s="12"/>
      <c r="R1329" s="12"/>
      <c r="S1329" s="12"/>
      <c r="T1329" s="12"/>
      <c r="U1329" s="12"/>
      <c r="V1329" s="12"/>
      <c r="W1329" s="12"/>
      <c r="X1329" s="12"/>
      <c r="Y1329" s="12"/>
      <c r="Z1329" s="12"/>
      <c r="AA1329" s="12"/>
      <c r="AB1329" s="12"/>
      <c r="AC1329" s="12"/>
      <c r="AD1329" s="12"/>
      <c r="AE1329" s="12"/>
      <c r="AF1329" s="98"/>
      <c r="AG1329" s="98"/>
      <c r="AH1329" s="98"/>
      <c r="AI1329" s="98"/>
      <c r="AJ1329" s="98"/>
      <c r="AK1329" s="98"/>
      <c r="AL1329" s="98"/>
      <c r="AM1329" s="98"/>
      <c r="AN1329" s="98"/>
      <c r="AO1329" s="98"/>
      <c r="AP1329" s="551"/>
      <c r="AQ1329" s="551"/>
      <c r="AR1329" s="551"/>
      <c r="AS1329" s="551"/>
      <c r="AT1329" s="551"/>
      <c r="AU1329" s="551"/>
      <c r="AV1329" s="551"/>
      <c r="AW1329" s="395"/>
      <c r="AX1329" s="395"/>
      <c r="AY1329" s="395"/>
      <c r="AZ1329" s="395"/>
      <c r="BA1329" s="395"/>
      <c r="BB1329" s="395"/>
      <c r="BC1329" s="258"/>
      <c r="BD1329" s="551"/>
      <c r="BE1329" s="551"/>
      <c r="BF1329" s="551"/>
      <c r="BG1329" s="551"/>
      <c r="BH1329" s="551"/>
      <c r="BI1329" s="551"/>
      <c r="BJ1329" s="551"/>
      <c r="BK1329" s="551"/>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c r="DP1329" s="2"/>
      <c r="DQ1329" s="2"/>
      <c r="DR1329" s="2"/>
      <c r="DS1329" s="2"/>
      <c r="DT1329" s="2"/>
      <c r="DU1329" s="2"/>
      <c r="DV1329" s="2"/>
      <c r="DW1329" s="2"/>
      <c r="DX1329" s="2"/>
      <c r="DY1329" s="2"/>
      <c r="DZ1329" s="2"/>
      <c r="EA1329" s="2"/>
      <c r="EB1329" s="2"/>
      <c r="EC1329" s="2"/>
      <c r="ED1329" s="2"/>
      <c r="EE1329" s="2"/>
      <c r="EF1329" s="2"/>
      <c r="EG1329" s="2"/>
      <c r="EH1329" s="2"/>
      <c r="EI1329" s="2"/>
      <c r="EJ1329" s="2"/>
      <c r="EK1329" s="2"/>
      <c r="EL1329" s="2"/>
      <c r="EM1329" s="2"/>
      <c r="EN1329" s="2"/>
      <c r="EO1329" s="2"/>
      <c r="EP1329" s="2"/>
      <c r="EQ1329" s="2"/>
      <c r="ER1329" s="2"/>
      <c r="ES1329" s="2"/>
      <c r="ET1329" s="2"/>
      <c r="EU1329" s="2"/>
      <c r="EV1329" s="2"/>
      <c r="EW1329" s="2"/>
      <c r="EX1329" s="2"/>
      <c r="EY1329" s="2"/>
      <c r="EZ1329" s="2"/>
      <c r="FA1329" s="2"/>
      <c r="FB1329" s="2"/>
      <c r="FC1329" s="2"/>
      <c r="FD1329" s="2"/>
      <c r="FE1329" s="2"/>
      <c r="FF1329" s="2"/>
      <c r="FG1329" s="2"/>
      <c r="FH1329" s="2"/>
      <c r="FI1329" s="2"/>
      <c r="FJ1329" s="2"/>
      <c r="FK1329" s="2"/>
      <c r="FL1329" s="2"/>
      <c r="FM1329" s="2"/>
      <c r="FN1329" s="2"/>
      <c r="FO1329" s="2"/>
      <c r="FP1329" s="2"/>
      <c r="FQ1329" s="2"/>
      <c r="FR1329" s="2"/>
      <c r="FS1329" s="2"/>
      <c r="FT1329" s="2"/>
      <c r="FU1329" s="2"/>
      <c r="FV1329" s="2"/>
      <c r="FW1329" s="2"/>
      <c r="FX1329" s="2"/>
      <c r="FY1329" s="2"/>
      <c r="FZ1329" s="2"/>
      <c r="GA1329" s="2"/>
      <c r="GB1329" s="2"/>
      <c r="GC1329" s="2"/>
      <c r="GD1329" s="2"/>
      <c r="GE1329" s="2"/>
      <c r="GF1329" s="2"/>
      <c r="GG1329" s="2"/>
      <c r="GH1329" s="2"/>
      <c r="GI1329" s="2"/>
      <c r="GJ1329" s="2"/>
      <c r="GK1329" s="2"/>
      <c r="GL1329" s="2"/>
      <c r="GM1329" s="2"/>
      <c r="GN1329" s="2"/>
      <c r="GO1329" s="2"/>
      <c r="GP1329" s="2"/>
    </row>
    <row r="1330" spans="6:198" s="1" customFormat="1" ht="12.75" customHeight="1">
      <c r="F1330" s="81"/>
      <c r="G1330" s="550"/>
      <c r="H1330" s="550"/>
      <c r="I1330" s="550"/>
      <c r="J1330" s="550"/>
      <c r="K1330" s="12"/>
      <c r="L1330" s="12"/>
      <c r="M1330" s="12"/>
      <c r="N1330" s="12"/>
      <c r="O1330" s="12"/>
      <c r="P1330" s="12"/>
      <c r="Q1330" s="12"/>
      <c r="R1330" s="12"/>
      <c r="S1330" s="12"/>
      <c r="T1330" s="12"/>
      <c r="U1330" s="12"/>
      <c r="V1330" s="12"/>
      <c r="W1330" s="12"/>
      <c r="X1330" s="12"/>
      <c r="Y1330" s="12"/>
      <c r="Z1330" s="12"/>
      <c r="AA1330" s="12"/>
      <c r="AB1330" s="12"/>
      <c r="AC1330" s="12"/>
      <c r="AD1330" s="12"/>
      <c r="AE1330" s="12"/>
      <c r="AF1330" s="98"/>
      <c r="AG1330" s="98"/>
      <c r="AH1330" s="98"/>
      <c r="AI1330" s="98"/>
      <c r="AJ1330" s="98"/>
      <c r="AK1330" s="98"/>
      <c r="AL1330" s="98"/>
      <c r="AM1330" s="98"/>
      <c r="AN1330" s="98"/>
      <c r="AO1330" s="98"/>
      <c r="AP1330" s="551"/>
      <c r="AQ1330" s="551"/>
      <c r="AR1330" s="551"/>
      <c r="AS1330" s="551"/>
      <c r="AT1330" s="551"/>
      <c r="AU1330" s="551"/>
      <c r="AV1330" s="551"/>
      <c r="AW1330" s="395"/>
      <c r="AX1330" s="395"/>
      <c r="AY1330" s="395"/>
      <c r="AZ1330" s="395"/>
      <c r="BA1330" s="395"/>
      <c r="BB1330" s="395"/>
      <c r="BC1330" s="258"/>
      <c r="BD1330" s="551"/>
      <c r="BE1330" s="551"/>
      <c r="BF1330" s="551"/>
      <c r="BG1330" s="551"/>
      <c r="BH1330" s="551"/>
      <c r="BI1330" s="551"/>
      <c r="BJ1330" s="551"/>
      <c r="BK1330" s="551"/>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c r="DP1330" s="2"/>
      <c r="DQ1330" s="2"/>
      <c r="DR1330" s="2"/>
      <c r="DS1330" s="2"/>
      <c r="DT1330" s="2"/>
      <c r="DU1330" s="2"/>
      <c r="DV1330" s="2"/>
      <c r="DW1330" s="2"/>
      <c r="DX1330" s="2"/>
      <c r="DY1330" s="2"/>
      <c r="DZ1330" s="2"/>
      <c r="EA1330" s="2"/>
      <c r="EB1330" s="2"/>
      <c r="EC1330" s="2"/>
      <c r="ED1330" s="2"/>
      <c r="EE1330" s="2"/>
      <c r="EF1330" s="2"/>
      <c r="EG1330" s="2"/>
      <c r="EH1330" s="2"/>
      <c r="EI1330" s="2"/>
      <c r="EJ1330" s="2"/>
      <c r="EK1330" s="2"/>
      <c r="EL1330" s="2"/>
      <c r="EM1330" s="2"/>
      <c r="EN1330" s="2"/>
      <c r="EO1330" s="2"/>
      <c r="EP1330" s="2"/>
      <c r="EQ1330" s="2"/>
      <c r="ER1330" s="2"/>
      <c r="ES1330" s="2"/>
      <c r="ET1330" s="2"/>
      <c r="EU1330" s="2"/>
      <c r="EV1330" s="2"/>
      <c r="EW1330" s="2"/>
      <c r="EX1330" s="2"/>
      <c r="EY1330" s="2"/>
      <c r="EZ1330" s="2"/>
      <c r="FA1330" s="2"/>
      <c r="FB1330" s="2"/>
      <c r="FC1330" s="2"/>
      <c r="FD1330" s="2"/>
      <c r="FE1330" s="2"/>
      <c r="FF1330" s="2"/>
      <c r="FG1330" s="2"/>
      <c r="FH1330" s="2"/>
      <c r="FI1330" s="2"/>
      <c r="FJ1330" s="2"/>
      <c r="FK1330" s="2"/>
      <c r="FL1330" s="2"/>
      <c r="FM1330" s="2"/>
      <c r="FN1330" s="2"/>
      <c r="FO1330" s="2"/>
      <c r="FP1330" s="2"/>
      <c r="FQ1330" s="2"/>
      <c r="FR1330" s="2"/>
      <c r="FS1330" s="2"/>
      <c r="FT1330" s="2"/>
      <c r="FU1330" s="2"/>
      <c r="FV1330" s="2"/>
      <c r="FW1330" s="2"/>
      <c r="FX1330" s="2"/>
      <c r="FY1330" s="2"/>
      <c r="FZ1330" s="2"/>
      <c r="GA1330" s="2"/>
      <c r="GB1330" s="2"/>
      <c r="GC1330" s="2"/>
      <c r="GD1330" s="2"/>
      <c r="GE1330" s="2"/>
      <c r="GF1330" s="2"/>
      <c r="GG1330" s="2"/>
      <c r="GH1330" s="2"/>
      <c r="GI1330" s="2"/>
      <c r="GJ1330" s="2"/>
      <c r="GK1330" s="2"/>
      <c r="GL1330" s="2"/>
      <c r="GM1330" s="2"/>
      <c r="GN1330" s="2"/>
      <c r="GO1330" s="2"/>
      <c r="GP1330" s="2"/>
    </row>
    <row r="1331" spans="6:198" s="1" customFormat="1" ht="13.5" customHeight="1" thickBot="1">
      <c r="F1331" s="192"/>
      <c r="G1331" s="193"/>
      <c r="H1331" s="193"/>
      <c r="I1331" s="193"/>
      <c r="J1331" s="193"/>
      <c r="K1331" s="193"/>
      <c r="L1331" s="193"/>
      <c r="M1331" s="193"/>
      <c r="N1331" s="193"/>
      <c r="O1331" s="193"/>
      <c r="P1331" s="193"/>
      <c r="Q1331" s="193"/>
      <c r="R1331" s="193"/>
      <c r="S1331" s="193"/>
      <c r="T1331" s="193"/>
      <c r="U1331" s="193"/>
      <c r="V1331" s="193"/>
      <c r="W1331" s="193"/>
      <c r="X1331" s="193"/>
      <c r="Y1331" s="193"/>
      <c r="Z1331" s="193"/>
      <c r="AA1331" s="193"/>
      <c r="AB1331" s="193"/>
      <c r="AC1331" s="193"/>
      <c r="AD1331" s="193"/>
      <c r="AE1331" s="193"/>
      <c r="AF1331" s="193"/>
      <c r="AG1331" s="193"/>
      <c r="AH1331" s="193"/>
      <c r="AI1331" s="193"/>
      <c r="AJ1331" s="193"/>
      <c r="AK1331" s="193"/>
      <c r="AL1331" s="193"/>
      <c r="AM1331" s="193"/>
      <c r="AN1331" s="193"/>
      <c r="AO1331" s="193"/>
      <c r="AP1331" s="193"/>
      <c r="AQ1331" s="193"/>
      <c r="AR1331" s="193"/>
      <c r="AS1331" s="193"/>
      <c r="AT1331" s="193"/>
      <c r="AU1331" s="193"/>
      <c r="AV1331" s="193"/>
      <c r="AW1331" s="193"/>
      <c r="AX1331" s="193"/>
      <c r="AY1331" s="193"/>
      <c r="AZ1331" s="193"/>
      <c r="BA1331" s="193"/>
      <c r="BB1331" s="193"/>
      <c r="BC1331" s="193"/>
      <c r="BD1331" s="193"/>
      <c r="BE1331" s="193"/>
      <c r="BF1331" s="193"/>
      <c r="BG1331" s="193"/>
      <c r="BH1331" s="193"/>
      <c r="BI1331" s="193"/>
      <c r="BJ1331" s="193"/>
      <c r="BK1331" s="19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c r="DP1331" s="2"/>
      <c r="DQ1331" s="2"/>
      <c r="DR1331" s="2"/>
      <c r="DS1331" s="2"/>
      <c r="DT1331" s="2"/>
      <c r="DU1331" s="2"/>
      <c r="DV1331" s="2"/>
      <c r="DW1331" s="2"/>
      <c r="DX1331" s="2"/>
      <c r="DY1331" s="2"/>
      <c r="DZ1331" s="2"/>
      <c r="EA1331" s="2"/>
      <c r="EB1331" s="2"/>
      <c r="EC1331" s="2"/>
      <c r="ED1331" s="2"/>
      <c r="EE1331" s="2"/>
      <c r="EF1331" s="2"/>
      <c r="EG1331" s="2"/>
      <c r="EH1331" s="2"/>
      <c r="EI1331" s="2"/>
      <c r="EJ1331" s="2"/>
      <c r="EK1331" s="2"/>
      <c r="EL1331" s="2"/>
      <c r="EM1331" s="2"/>
      <c r="EN1331" s="2"/>
      <c r="EO1331" s="2"/>
      <c r="EP1331" s="2"/>
      <c r="EQ1331" s="2"/>
      <c r="ER1331" s="2"/>
      <c r="ES1331" s="2"/>
      <c r="ET1331" s="2"/>
      <c r="EU1331" s="2"/>
      <c r="EV1331" s="2"/>
      <c r="EW1331" s="2"/>
      <c r="EX1331" s="2"/>
      <c r="EY1331" s="2"/>
      <c r="EZ1331" s="2"/>
      <c r="FA1331" s="2"/>
      <c r="FB1331" s="2"/>
      <c r="FC1331" s="2"/>
      <c r="FD1331" s="2"/>
      <c r="FE1331" s="2"/>
      <c r="FF1331" s="2"/>
      <c r="FG1331" s="2"/>
      <c r="FH1331" s="2"/>
      <c r="FI1331" s="2"/>
      <c r="FJ1331" s="2"/>
      <c r="FK1331" s="2"/>
      <c r="FL1331" s="2"/>
      <c r="FM1331" s="2"/>
      <c r="FN1331" s="2"/>
      <c r="FO1331" s="2"/>
      <c r="FP1331" s="2"/>
      <c r="FQ1331" s="2"/>
      <c r="FR1331" s="2"/>
      <c r="FS1331" s="2"/>
      <c r="FT1331" s="2"/>
      <c r="FU1331" s="2"/>
      <c r="FV1331" s="2"/>
      <c r="FW1331" s="2"/>
      <c r="FX1331" s="2"/>
      <c r="FY1331" s="2"/>
      <c r="FZ1331" s="2"/>
      <c r="GA1331" s="2"/>
      <c r="GB1331" s="2"/>
      <c r="GC1331" s="2"/>
      <c r="GD1331" s="2"/>
      <c r="GE1331" s="2"/>
      <c r="GF1331" s="2"/>
      <c r="GG1331" s="2"/>
      <c r="GH1331" s="2"/>
      <c r="GI1331" s="2"/>
      <c r="GJ1331" s="2"/>
      <c r="GK1331" s="2"/>
      <c r="GL1331" s="2"/>
      <c r="GM1331" s="2"/>
      <c r="GN1331" s="2"/>
      <c r="GO1331" s="2"/>
      <c r="GP1331" s="2"/>
    </row>
    <row r="1332" spans="6:198" s="1" customFormat="1" ht="18">
      <c r="F1332" s="576" t="str">
        <f>[2]Setup!$B$5</f>
        <v>Precise Mortgage Funding 2018-2B plc</v>
      </c>
      <c r="G1332" s="576"/>
      <c r="H1332" s="576"/>
      <c r="I1332" s="576"/>
      <c r="J1332" s="576"/>
      <c r="K1332" s="576"/>
      <c r="L1332" s="576"/>
      <c r="M1332" s="576"/>
      <c r="N1332" s="576"/>
      <c r="O1332" s="576"/>
      <c r="P1332" s="576"/>
      <c r="Q1332" s="576"/>
      <c r="R1332" s="576"/>
      <c r="S1332" s="576"/>
      <c r="T1332" s="576"/>
      <c r="U1332" s="576"/>
      <c r="V1332" s="576"/>
      <c r="W1332" s="576"/>
      <c r="X1332" s="576"/>
      <c r="Y1332" s="576"/>
      <c r="Z1332" s="576"/>
      <c r="AA1332" s="576"/>
      <c r="AB1332" s="576"/>
      <c r="AC1332" s="576"/>
      <c r="AD1332" s="576"/>
      <c r="AE1332" s="576"/>
      <c r="AF1332" s="576"/>
      <c r="AG1332" s="576"/>
      <c r="AH1332" s="576"/>
      <c r="AI1332" s="576"/>
      <c r="AJ1332" s="576"/>
      <c r="AK1332" s="576"/>
      <c r="AL1332" s="576"/>
      <c r="AM1332" s="576"/>
      <c r="AN1332" s="576"/>
      <c r="AO1332" s="576"/>
      <c r="AP1332" s="576"/>
      <c r="AQ1332" s="576"/>
      <c r="AR1332" s="576"/>
      <c r="AS1332" s="576"/>
      <c r="AT1332" s="576"/>
      <c r="AU1332" s="576"/>
      <c r="AV1332" s="576"/>
      <c r="AW1332" s="576"/>
      <c r="AX1332" s="576"/>
      <c r="AY1332" s="576"/>
      <c r="AZ1332" s="576"/>
      <c r="BA1332" s="576"/>
      <c r="BB1332" s="576"/>
      <c r="BC1332" s="576"/>
      <c r="BD1332" s="576"/>
      <c r="BE1332" s="576"/>
      <c r="BF1332" s="576"/>
      <c r="BG1332" s="576"/>
      <c r="BH1332" s="576"/>
      <c r="BI1332" s="576"/>
      <c r="BJ1332" s="576"/>
      <c r="BK1332" s="576"/>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c r="DP1332" s="2"/>
      <c r="DQ1332" s="2"/>
      <c r="DR1332" s="2"/>
      <c r="DS1332" s="2"/>
      <c r="DT1332" s="2"/>
      <c r="DU1332" s="2"/>
      <c r="DV1332" s="2"/>
      <c r="DW1332" s="2"/>
      <c r="DX1332" s="2"/>
      <c r="DY1332" s="2"/>
      <c r="DZ1332" s="2"/>
      <c r="EA1332" s="2"/>
      <c r="EB1332" s="2"/>
      <c r="EC1332" s="2"/>
      <c r="ED1332" s="2"/>
      <c r="EE1332" s="2"/>
      <c r="EF1332" s="2"/>
      <c r="EG1332" s="2"/>
      <c r="EH1332" s="2"/>
      <c r="EI1332" s="2"/>
      <c r="EJ1332" s="2"/>
      <c r="EK1332" s="2"/>
      <c r="EL1332" s="2"/>
      <c r="EM1332" s="2"/>
      <c r="EN1332" s="2"/>
      <c r="EO1332" s="2"/>
      <c r="EP1332" s="2"/>
      <c r="EQ1332" s="2"/>
      <c r="ER1332" s="2"/>
      <c r="ES1332" s="2"/>
      <c r="ET1332" s="2"/>
      <c r="EU1332" s="2"/>
      <c r="EV1332" s="2"/>
      <c r="EW1332" s="2"/>
      <c r="EX1332" s="2"/>
      <c r="EY1332" s="2"/>
      <c r="EZ1332" s="2"/>
      <c r="FA1332" s="2"/>
      <c r="FB1332" s="2"/>
      <c r="FC1332" s="2"/>
      <c r="FD1332" s="2"/>
      <c r="FE1332" s="2"/>
      <c r="FF1332" s="2"/>
      <c r="FG1332" s="2"/>
      <c r="FH1332" s="2"/>
      <c r="FI1332" s="2"/>
      <c r="FJ1332" s="2"/>
      <c r="FK1332" s="2"/>
      <c r="FL1332" s="2"/>
      <c r="FM1332" s="2"/>
      <c r="FN1332" s="2"/>
      <c r="FO1332" s="2"/>
      <c r="FP1332" s="2"/>
      <c r="FQ1332" s="2"/>
      <c r="FR1332" s="2"/>
      <c r="FS1332" s="2"/>
      <c r="FT1332" s="2"/>
      <c r="FU1332" s="2"/>
      <c r="FV1332" s="2"/>
      <c r="FW1332" s="2"/>
      <c r="FX1332" s="2"/>
      <c r="FY1332" s="2"/>
      <c r="FZ1332" s="2"/>
      <c r="GA1332" s="2"/>
      <c r="GB1332" s="2"/>
      <c r="GC1332" s="2"/>
      <c r="GD1332" s="2"/>
      <c r="GE1332" s="2"/>
      <c r="GF1332" s="2"/>
      <c r="GG1332" s="2"/>
      <c r="GH1332" s="2"/>
      <c r="GI1332" s="2"/>
      <c r="GJ1332" s="2"/>
      <c r="GK1332" s="2"/>
      <c r="GL1332" s="2"/>
      <c r="GM1332" s="2"/>
      <c r="GN1332" s="2"/>
      <c r="GO1332" s="2"/>
      <c r="GP1332" s="2"/>
    </row>
    <row r="1333" spans="6:198" s="1" customFormat="1" ht="15" customHeight="1">
      <c r="F1333" s="569" t="s">
        <v>1</v>
      </c>
      <c r="G1333" s="569"/>
      <c r="H1333" s="569"/>
      <c r="I1333" s="569"/>
      <c r="J1333" s="569"/>
      <c r="K1333" s="569"/>
      <c r="L1333" s="569"/>
      <c r="M1333" s="569"/>
      <c r="N1333" s="569"/>
      <c r="O1333" s="569"/>
      <c r="P1333" s="569"/>
      <c r="Q1333" s="569"/>
      <c r="R1333" s="569"/>
      <c r="S1333" s="569"/>
      <c r="T1333" s="569"/>
      <c r="U1333" s="569"/>
      <c r="V1333" s="569"/>
      <c r="W1333" s="569"/>
      <c r="X1333" s="569"/>
      <c r="Y1333" s="569"/>
      <c r="Z1333" s="569"/>
      <c r="AA1333" s="569"/>
      <c r="AB1333" s="569"/>
      <c r="AC1333" s="569"/>
      <c r="AD1333" s="569"/>
      <c r="AE1333" s="569"/>
      <c r="AF1333" s="569"/>
      <c r="AG1333" s="569"/>
      <c r="AH1333" s="569"/>
      <c r="AI1333" s="569"/>
      <c r="AJ1333" s="569"/>
      <c r="AK1333" s="569"/>
      <c r="AL1333" s="569"/>
      <c r="AM1333" s="569"/>
      <c r="AN1333" s="569"/>
      <c r="AO1333" s="569"/>
      <c r="AP1333" s="569"/>
      <c r="AQ1333" s="569"/>
      <c r="AR1333" s="569"/>
      <c r="AS1333" s="569"/>
      <c r="AT1333" s="569"/>
      <c r="AU1333" s="569"/>
      <c r="AV1333" s="569"/>
      <c r="AW1333" s="569"/>
      <c r="AX1333" s="569"/>
      <c r="AY1333" s="569"/>
      <c r="AZ1333" s="569"/>
      <c r="BA1333" s="569"/>
      <c r="BB1333" s="569"/>
      <c r="BC1333" s="569"/>
      <c r="BD1333" s="569"/>
      <c r="BE1333" s="569"/>
      <c r="BF1333" s="569"/>
      <c r="BG1333" s="569"/>
      <c r="BH1333" s="569"/>
      <c r="BI1333" s="569"/>
      <c r="BJ1333" s="569"/>
      <c r="BK1333" s="569"/>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c r="DP1333" s="2"/>
      <c r="DQ1333" s="2"/>
      <c r="DR1333" s="2"/>
      <c r="DS1333" s="2"/>
      <c r="DT1333" s="2"/>
      <c r="DU1333" s="2"/>
      <c r="DV1333" s="2"/>
      <c r="DW1333" s="2"/>
      <c r="DX1333" s="2"/>
      <c r="DY1333" s="2"/>
      <c r="DZ1333" s="2"/>
      <c r="EA1333" s="2"/>
      <c r="EB1333" s="2"/>
      <c r="EC1333" s="2"/>
      <c r="ED1333" s="2"/>
      <c r="EE1333" s="2"/>
      <c r="EF1333" s="2"/>
      <c r="EG1333" s="2"/>
      <c r="EH1333" s="2"/>
      <c r="EI1333" s="2"/>
      <c r="EJ1333" s="2"/>
      <c r="EK1333" s="2"/>
      <c r="EL1333" s="2"/>
      <c r="EM1333" s="2"/>
      <c r="EN1333" s="2"/>
      <c r="EO1333" s="2"/>
      <c r="EP1333" s="2"/>
      <c r="EQ1333" s="2"/>
      <c r="ER1333" s="2"/>
      <c r="ES1333" s="2"/>
      <c r="ET1333" s="2"/>
      <c r="EU1333" s="2"/>
      <c r="EV1333" s="2"/>
      <c r="EW1333" s="2"/>
      <c r="EX1333" s="2"/>
      <c r="EY1333" s="2"/>
      <c r="EZ1333" s="2"/>
      <c r="FA1333" s="2"/>
      <c r="FB1333" s="2"/>
      <c r="FC1333" s="2"/>
      <c r="FD1333" s="2"/>
      <c r="FE1333" s="2"/>
      <c r="FF1333" s="2"/>
      <c r="FG1333" s="2"/>
      <c r="FH1333" s="2"/>
      <c r="FI1333" s="2"/>
      <c r="FJ1333" s="2"/>
      <c r="FK1333" s="2"/>
      <c r="FL1333" s="2"/>
      <c r="FM1333" s="2"/>
      <c r="FN1333" s="2"/>
      <c r="FO1333" s="2"/>
      <c r="FP1333" s="2"/>
      <c r="FQ1333" s="2"/>
      <c r="FR1333" s="2"/>
      <c r="FS1333" s="2"/>
      <c r="FT1333" s="2"/>
      <c r="FU1333" s="2"/>
      <c r="FV1333" s="2"/>
      <c r="FW1333" s="2"/>
      <c r="FX1333" s="2"/>
      <c r="FY1333" s="2"/>
      <c r="FZ1333" s="2"/>
      <c r="GA1333" s="2"/>
      <c r="GB1333" s="2"/>
      <c r="GC1333" s="2"/>
      <c r="GD1333" s="2"/>
      <c r="GE1333" s="2"/>
      <c r="GF1333" s="2"/>
      <c r="GG1333" s="2"/>
      <c r="GH1333" s="2"/>
      <c r="GI1333" s="2"/>
      <c r="GJ1333" s="2"/>
      <c r="GK1333" s="2"/>
      <c r="GL1333" s="2"/>
      <c r="GM1333" s="2"/>
      <c r="GN1333" s="2"/>
      <c r="GO1333" s="2"/>
      <c r="GP1333" s="2"/>
    </row>
    <row r="1334" spans="6:198" s="1" customFormat="1" ht="15" customHeight="1">
      <c r="F1334" s="569" t="s">
        <v>2</v>
      </c>
      <c r="G1334" s="569"/>
      <c r="H1334" s="569"/>
      <c r="I1334" s="569"/>
      <c r="J1334" s="569"/>
      <c r="K1334" s="569"/>
      <c r="L1334" s="569"/>
      <c r="M1334" s="569"/>
      <c r="N1334" s="569"/>
      <c r="O1334" s="569"/>
      <c r="P1334" s="569"/>
      <c r="Q1334" s="569"/>
      <c r="R1334" s="569"/>
      <c r="S1334" s="569"/>
      <c r="T1334" s="569"/>
      <c r="U1334" s="569"/>
      <c r="V1334" s="569"/>
      <c r="W1334" s="569"/>
      <c r="X1334" s="569"/>
      <c r="Y1334" s="569"/>
      <c r="Z1334" s="569"/>
      <c r="AA1334" s="569"/>
      <c r="AB1334" s="569"/>
      <c r="AC1334" s="569"/>
      <c r="AD1334" s="569"/>
      <c r="AE1334" s="569"/>
      <c r="AF1334" s="569"/>
      <c r="AG1334" s="569"/>
      <c r="AH1334" s="569"/>
      <c r="AI1334" s="569"/>
      <c r="AJ1334" s="569"/>
      <c r="AK1334" s="569"/>
      <c r="AL1334" s="569"/>
      <c r="AM1334" s="569"/>
      <c r="AN1334" s="569"/>
      <c r="AO1334" s="569"/>
      <c r="AP1334" s="569"/>
      <c r="AQ1334" s="569"/>
      <c r="AR1334" s="569"/>
      <c r="AS1334" s="569"/>
      <c r="AT1334" s="569"/>
      <c r="AU1334" s="569"/>
      <c r="AV1334" s="569"/>
      <c r="AW1334" s="569"/>
      <c r="AX1334" s="569"/>
      <c r="AY1334" s="569"/>
      <c r="AZ1334" s="569"/>
      <c r="BA1334" s="569"/>
      <c r="BB1334" s="569"/>
      <c r="BC1334" s="569"/>
      <c r="BD1334" s="569"/>
      <c r="BE1334" s="569"/>
      <c r="BF1334" s="569"/>
      <c r="BG1334" s="569"/>
      <c r="BH1334" s="569"/>
      <c r="BI1334" s="569"/>
      <c r="BJ1334" s="569"/>
      <c r="BK1334" s="569"/>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c r="DP1334" s="2"/>
      <c r="DQ1334" s="2"/>
      <c r="DR1334" s="2"/>
      <c r="DS1334" s="2"/>
      <c r="DT1334" s="2"/>
      <c r="DU1334" s="2"/>
      <c r="DV1334" s="2"/>
      <c r="DW1334" s="2"/>
      <c r="DX1334" s="2"/>
      <c r="DY1334" s="2"/>
      <c r="DZ1334" s="2"/>
      <c r="EA1334" s="2"/>
      <c r="EB1334" s="2"/>
      <c r="EC1334" s="2"/>
      <c r="ED1334" s="2"/>
      <c r="EE1334" s="2"/>
      <c r="EF1334" s="2"/>
      <c r="EG1334" s="2"/>
      <c r="EH1334" s="2"/>
      <c r="EI1334" s="2"/>
      <c r="EJ1334" s="2"/>
      <c r="EK1334" s="2"/>
      <c r="EL1334" s="2"/>
      <c r="EM1334" s="2"/>
      <c r="EN1334" s="2"/>
      <c r="EO1334" s="2"/>
      <c r="EP1334" s="2"/>
      <c r="EQ1334" s="2"/>
      <c r="ER1334" s="2"/>
      <c r="ES1334" s="2"/>
      <c r="ET1334" s="2"/>
      <c r="EU1334" s="2"/>
      <c r="EV1334" s="2"/>
      <c r="EW1334" s="2"/>
      <c r="EX1334" s="2"/>
      <c r="EY1334" s="2"/>
      <c r="EZ1334" s="2"/>
      <c r="FA1334" s="2"/>
      <c r="FB1334" s="2"/>
      <c r="FC1334" s="2"/>
      <c r="FD1334" s="2"/>
      <c r="FE1334" s="2"/>
      <c r="FF1334" s="2"/>
      <c r="FG1334" s="2"/>
      <c r="FH1334" s="2"/>
      <c r="FI1334" s="2"/>
      <c r="FJ1334" s="2"/>
      <c r="FK1334" s="2"/>
      <c r="FL1334" s="2"/>
      <c r="FM1334" s="2"/>
      <c r="FN1334" s="2"/>
      <c r="FO1334" s="2"/>
      <c r="FP1334" s="2"/>
      <c r="FQ1334" s="2"/>
      <c r="FR1334" s="2"/>
      <c r="FS1334" s="2"/>
      <c r="FT1334" s="2"/>
      <c r="FU1334" s="2"/>
      <c r="FV1334" s="2"/>
      <c r="FW1334" s="2"/>
      <c r="FX1334" s="2"/>
      <c r="FY1334" s="2"/>
      <c r="FZ1334" s="2"/>
      <c r="GA1334" s="2"/>
      <c r="GB1334" s="2"/>
      <c r="GC1334" s="2"/>
      <c r="GD1334" s="2"/>
      <c r="GE1334" s="2"/>
      <c r="GF1334" s="2"/>
      <c r="GG1334" s="2"/>
      <c r="GH1334" s="2"/>
      <c r="GI1334" s="2"/>
      <c r="GJ1334" s="2"/>
      <c r="GK1334" s="2"/>
      <c r="GL1334" s="2"/>
      <c r="GM1334" s="2"/>
      <c r="GN1334" s="2"/>
      <c r="GO1334" s="2"/>
      <c r="GP1334" s="2"/>
    </row>
    <row r="1335" spans="6:198" s="1" customFormat="1" ht="13.5" customHeight="1" thickBot="1">
      <c r="F1335" s="570">
        <f>[1]Input!$C$112</f>
        <v>43633</v>
      </c>
      <c r="G1335" s="570"/>
      <c r="H1335" s="570"/>
      <c r="I1335" s="570"/>
      <c r="J1335" s="570"/>
      <c r="K1335" s="570"/>
      <c r="L1335" s="570"/>
      <c r="M1335" s="570"/>
      <c r="N1335" s="570"/>
      <c r="O1335" s="570"/>
      <c r="P1335" s="570"/>
      <c r="Q1335" s="570"/>
      <c r="R1335" s="570"/>
      <c r="S1335" s="570"/>
      <c r="T1335" s="570"/>
      <c r="U1335" s="570"/>
      <c r="V1335" s="570"/>
      <c r="W1335" s="570"/>
      <c r="X1335" s="570"/>
      <c r="Y1335" s="570"/>
      <c r="Z1335" s="570"/>
      <c r="AA1335" s="570"/>
      <c r="AB1335" s="570"/>
      <c r="AC1335" s="570"/>
      <c r="AD1335" s="570"/>
      <c r="AE1335" s="570"/>
      <c r="AF1335" s="570"/>
      <c r="AG1335" s="570"/>
      <c r="AH1335" s="570"/>
      <c r="AI1335" s="570"/>
      <c r="AJ1335" s="570"/>
      <c r="AK1335" s="570"/>
      <c r="AL1335" s="570"/>
      <c r="AM1335" s="570"/>
      <c r="AN1335" s="570"/>
      <c r="AO1335" s="570"/>
      <c r="AP1335" s="570"/>
      <c r="AQ1335" s="570"/>
      <c r="AR1335" s="570"/>
      <c r="AS1335" s="570"/>
      <c r="AT1335" s="570"/>
      <c r="AU1335" s="570"/>
      <c r="AV1335" s="570"/>
      <c r="AW1335" s="570"/>
      <c r="AX1335" s="570"/>
      <c r="AY1335" s="570"/>
      <c r="AZ1335" s="570"/>
      <c r="BA1335" s="570"/>
      <c r="BB1335" s="570"/>
      <c r="BC1335" s="570"/>
      <c r="BD1335" s="570"/>
      <c r="BE1335" s="570"/>
      <c r="BF1335" s="570"/>
      <c r="BG1335" s="570"/>
      <c r="BH1335" s="570"/>
      <c r="BI1335" s="570"/>
      <c r="BJ1335" s="570"/>
      <c r="BK1335" s="570"/>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c r="DP1335" s="2"/>
      <c r="DQ1335" s="2"/>
      <c r="DR1335" s="2"/>
      <c r="DS1335" s="2"/>
      <c r="DT1335" s="2"/>
      <c r="DU1335" s="2"/>
      <c r="DV1335" s="2"/>
      <c r="DW1335" s="2"/>
      <c r="DX1335" s="2"/>
      <c r="DY1335" s="2"/>
      <c r="DZ1335" s="2"/>
      <c r="EA1335" s="2"/>
      <c r="EB1335" s="2"/>
      <c r="EC1335" s="2"/>
      <c r="ED1335" s="2"/>
      <c r="EE1335" s="2"/>
      <c r="EF1335" s="2"/>
      <c r="EG1335" s="2"/>
      <c r="EH1335" s="2"/>
      <c r="EI1335" s="2"/>
      <c r="EJ1335" s="2"/>
      <c r="EK1335" s="2"/>
      <c r="EL1335" s="2"/>
      <c r="EM1335" s="2"/>
      <c r="EN1335" s="2"/>
      <c r="EO1335" s="2"/>
      <c r="EP1335" s="2"/>
      <c r="EQ1335" s="2"/>
      <c r="ER1335" s="2"/>
      <c r="ES1335" s="2"/>
      <c r="ET1335" s="2"/>
      <c r="EU1335" s="2"/>
      <c r="EV1335" s="2"/>
      <c r="EW1335" s="2"/>
      <c r="EX1335" s="2"/>
      <c r="EY1335" s="2"/>
      <c r="EZ1335" s="2"/>
      <c r="FA1335" s="2"/>
      <c r="FB1335" s="2"/>
      <c r="FC1335" s="2"/>
      <c r="FD1335" s="2"/>
      <c r="FE1335" s="2"/>
      <c r="FF1335" s="2"/>
      <c r="FG1335" s="2"/>
      <c r="FH1335" s="2"/>
      <c r="FI1335" s="2"/>
      <c r="FJ1335" s="2"/>
      <c r="FK1335" s="2"/>
      <c r="FL1335" s="2"/>
      <c r="FM1335" s="2"/>
      <c r="FN1335" s="2"/>
      <c r="FO1335" s="2"/>
      <c r="FP1335" s="2"/>
      <c r="FQ1335" s="2"/>
      <c r="FR1335" s="2"/>
      <c r="FS1335" s="2"/>
      <c r="FT1335" s="2"/>
      <c r="FU1335" s="2"/>
      <c r="FV1335" s="2"/>
      <c r="FW1335" s="2"/>
      <c r="FX1335" s="2"/>
      <c r="FY1335" s="2"/>
      <c r="FZ1335" s="2"/>
      <c r="GA1335" s="2"/>
      <c r="GB1335" s="2"/>
      <c r="GC1335" s="2"/>
      <c r="GD1335" s="2"/>
      <c r="GE1335" s="2"/>
      <c r="GF1335" s="2"/>
      <c r="GG1335" s="2"/>
      <c r="GH1335" s="2"/>
      <c r="GI1335" s="2"/>
      <c r="GJ1335" s="2"/>
      <c r="GK1335" s="2"/>
      <c r="GL1335" s="2"/>
      <c r="GM1335" s="2"/>
      <c r="GN1335" s="2"/>
      <c r="GO1335" s="2"/>
      <c r="GP1335" s="2"/>
    </row>
    <row r="1336" spans="6:198" s="1" customFormat="1" ht="12.75" customHeight="1">
      <c r="F1336" s="4"/>
      <c r="G1336" s="4"/>
      <c r="H1336" s="4"/>
      <c r="I1336" s="4"/>
      <c r="J1336" s="4"/>
      <c r="K1336" s="4"/>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c r="BC1336" s="4"/>
      <c r="BD1336" s="4"/>
      <c r="BE1336" s="4"/>
      <c r="BF1336" s="4"/>
      <c r="BG1336" s="4"/>
      <c r="BH1336" s="4"/>
      <c r="BI1336" s="4"/>
      <c r="BJ1336" s="4"/>
      <c r="BK1336" s="4"/>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c r="DP1336" s="2"/>
      <c r="DQ1336" s="2"/>
      <c r="DR1336" s="2"/>
      <c r="DS1336" s="2"/>
      <c r="DT1336" s="2"/>
      <c r="DU1336" s="2"/>
      <c r="DV1336" s="2"/>
      <c r="DW1336" s="2"/>
      <c r="DX1336" s="2"/>
      <c r="DY1336" s="2"/>
      <c r="DZ1336" s="2"/>
      <c r="EA1336" s="2"/>
      <c r="EB1336" s="2"/>
      <c r="EC1336" s="2"/>
      <c r="ED1336" s="2"/>
      <c r="EE1336" s="2"/>
      <c r="EF1336" s="2"/>
      <c r="EG1336" s="2"/>
      <c r="EH1336" s="2"/>
      <c r="EI1336" s="2"/>
      <c r="EJ1336" s="2"/>
      <c r="EK1336" s="2"/>
      <c r="EL1336" s="2"/>
      <c r="EM1336" s="2"/>
      <c r="EN1336" s="2"/>
      <c r="EO1336" s="2"/>
      <c r="EP1336" s="2"/>
      <c r="EQ1336" s="2"/>
      <c r="ER1336" s="2"/>
      <c r="ES1336" s="2"/>
      <c r="ET1336" s="2"/>
      <c r="EU1336" s="2"/>
      <c r="EV1336" s="2"/>
      <c r="EW1336" s="2"/>
      <c r="EX1336" s="2"/>
      <c r="EY1336" s="2"/>
      <c r="EZ1336" s="2"/>
      <c r="FA1336" s="2"/>
      <c r="FB1336" s="2"/>
      <c r="FC1336" s="2"/>
      <c r="FD1336" s="2"/>
      <c r="FE1336" s="2"/>
      <c r="FF1336" s="2"/>
      <c r="FG1336" s="2"/>
      <c r="FH1336" s="2"/>
      <c r="FI1336" s="2"/>
      <c r="FJ1336" s="2"/>
      <c r="FK1336" s="2"/>
      <c r="FL1336" s="2"/>
      <c r="FM1336" s="2"/>
      <c r="FN1336" s="2"/>
      <c r="FO1336" s="2"/>
      <c r="FP1336" s="2"/>
      <c r="FQ1336" s="2"/>
      <c r="FR1336" s="2"/>
      <c r="FS1336" s="2"/>
      <c r="FT1336" s="2"/>
      <c r="FU1336" s="2"/>
      <c r="FV1336" s="2"/>
      <c r="FW1336" s="2"/>
      <c r="FX1336" s="2"/>
      <c r="FY1336" s="2"/>
      <c r="FZ1336" s="2"/>
      <c r="GA1336" s="2"/>
      <c r="GB1336" s="2"/>
      <c r="GC1336" s="2"/>
      <c r="GD1336" s="2"/>
      <c r="GE1336" s="2"/>
      <c r="GF1336" s="2"/>
      <c r="GG1336" s="2"/>
      <c r="GH1336" s="2"/>
      <c r="GI1336" s="2"/>
      <c r="GJ1336" s="2"/>
      <c r="GK1336" s="2"/>
      <c r="GL1336" s="2"/>
      <c r="GM1336" s="2"/>
      <c r="GN1336" s="2"/>
      <c r="GO1336" s="2"/>
      <c r="GP1336" s="2"/>
    </row>
    <row r="1337" spans="6:198" s="1" customFormat="1" ht="12.75" customHeight="1">
      <c r="F1337" s="571" t="s">
        <v>490</v>
      </c>
      <c r="G1337" s="571"/>
      <c r="H1337" s="571"/>
      <c r="I1337" s="571"/>
      <c r="J1337" s="571"/>
      <c r="K1337" s="571"/>
      <c r="L1337" s="571"/>
      <c r="M1337" s="571"/>
      <c r="N1337" s="571"/>
      <c r="O1337" s="571"/>
      <c r="P1337" s="571"/>
      <c r="Q1337" s="571"/>
      <c r="R1337" s="571"/>
      <c r="S1337" s="571"/>
      <c r="T1337" s="571"/>
      <c r="U1337" s="571"/>
      <c r="V1337" s="571"/>
      <c r="W1337" s="571"/>
      <c r="X1337" s="571"/>
      <c r="Y1337" s="571"/>
      <c r="Z1337" s="571"/>
      <c r="AA1337" s="571"/>
      <c r="AB1337" s="571"/>
      <c r="AC1337" s="571"/>
      <c r="AD1337" s="571"/>
      <c r="AE1337" s="571"/>
      <c r="AF1337" s="571"/>
      <c r="AG1337" s="571"/>
      <c r="AH1337" s="571"/>
      <c r="AI1337" s="571"/>
      <c r="AJ1337" s="571"/>
      <c r="AK1337" s="571"/>
      <c r="AL1337" s="571"/>
      <c r="AM1337" s="571"/>
      <c r="AN1337" s="571"/>
      <c r="AO1337" s="571"/>
      <c r="AP1337" s="571"/>
      <c r="AQ1337" s="571"/>
      <c r="AR1337" s="571"/>
      <c r="AS1337" s="571"/>
      <c r="AT1337" s="571"/>
      <c r="AU1337" s="571"/>
      <c r="AV1337" s="571"/>
      <c r="AW1337" s="571"/>
      <c r="AX1337" s="571"/>
      <c r="AY1337" s="571"/>
      <c r="AZ1337" s="571"/>
      <c r="BA1337" s="571"/>
      <c r="BB1337" s="571"/>
      <c r="BC1337" s="571"/>
      <c r="BD1337" s="571"/>
      <c r="BE1337" s="571"/>
      <c r="BF1337" s="571"/>
      <c r="BG1337" s="571"/>
      <c r="BH1337" s="571"/>
      <c r="BI1337" s="571"/>
      <c r="BJ1337" s="571"/>
      <c r="BK1337" s="571"/>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c r="DP1337" s="2"/>
      <c r="DQ1337" s="2"/>
      <c r="DR1337" s="2"/>
      <c r="DS1337" s="2"/>
      <c r="DT1337" s="2"/>
      <c r="DU1337" s="2"/>
      <c r="DV1337" s="2"/>
      <c r="DW1337" s="2"/>
      <c r="DX1337" s="2"/>
      <c r="DY1337" s="2"/>
      <c r="DZ1337" s="2"/>
      <c r="EA1337" s="2"/>
      <c r="EB1337" s="2"/>
      <c r="EC1337" s="2"/>
      <c r="ED1337" s="2"/>
      <c r="EE1337" s="2"/>
      <c r="EF1337" s="2"/>
      <c r="EG1337" s="2"/>
      <c r="EH1337" s="2"/>
      <c r="EI1337" s="2"/>
      <c r="EJ1337" s="2"/>
      <c r="EK1337" s="2"/>
      <c r="EL1337" s="2"/>
      <c r="EM1337" s="2"/>
      <c r="EN1337" s="2"/>
      <c r="EO1337" s="2"/>
      <c r="EP1337" s="2"/>
      <c r="EQ1337" s="2"/>
      <c r="ER1337" s="2"/>
      <c r="ES1337" s="2"/>
      <c r="ET1337" s="2"/>
      <c r="EU1337" s="2"/>
      <c r="EV1337" s="2"/>
      <c r="EW1337" s="2"/>
      <c r="EX1337" s="2"/>
      <c r="EY1337" s="2"/>
      <c r="EZ1337" s="2"/>
      <c r="FA1337" s="2"/>
      <c r="FB1337" s="2"/>
      <c r="FC1337" s="2"/>
      <c r="FD1337" s="2"/>
      <c r="FE1337" s="2"/>
      <c r="FF1337" s="2"/>
      <c r="FG1337" s="2"/>
      <c r="FH1337" s="2"/>
      <c r="FI1337" s="2"/>
      <c r="FJ1337" s="2"/>
      <c r="FK1337" s="2"/>
      <c r="FL1337" s="2"/>
      <c r="FM1337" s="2"/>
      <c r="FN1337" s="2"/>
      <c r="FO1337" s="2"/>
      <c r="FP1337" s="2"/>
      <c r="FQ1337" s="2"/>
      <c r="FR1337" s="2"/>
      <c r="FS1337" s="2"/>
      <c r="FT1337" s="2"/>
      <c r="FU1337" s="2"/>
      <c r="FV1337" s="2"/>
      <c r="FW1337" s="2"/>
      <c r="FX1337" s="2"/>
      <c r="FY1337" s="2"/>
      <c r="FZ1337" s="2"/>
      <c r="GA1337" s="2"/>
      <c r="GB1337" s="2"/>
      <c r="GC1337" s="2"/>
      <c r="GD1337" s="2"/>
      <c r="GE1337" s="2"/>
      <c r="GF1337" s="2"/>
      <c r="GG1337" s="2"/>
      <c r="GH1337" s="2"/>
      <c r="GI1337" s="2"/>
      <c r="GJ1337" s="2"/>
      <c r="GK1337" s="2"/>
      <c r="GL1337" s="2"/>
      <c r="GM1337" s="2"/>
      <c r="GN1337" s="2"/>
      <c r="GO1337" s="2"/>
      <c r="GP1337" s="2"/>
    </row>
    <row r="1338" spans="6:198" s="1" customFormat="1" ht="12.75" customHeight="1" thickBot="1">
      <c r="F1338" s="97" t="str">
        <f>F1297</f>
        <v xml:space="preserve">As at: </v>
      </c>
      <c r="G1338" s="480"/>
      <c r="H1338" s="580" t="str">
        <f>H1297</f>
        <v>31-05-2019</v>
      </c>
      <c r="I1338" s="580"/>
      <c r="J1338" s="580"/>
      <c r="K1338" s="573"/>
      <c r="L1338" s="573"/>
      <c r="M1338" s="480"/>
      <c r="N1338" s="480"/>
      <c r="O1338" s="480"/>
      <c r="P1338" s="480"/>
      <c r="Q1338" s="480"/>
      <c r="R1338" s="480"/>
      <c r="S1338" s="480"/>
      <c r="T1338" s="480"/>
      <c r="U1338" s="480"/>
      <c r="V1338" s="480"/>
      <c r="W1338" s="480"/>
      <c r="X1338" s="480"/>
      <c r="Y1338" s="480"/>
      <c r="Z1338" s="480"/>
      <c r="AA1338" s="480"/>
      <c r="AB1338" s="480"/>
      <c r="AC1338" s="480"/>
      <c r="AD1338" s="480"/>
      <c r="AE1338" s="480"/>
      <c r="AF1338" s="480"/>
      <c r="AG1338" s="480"/>
      <c r="AH1338" s="480"/>
      <c r="AI1338" s="480"/>
      <c r="AJ1338" s="480"/>
      <c r="AK1338" s="480"/>
      <c r="AL1338" s="480"/>
      <c r="AM1338" s="480"/>
      <c r="AN1338" s="480"/>
      <c r="AO1338" s="480"/>
      <c r="AP1338" s="480"/>
      <c r="AQ1338" s="480"/>
      <c r="AR1338" s="480"/>
      <c r="AS1338" s="480"/>
      <c r="AT1338" s="480"/>
      <c r="AU1338" s="480"/>
      <c r="AV1338" s="480"/>
      <c r="AW1338" s="480"/>
      <c r="AX1338" s="480"/>
      <c r="AY1338" s="480"/>
      <c r="AZ1338" s="480"/>
      <c r="BA1338" s="480"/>
      <c r="BB1338" s="480"/>
      <c r="BC1338" s="480"/>
      <c r="BD1338" s="480"/>
      <c r="BE1338" s="480"/>
      <c r="BF1338" s="480"/>
      <c r="BG1338" s="480"/>
      <c r="BH1338" s="480"/>
      <c r="BI1338" s="480"/>
      <c r="BJ1338" s="480"/>
      <c r="BK1338" s="480"/>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c r="DP1338" s="2"/>
      <c r="DQ1338" s="2"/>
      <c r="DR1338" s="2"/>
      <c r="DS1338" s="2"/>
      <c r="DT1338" s="2"/>
      <c r="DU1338" s="2"/>
      <c r="DV1338" s="2"/>
      <c r="DW1338" s="2"/>
      <c r="DX1338" s="2"/>
      <c r="DY1338" s="2"/>
      <c r="DZ1338" s="2"/>
      <c r="EA1338" s="2"/>
      <c r="EB1338" s="2"/>
      <c r="EC1338" s="2"/>
      <c r="ED1338" s="2"/>
      <c r="EE1338" s="2"/>
      <c r="EF1338" s="2"/>
      <c r="EG1338" s="2"/>
      <c r="EH1338" s="2"/>
      <c r="EI1338" s="2"/>
      <c r="EJ1338" s="2"/>
      <c r="EK1338" s="2"/>
      <c r="EL1338" s="2"/>
      <c r="EM1338" s="2"/>
      <c r="EN1338" s="2"/>
      <c r="EO1338" s="2"/>
      <c r="EP1338" s="2"/>
      <c r="EQ1338" s="2"/>
      <c r="ER1338" s="2"/>
      <c r="ES1338" s="2"/>
      <c r="ET1338" s="2"/>
      <c r="EU1338" s="2"/>
      <c r="EV1338" s="2"/>
      <c r="EW1338" s="2"/>
      <c r="EX1338" s="2"/>
      <c r="EY1338" s="2"/>
      <c r="EZ1338" s="2"/>
      <c r="FA1338" s="2"/>
      <c r="FB1338" s="2"/>
      <c r="FC1338" s="2"/>
      <c r="FD1338" s="2"/>
      <c r="FE1338" s="2"/>
      <c r="FF1338" s="2"/>
      <c r="FG1338" s="2"/>
      <c r="FH1338" s="2"/>
      <c r="FI1338" s="2"/>
      <c r="FJ1338" s="2"/>
      <c r="FK1338" s="2"/>
      <c r="FL1338" s="2"/>
      <c r="FM1338" s="2"/>
      <c r="FN1338" s="2"/>
      <c r="FO1338" s="2"/>
      <c r="FP1338" s="2"/>
      <c r="FQ1338" s="2"/>
      <c r="FR1338" s="2"/>
      <c r="FS1338" s="2"/>
      <c r="FT1338" s="2"/>
      <c r="FU1338" s="2"/>
      <c r="FV1338" s="2"/>
      <c r="FW1338" s="2"/>
      <c r="FX1338" s="2"/>
      <c r="FY1338" s="2"/>
      <c r="FZ1338" s="2"/>
      <c r="GA1338" s="2"/>
      <c r="GB1338" s="2"/>
      <c r="GC1338" s="2"/>
      <c r="GD1338" s="2"/>
      <c r="GE1338" s="2"/>
      <c r="GF1338" s="2"/>
      <c r="GG1338" s="2"/>
      <c r="GH1338" s="2"/>
      <c r="GI1338" s="2"/>
      <c r="GJ1338" s="2"/>
      <c r="GK1338" s="2"/>
      <c r="GL1338" s="2"/>
      <c r="GM1338" s="2"/>
      <c r="GN1338" s="2"/>
      <c r="GO1338" s="2"/>
      <c r="GP1338" s="2"/>
    </row>
    <row r="1339" spans="6:198" s="1" customFormat="1" ht="12.75" customHeight="1" thickBot="1">
      <c r="F1339" s="81"/>
      <c r="G1339" s="480"/>
      <c r="H1339" s="480"/>
      <c r="I1339" s="480"/>
      <c r="J1339" s="480"/>
      <c r="K1339" s="482" t="s">
        <v>575</v>
      </c>
      <c r="L1339" s="482"/>
      <c r="M1339" s="482"/>
      <c r="N1339" s="482"/>
      <c r="O1339" s="482"/>
      <c r="P1339" s="482"/>
      <c r="Q1339" s="483"/>
      <c r="R1339" s="483"/>
      <c r="S1339" s="483"/>
      <c r="T1339" s="484"/>
      <c r="U1339" s="483" t="s">
        <v>56</v>
      </c>
      <c r="V1339" s="483"/>
      <c r="W1339" s="483"/>
      <c r="X1339" s="483"/>
      <c r="Y1339" s="483"/>
      <c r="Z1339" s="485"/>
      <c r="AA1339" s="486"/>
      <c r="AB1339" s="486"/>
      <c r="AC1339" s="486"/>
      <c r="AD1339" s="486" t="s">
        <v>472</v>
      </c>
      <c r="AE1339" s="486"/>
      <c r="AF1339" s="486"/>
      <c r="AG1339" s="486"/>
      <c r="AH1339" s="487"/>
      <c r="AI1339" s="574" t="s">
        <v>473</v>
      </c>
      <c r="AJ1339" s="575"/>
      <c r="AK1339" s="575"/>
      <c r="AL1339" s="575"/>
      <c r="AM1339" s="575"/>
      <c r="AN1339" s="575"/>
      <c r="AO1339" s="575"/>
      <c r="AP1339" s="487"/>
      <c r="AQ1339" s="487"/>
      <c r="AR1339" s="486"/>
      <c r="AS1339" s="486"/>
      <c r="AT1339" s="486"/>
      <c r="AU1339" s="486" t="s">
        <v>474</v>
      </c>
      <c r="AV1339" s="486"/>
      <c r="AW1339" s="486"/>
      <c r="AX1339" s="507"/>
      <c r="AY1339" s="507"/>
      <c r="AZ1339" s="500"/>
      <c r="BA1339" s="500"/>
      <c r="BB1339" s="500"/>
      <c r="BC1339" s="500"/>
      <c r="BD1339" s="480"/>
      <c r="BE1339" s="480"/>
      <c r="BF1339" s="480"/>
      <c r="BG1339" s="480"/>
      <c r="BH1339" s="480"/>
      <c r="BI1339" s="480"/>
      <c r="BJ1339" s="480"/>
      <c r="BK1339" s="480"/>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c r="DP1339" s="2"/>
      <c r="DQ1339" s="2"/>
      <c r="DR1339" s="2"/>
      <c r="DS1339" s="2"/>
      <c r="DT1339" s="2"/>
      <c r="DU1339" s="2"/>
      <c r="DV1339" s="2"/>
      <c r="DW1339" s="2"/>
      <c r="DX1339" s="2"/>
      <c r="DY1339" s="2"/>
      <c r="DZ1339" s="2"/>
      <c r="EA1339" s="2"/>
      <c r="EB1339" s="2"/>
      <c r="EC1339" s="2"/>
      <c r="ED1339" s="2"/>
      <c r="EE1339" s="2"/>
      <c r="EF1339" s="2"/>
      <c r="EG1339" s="2"/>
      <c r="EH1339" s="2"/>
      <c r="EI1339" s="2"/>
      <c r="EJ1339" s="2"/>
      <c r="EK1339" s="2"/>
      <c r="EL1339" s="2"/>
      <c r="EM1339" s="2"/>
      <c r="EN1339" s="2"/>
      <c r="EO1339" s="2"/>
      <c r="EP1339" s="2"/>
      <c r="EQ1339" s="2"/>
      <c r="ER1339" s="2"/>
      <c r="ES1339" s="2"/>
      <c r="ET1339" s="2"/>
      <c r="EU1339" s="2"/>
      <c r="EV1339" s="2"/>
      <c r="EW1339" s="2"/>
      <c r="EX1339" s="2"/>
      <c r="EY1339" s="2"/>
      <c r="EZ1339" s="2"/>
      <c r="FA1339" s="2"/>
      <c r="FB1339" s="2"/>
      <c r="FC1339" s="2"/>
      <c r="FD1339" s="2"/>
      <c r="FE1339" s="2"/>
      <c r="FF1339" s="2"/>
      <c r="FG1339" s="2"/>
      <c r="FH1339" s="2"/>
      <c r="FI1339" s="2"/>
      <c r="FJ1339" s="2"/>
      <c r="FK1339" s="2"/>
      <c r="FL1339" s="2"/>
      <c r="FM1339" s="2"/>
      <c r="FN1339" s="2"/>
      <c r="FO1339" s="2"/>
      <c r="FP1339" s="2"/>
      <c r="FQ1339" s="2"/>
      <c r="FR1339" s="2"/>
      <c r="FS1339" s="2"/>
      <c r="FT1339" s="2"/>
      <c r="FU1339" s="2"/>
      <c r="FV1339" s="2"/>
      <c r="FW1339" s="2"/>
      <c r="FX1339" s="2"/>
      <c r="FY1339" s="2"/>
      <c r="FZ1339" s="2"/>
      <c r="GA1339" s="2"/>
      <c r="GB1339" s="2"/>
      <c r="GC1339" s="2"/>
      <c r="GD1339" s="2"/>
      <c r="GE1339" s="2"/>
      <c r="GF1339" s="2"/>
      <c r="GG1339" s="2"/>
      <c r="GH1339" s="2"/>
      <c r="GI1339" s="2"/>
      <c r="GJ1339" s="2"/>
      <c r="GK1339" s="2"/>
      <c r="GL1339" s="2"/>
      <c r="GM1339" s="2"/>
      <c r="GN1339" s="2"/>
      <c r="GO1339" s="2"/>
      <c r="GP1339" s="2"/>
    </row>
    <row r="1340" spans="6:198" s="1" customFormat="1" ht="12.75" customHeight="1">
      <c r="F1340" s="81"/>
      <c r="G1340" s="480"/>
      <c r="H1340" s="480"/>
      <c r="I1340" s="480"/>
      <c r="J1340" s="480"/>
      <c r="K1340" s="528" t="s">
        <v>576</v>
      </c>
      <c r="L1340" s="489"/>
      <c r="M1340" s="490"/>
      <c r="N1340" s="490"/>
      <c r="O1340" s="490"/>
      <c r="P1340" s="490"/>
      <c r="Q1340" s="490"/>
      <c r="R1340" s="491"/>
      <c r="S1340" s="560">
        <f>[1]Stratifications!$G189</f>
        <v>34868940.640000001</v>
      </c>
      <c r="T1340" s="560"/>
      <c r="U1340" s="560"/>
      <c r="V1340" s="560"/>
      <c r="W1340" s="560"/>
      <c r="X1340" s="492"/>
      <c r="Y1340" s="492"/>
      <c r="Z1340" s="493"/>
      <c r="AA1340" s="566">
        <f>[1]Stratifications!$J189</f>
        <v>0.11392398636078035</v>
      </c>
      <c r="AB1340" s="566"/>
      <c r="AC1340" s="566"/>
      <c r="AD1340" s="566" t="s">
        <v>493</v>
      </c>
      <c r="AE1340" s="566"/>
      <c r="AF1340" s="566"/>
      <c r="AG1340" s="566"/>
      <c r="AH1340" s="493"/>
      <c r="AI1340" s="567">
        <f>[1]Stratifications!$M189</f>
        <v>174</v>
      </c>
      <c r="AJ1340" s="568"/>
      <c r="AK1340" s="568"/>
      <c r="AL1340" s="568" t="s">
        <v>493</v>
      </c>
      <c r="AM1340" s="568"/>
      <c r="AN1340" s="568"/>
      <c r="AO1340" s="568"/>
      <c r="AP1340" s="493"/>
      <c r="AQ1340" s="493"/>
      <c r="AR1340" s="566">
        <f>[1]Stratifications!$P189</f>
        <v>8.0592867068087076E-2</v>
      </c>
      <c r="AS1340" s="566"/>
      <c r="AT1340" s="566"/>
      <c r="AU1340" s="566" t="s">
        <v>493</v>
      </c>
      <c r="AV1340" s="566"/>
      <c r="AW1340" s="566"/>
      <c r="AX1340" s="566"/>
      <c r="AY1340" s="566"/>
      <c r="AZ1340" s="500"/>
      <c r="BA1340" s="500"/>
      <c r="BB1340" s="500"/>
      <c r="BC1340" s="500"/>
      <c r="BD1340" s="480"/>
      <c r="BE1340" s="480"/>
      <c r="BF1340" s="480"/>
      <c r="BG1340" s="480"/>
      <c r="BH1340" s="480"/>
      <c r="BI1340" s="480"/>
      <c r="BJ1340" s="480"/>
      <c r="BK1340" s="480"/>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c r="DP1340" s="2"/>
      <c r="DQ1340" s="2"/>
      <c r="DR1340" s="2"/>
      <c r="DS1340" s="2"/>
      <c r="DT1340" s="2"/>
      <c r="DU1340" s="2"/>
      <c r="DV1340" s="2"/>
      <c r="DW1340" s="2"/>
      <c r="DX1340" s="2"/>
      <c r="DY1340" s="2"/>
      <c r="DZ1340" s="2"/>
      <c r="EA1340" s="2"/>
      <c r="EB1340" s="2"/>
      <c r="EC1340" s="2"/>
      <c r="ED1340" s="2"/>
      <c r="EE1340" s="2"/>
      <c r="EF1340" s="2"/>
      <c r="EG1340" s="2"/>
      <c r="EH1340" s="2"/>
      <c r="EI1340" s="2"/>
      <c r="EJ1340" s="2"/>
      <c r="EK1340" s="2"/>
      <c r="EL1340" s="2"/>
      <c r="EM1340" s="2"/>
      <c r="EN1340" s="2"/>
      <c r="EO1340" s="2"/>
      <c r="EP1340" s="2"/>
      <c r="EQ1340" s="2"/>
      <c r="ER1340" s="2"/>
      <c r="ES1340" s="2"/>
      <c r="ET1340" s="2"/>
      <c r="EU1340" s="2"/>
      <c r="EV1340" s="2"/>
      <c r="EW1340" s="2"/>
      <c r="EX1340" s="2"/>
      <c r="EY1340" s="2"/>
      <c r="EZ1340" s="2"/>
      <c r="FA1340" s="2"/>
      <c r="FB1340" s="2"/>
      <c r="FC1340" s="2"/>
      <c r="FD1340" s="2"/>
      <c r="FE1340" s="2"/>
      <c r="FF1340" s="2"/>
      <c r="FG1340" s="2"/>
      <c r="FH1340" s="2"/>
      <c r="FI1340" s="2"/>
      <c r="FJ1340" s="2"/>
      <c r="FK1340" s="2"/>
      <c r="FL1340" s="2"/>
      <c r="FM1340" s="2"/>
      <c r="FN1340" s="2"/>
      <c r="FO1340" s="2"/>
      <c r="FP1340" s="2"/>
      <c r="FQ1340" s="2"/>
      <c r="FR1340" s="2"/>
      <c r="FS1340" s="2"/>
      <c r="FT1340" s="2"/>
      <c r="FU1340" s="2"/>
      <c r="FV1340" s="2"/>
      <c r="FW1340" s="2"/>
      <c r="FX1340" s="2"/>
      <c r="FY1340" s="2"/>
      <c r="FZ1340" s="2"/>
      <c r="GA1340" s="2"/>
      <c r="GB1340" s="2"/>
      <c r="GC1340" s="2"/>
      <c r="GD1340" s="2"/>
      <c r="GE1340" s="2"/>
      <c r="GF1340" s="2"/>
      <c r="GG1340" s="2"/>
      <c r="GH1340" s="2"/>
      <c r="GI1340" s="2"/>
      <c r="GJ1340" s="2"/>
      <c r="GK1340" s="2"/>
      <c r="GL1340" s="2"/>
      <c r="GM1340" s="2"/>
      <c r="GN1340" s="2"/>
      <c r="GO1340" s="2"/>
      <c r="GP1340" s="2"/>
    </row>
    <row r="1341" spans="6:198" s="1" customFormat="1" ht="12.75" customHeight="1">
      <c r="F1341" s="81"/>
      <c r="G1341" s="480"/>
      <c r="H1341" s="480"/>
      <c r="I1341" s="480"/>
      <c r="J1341" s="480"/>
      <c r="K1341" s="530" t="s">
        <v>577</v>
      </c>
      <c r="L1341" s="495"/>
      <c r="M1341" s="496"/>
      <c r="N1341" s="496"/>
      <c r="O1341" s="496"/>
      <c r="P1341" s="496"/>
      <c r="Q1341" s="496"/>
      <c r="R1341" s="491"/>
      <c r="S1341" s="560">
        <f>[1]Stratifications!$G190</f>
        <v>89919734.319999948</v>
      </c>
      <c r="T1341" s="560"/>
      <c r="U1341" s="560"/>
      <c r="V1341" s="560"/>
      <c r="W1341" s="560"/>
      <c r="X1341" s="497"/>
      <c r="Y1341" s="497"/>
      <c r="Z1341" s="498"/>
      <c r="AA1341" s="553">
        <f>[1]Stratifications!$J190</f>
        <v>0.29378622918314923</v>
      </c>
      <c r="AB1341" s="553"/>
      <c r="AC1341" s="553"/>
      <c r="AD1341" s="553" t="s">
        <v>493</v>
      </c>
      <c r="AE1341" s="553"/>
      <c r="AF1341" s="553"/>
      <c r="AG1341" s="553"/>
      <c r="AH1341" s="498"/>
      <c r="AI1341" s="561">
        <f>[1]Stratifications!$M190</f>
        <v>727</v>
      </c>
      <c r="AJ1341" s="562"/>
      <c r="AK1341" s="562"/>
      <c r="AL1341" s="562" t="s">
        <v>493</v>
      </c>
      <c r="AM1341" s="562"/>
      <c r="AN1341" s="562"/>
      <c r="AO1341" s="562"/>
      <c r="AP1341" s="498"/>
      <c r="AQ1341" s="498"/>
      <c r="AR1341" s="553">
        <f>[1]Stratifications!$P190</f>
        <v>0.33672996757758222</v>
      </c>
      <c r="AS1341" s="553"/>
      <c r="AT1341" s="553"/>
      <c r="AU1341" s="553" t="s">
        <v>493</v>
      </c>
      <c r="AV1341" s="553"/>
      <c r="AW1341" s="553"/>
      <c r="AX1341" s="553"/>
      <c r="AY1341" s="553"/>
      <c r="AZ1341" s="500"/>
      <c r="BA1341" s="500"/>
      <c r="BB1341" s="500"/>
      <c r="BC1341" s="500"/>
      <c r="BD1341" s="480"/>
      <c r="BE1341" s="480"/>
      <c r="BF1341" s="480"/>
      <c r="BG1341" s="480"/>
      <c r="BH1341" s="480"/>
      <c r="BI1341" s="480"/>
      <c r="BJ1341" s="480"/>
      <c r="BK1341" s="480"/>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c r="DP1341" s="2"/>
      <c r="DQ1341" s="2"/>
      <c r="DR1341" s="2"/>
      <c r="DS1341" s="2"/>
      <c r="DT1341" s="2"/>
      <c r="DU1341" s="2"/>
      <c r="DV1341" s="2"/>
      <c r="DW1341" s="2"/>
      <c r="DX1341" s="2"/>
      <c r="DY1341" s="2"/>
      <c r="DZ1341" s="2"/>
      <c r="EA1341" s="2"/>
      <c r="EB1341" s="2"/>
      <c r="EC1341" s="2"/>
      <c r="ED1341" s="2"/>
      <c r="EE1341" s="2"/>
      <c r="EF1341" s="2"/>
      <c r="EG1341" s="2"/>
      <c r="EH1341" s="2"/>
      <c r="EI1341" s="2"/>
      <c r="EJ1341" s="2"/>
      <c r="EK1341" s="2"/>
      <c r="EL1341" s="2"/>
      <c r="EM1341" s="2"/>
      <c r="EN1341" s="2"/>
      <c r="EO1341" s="2"/>
      <c r="EP1341" s="2"/>
      <c r="EQ1341" s="2"/>
      <c r="ER1341" s="2"/>
      <c r="ES1341" s="2"/>
      <c r="ET1341" s="2"/>
      <c r="EU1341" s="2"/>
      <c r="EV1341" s="2"/>
      <c r="EW1341" s="2"/>
      <c r="EX1341" s="2"/>
      <c r="EY1341" s="2"/>
      <c r="EZ1341" s="2"/>
      <c r="FA1341" s="2"/>
      <c r="FB1341" s="2"/>
      <c r="FC1341" s="2"/>
      <c r="FD1341" s="2"/>
      <c r="FE1341" s="2"/>
      <c r="FF1341" s="2"/>
      <c r="FG1341" s="2"/>
      <c r="FH1341" s="2"/>
      <c r="FI1341" s="2"/>
      <c r="FJ1341" s="2"/>
      <c r="FK1341" s="2"/>
      <c r="FL1341" s="2"/>
      <c r="FM1341" s="2"/>
      <c r="FN1341" s="2"/>
      <c r="FO1341" s="2"/>
      <c r="FP1341" s="2"/>
      <c r="FQ1341" s="2"/>
      <c r="FR1341" s="2"/>
      <c r="FS1341" s="2"/>
      <c r="FT1341" s="2"/>
      <c r="FU1341" s="2"/>
      <c r="FV1341" s="2"/>
      <c r="FW1341" s="2"/>
      <c r="FX1341" s="2"/>
      <c r="FY1341" s="2"/>
      <c r="FZ1341" s="2"/>
      <c r="GA1341" s="2"/>
      <c r="GB1341" s="2"/>
      <c r="GC1341" s="2"/>
      <c r="GD1341" s="2"/>
      <c r="GE1341" s="2"/>
      <c r="GF1341" s="2"/>
      <c r="GG1341" s="2"/>
      <c r="GH1341" s="2"/>
      <c r="GI1341" s="2"/>
      <c r="GJ1341" s="2"/>
      <c r="GK1341" s="2"/>
      <c r="GL1341" s="2"/>
      <c r="GM1341" s="2"/>
      <c r="GN1341" s="2"/>
      <c r="GO1341" s="2"/>
      <c r="GP1341" s="2"/>
    </row>
    <row r="1342" spans="6:198" s="1" customFormat="1" ht="12.75" customHeight="1">
      <c r="F1342" s="81"/>
      <c r="G1342" s="480"/>
      <c r="H1342" s="480"/>
      <c r="I1342" s="480"/>
      <c r="J1342" s="480"/>
      <c r="K1342" s="530" t="s">
        <v>578</v>
      </c>
      <c r="L1342" s="495"/>
      <c r="M1342" s="496"/>
      <c r="N1342" s="496"/>
      <c r="O1342" s="496"/>
      <c r="P1342" s="496"/>
      <c r="Q1342" s="496"/>
      <c r="R1342" s="491"/>
      <c r="S1342" s="560">
        <f>[1]Stratifications!$G191</f>
        <v>45352331.50000003</v>
      </c>
      <c r="T1342" s="560"/>
      <c r="U1342" s="560"/>
      <c r="V1342" s="560"/>
      <c r="W1342" s="560"/>
      <c r="X1342" s="497"/>
      <c r="Y1342" s="497"/>
      <c r="Z1342" s="498"/>
      <c r="AA1342" s="553">
        <f>[1]Stratifications!$J191</f>
        <v>0.14817537614861112</v>
      </c>
      <c r="AB1342" s="553"/>
      <c r="AC1342" s="553"/>
      <c r="AD1342" s="553" t="s">
        <v>493</v>
      </c>
      <c r="AE1342" s="553"/>
      <c r="AF1342" s="553"/>
      <c r="AG1342" s="553"/>
      <c r="AH1342" s="498"/>
      <c r="AI1342" s="561">
        <f>[1]Stratifications!$M191</f>
        <v>290</v>
      </c>
      <c r="AJ1342" s="562"/>
      <c r="AK1342" s="562"/>
      <c r="AL1342" s="562" t="s">
        <v>493</v>
      </c>
      <c r="AM1342" s="562"/>
      <c r="AN1342" s="562"/>
      <c r="AO1342" s="562"/>
      <c r="AP1342" s="498"/>
      <c r="AQ1342" s="498"/>
      <c r="AR1342" s="553">
        <f>[1]Stratifications!$P191</f>
        <v>0.13432144511347846</v>
      </c>
      <c r="AS1342" s="553"/>
      <c r="AT1342" s="553"/>
      <c r="AU1342" s="553" t="s">
        <v>493</v>
      </c>
      <c r="AV1342" s="553"/>
      <c r="AW1342" s="553"/>
      <c r="AX1342" s="553"/>
      <c r="AY1342" s="553"/>
      <c r="AZ1342" s="500"/>
      <c r="BA1342" s="500"/>
      <c r="BB1342" s="500"/>
      <c r="BC1342" s="500"/>
      <c r="BD1342" s="480"/>
      <c r="BE1342" s="480"/>
      <c r="BF1342" s="480"/>
      <c r="BG1342" s="480"/>
      <c r="BH1342" s="480"/>
      <c r="BI1342" s="480"/>
      <c r="BJ1342" s="480"/>
      <c r="BK1342" s="480"/>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row>
    <row r="1343" spans="6:198" s="1" customFormat="1" ht="12.75" customHeight="1">
      <c r="F1343" s="81"/>
      <c r="G1343" s="480"/>
      <c r="H1343" s="480"/>
      <c r="I1343" s="480"/>
      <c r="J1343" s="480"/>
      <c r="K1343" s="530" t="s">
        <v>579</v>
      </c>
      <c r="L1343" s="495"/>
      <c r="M1343" s="496"/>
      <c r="N1343" s="496"/>
      <c r="O1343" s="496"/>
      <c r="P1343" s="496"/>
      <c r="Q1343" s="496"/>
      <c r="R1343" s="491"/>
      <c r="S1343" s="560">
        <f>[1]Stratifications!$G192</f>
        <v>18336180.329999991</v>
      </c>
      <c r="T1343" s="560"/>
      <c r="U1343" s="560"/>
      <c r="V1343" s="560"/>
      <c r="W1343" s="560"/>
      <c r="X1343" s="497"/>
      <c r="Y1343" s="497"/>
      <c r="Z1343" s="498"/>
      <c r="AA1343" s="553">
        <f>[1]Stratifications!$J192</f>
        <v>5.9908064870413794E-2</v>
      </c>
      <c r="AB1343" s="553"/>
      <c r="AC1343" s="553"/>
      <c r="AD1343" s="553" t="s">
        <v>493</v>
      </c>
      <c r="AE1343" s="553"/>
      <c r="AF1343" s="553"/>
      <c r="AG1343" s="553"/>
      <c r="AH1343" s="498"/>
      <c r="AI1343" s="561">
        <f>[1]Stratifications!$M192</f>
        <v>152</v>
      </c>
      <c r="AJ1343" s="562"/>
      <c r="AK1343" s="562"/>
      <c r="AL1343" s="562" t="s">
        <v>493</v>
      </c>
      <c r="AM1343" s="562"/>
      <c r="AN1343" s="562"/>
      <c r="AO1343" s="562"/>
      <c r="AP1343" s="498"/>
      <c r="AQ1343" s="498"/>
      <c r="AR1343" s="553">
        <f>[1]Stratifications!$P192</f>
        <v>7.0402964335340434E-2</v>
      </c>
      <c r="AS1343" s="553"/>
      <c r="AT1343" s="553"/>
      <c r="AU1343" s="553" t="s">
        <v>493</v>
      </c>
      <c r="AV1343" s="553"/>
      <c r="AW1343" s="553"/>
      <c r="AX1343" s="553"/>
      <c r="AY1343" s="553"/>
      <c r="AZ1343" s="500"/>
      <c r="BA1343" s="500"/>
      <c r="BB1343" s="500"/>
      <c r="BC1343" s="500"/>
      <c r="BD1343" s="480"/>
      <c r="BE1343" s="480"/>
      <c r="BF1343" s="480"/>
      <c r="BG1343" s="480"/>
      <c r="BH1343" s="480"/>
      <c r="BI1343" s="480"/>
      <c r="BJ1343" s="480"/>
      <c r="BK1343" s="480"/>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c r="DP1343" s="2"/>
      <c r="DQ1343" s="2"/>
      <c r="DR1343" s="2"/>
      <c r="DS1343" s="2"/>
      <c r="DT1343" s="2"/>
      <c r="DU1343" s="2"/>
      <c r="DV1343" s="2"/>
      <c r="DW1343" s="2"/>
      <c r="DX1343" s="2"/>
      <c r="DY1343" s="2"/>
      <c r="DZ1343" s="2"/>
      <c r="EA1343" s="2"/>
      <c r="EB1343" s="2"/>
      <c r="EC1343" s="2"/>
      <c r="ED1343" s="2"/>
      <c r="EE1343" s="2"/>
      <c r="EF1343" s="2"/>
      <c r="EG1343" s="2"/>
      <c r="EH1343" s="2"/>
      <c r="EI1343" s="2"/>
      <c r="EJ1343" s="2"/>
      <c r="EK1343" s="2"/>
      <c r="EL1343" s="2"/>
      <c r="EM1343" s="2"/>
      <c r="EN1343" s="2"/>
      <c r="EO1343" s="2"/>
      <c r="EP1343" s="2"/>
      <c r="EQ1343" s="2"/>
      <c r="ER1343" s="2"/>
      <c r="ES1343" s="2"/>
      <c r="ET1343" s="2"/>
      <c r="EU1343" s="2"/>
      <c r="EV1343" s="2"/>
      <c r="EW1343" s="2"/>
      <c r="EX1343" s="2"/>
      <c r="EY1343" s="2"/>
      <c r="EZ1343" s="2"/>
      <c r="FA1343" s="2"/>
      <c r="FB1343" s="2"/>
      <c r="FC1343" s="2"/>
      <c r="FD1343" s="2"/>
      <c r="FE1343" s="2"/>
      <c r="FF1343" s="2"/>
      <c r="FG1343" s="2"/>
      <c r="FH1343" s="2"/>
      <c r="FI1343" s="2"/>
      <c r="FJ1343" s="2"/>
      <c r="FK1343" s="2"/>
      <c r="FL1343" s="2"/>
      <c r="FM1343" s="2"/>
      <c r="FN1343" s="2"/>
      <c r="FO1343" s="2"/>
      <c r="FP1343" s="2"/>
      <c r="FQ1343" s="2"/>
      <c r="FR1343" s="2"/>
      <c r="FS1343" s="2"/>
      <c r="FT1343" s="2"/>
      <c r="FU1343" s="2"/>
      <c r="FV1343" s="2"/>
      <c r="FW1343" s="2"/>
      <c r="FX1343" s="2"/>
      <c r="FY1343" s="2"/>
      <c r="FZ1343" s="2"/>
      <c r="GA1343" s="2"/>
      <c r="GB1343" s="2"/>
      <c r="GC1343" s="2"/>
      <c r="GD1343" s="2"/>
      <c r="GE1343" s="2"/>
      <c r="GF1343" s="2"/>
      <c r="GG1343" s="2"/>
      <c r="GH1343" s="2"/>
      <c r="GI1343" s="2"/>
      <c r="GJ1343" s="2"/>
      <c r="GK1343" s="2"/>
      <c r="GL1343" s="2"/>
      <c r="GM1343" s="2"/>
      <c r="GN1343" s="2"/>
      <c r="GO1343" s="2"/>
      <c r="GP1343" s="2"/>
    </row>
    <row r="1344" spans="6:198" s="1" customFormat="1" ht="12.75" customHeight="1">
      <c r="F1344" s="81"/>
      <c r="G1344" s="480"/>
      <c r="H1344" s="480"/>
      <c r="I1344" s="480"/>
      <c r="J1344" s="480"/>
      <c r="K1344" s="530" t="s">
        <v>580</v>
      </c>
      <c r="L1344" s="495"/>
      <c r="M1344" s="496"/>
      <c r="N1344" s="496"/>
      <c r="O1344" s="496"/>
      <c r="P1344" s="496"/>
      <c r="Q1344" s="496"/>
      <c r="R1344" s="491"/>
      <c r="S1344" s="560">
        <f>[1]Stratifications!$G193</f>
        <v>39630638.719999976</v>
      </c>
      <c r="T1344" s="560"/>
      <c r="U1344" s="560"/>
      <c r="V1344" s="560"/>
      <c r="W1344" s="560"/>
      <c r="X1344" s="497"/>
      <c r="Y1344" s="497"/>
      <c r="Z1344" s="498"/>
      <c r="AA1344" s="553">
        <f>[1]Stratifications!$J193</f>
        <v>0.12948143138673487</v>
      </c>
      <c r="AB1344" s="553"/>
      <c r="AC1344" s="553"/>
      <c r="AD1344" s="553" t="s">
        <v>493</v>
      </c>
      <c r="AE1344" s="553"/>
      <c r="AF1344" s="553"/>
      <c r="AG1344" s="553"/>
      <c r="AH1344" s="498"/>
      <c r="AI1344" s="561">
        <f>[1]Stratifications!$M193</f>
        <v>295</v>
      </c>
      <c r="AJ1344" s="562"/>
      <c r="AK1344" s="562"/>
      <c r="AL1344" s="562" t="s">
        <v>493</v>
      </c>
      <c r="AM1344" s="562"/>
      <c r="AN1344" s="562"/>
      <c r="AO1344" s="562"/>
      <c r="AP1344" s="498"/>
      <c r="AQ1344" s="498"/>
      <c r="AR1344" s="553">
        <f>[1]Stratifications!$P193</f>
        <v>0.13663733209819362</v>
      </c>
      <c r="AS1344" s="553"/>
      <c r="AT1344" s="553"/>
      <c r="AU1344" s="553" t="s">
        <v>493</v>
      </c>
      <c r="AV1344" s="553"/>
      <c r="AW1344" s="553"/>
      <c r="AX1344" s="553"/>
      <c r="AY1344" s="553"/>
      <c r="AZ1344" s="500"/>
      <c r="BA1344" s="500"/>
      <c r="BB1344" s="500"/>
      <c r="BC1344" s="500"/>
      <c r="BD1344" s="480"/>
      <c r="BE1344" s="480"/>
      <c r="BF1344" s="480"/>
      <c r="BG1344" s="480"/>
      <c r="BH1344" s="480"/>
      <c r="BI1344" s="480"/>
      <c r="BJ1344" s="480"/>
      <c r="BK1344" s="480"/>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c r="DP1344" s="2"/>
      <c r="DQ1344" s="2"/>
      <c r="DR1344" s="2"/>
      <c r="DS1344" s="2"/>
      <c r="DT1344" s="2"/>
      <c r="DU1344" s="2"/>
      <c r="DV1344" s="2"/>
      <c r="DW1344" s="2"/>
      <c r="DX1344" s="2"/>
      <c r="DY1344" s="2"/>
      <c r="DZ1344" s="2"/>
      <c r="EA1344" s="2"/>
      <c r="EB1344" s="2"/>
      <c r="EC1344" s="2"/>
      <c r="ED1344" s="2"/>
      <c r="EE1344" s="2"/>
      <c r="EF1344" s="2"/>
      <c r="EG1344" s="2"/>
      <c r="EH1344" s="2"/>
      <c r="EI1344" s="2"/>
      <c r="EJ1344" s="2"/>
      <c r="EK1344" s="2"/>
      <c r="EL1344" s="2"/>
      <c r="EM1344" s="2"/>
      <c r="EN1344" s="2"/>
      <c r="EO1344" s="2"/>
      <c r="EP1344" s="2"/>
      <c r="EQ1344" s="2"/>
      <c r="ER1344" s="2"/>
      <c r="ES1344" s="2"/>
      <c r="ET1344" s="2"/>
      <c r="EU1344" s="2"/>
      <c r="EV1344" s="2"/>
      <c r="EW1344" s="2"/>
      <c r="EX1344" s="2"/>
      <c r="EY1344" s="2"/>
      <c r="EZ1344" s="2"/>
      <c r="FA1344" s="2"/>
      <c r="FB1344" s="2"/>
      <c r="FC1344" s="2"/>
      <c r="FD1344" s="2"/>
      <c r="FE1344" s="2"/>
      <c r="FF1344" s="2"/>
      <c r="FG1344" s="2"/>
      <c r="FH1344" s="2"/>
      <c r="FI1344" s="2"/>
      <c r="FJ1344" s="2"/>
      <c r="FK1344" s="2"/>
      <c r="FL1344" s="2"/>
      <c r="FM1344" s="2"/>
      <c r="FN1344" s="2"/>
      <c r="FO1344" s="2"/>
      <c r="FP1344" s="2"/>
      <c r="FQ1344" s="2"/>
      <c r="FR1344" s="2"/>
      <c r="FS1344" s="2"/>
      <c r="FT1344" s="2"/>
      <c r="FU1344" s="2"/>
      <c r="FV1344" s="2"/>
      <c r="FW1344" s="2"/>
      <c r="FX1344" s="2"/>
      <c r="FY1344" s="2"/>
      <c r="FZ1344" s="2"/>
      <c r="GA1344" s="2"/>
      <c r="GB1344" s="2"/>
      <c r="GC1344" s="2"/>
      <c r="GD1344" s="2"/>
      <c r="GE1344" s="2"/>
      <c r="GF1344" s="2"/>
      <c r="GG1344" s="2"/>
      <c r="GH1344" s="2"/>
      <c r="GI1344" s="2"/>
      <c r="GJ1344" s="2"/>
      <c r="GK1344" s="2"/>
      <c r="GL1344" s="2"/>
      <c r="GM1344" s="2"/>
      <c r="GN1344" s="2"/>
      <c r="GO1344" s="2"/>
      <c r="GP1344" s="2"/>
    </row>
    <row r="1345" spans="6:198" s="1" customFormat="1" ht="12.75" customHeight="1">
      <c r="F1345" s="81"/>
      <c r="G1345" s="480"/>
      <c r="H1345" s="480"/>
      <c r="I1345" s="480"/>
      <c r="J1345" s="500"/>
      <c r="K1345" s="530" t="s">
        <v>581</v>
      </c>
      <c r="L1345" s="495"/>
      <c r="M1345" s="496"/>
      <c r="N1345" s="496"/>
      <c r="O1345" s="496"/>
      <c r="P1345" s="496"/>
      <c r="Q1345" s="496"/>
      <c r="R1345" s="491"/>
      <c r="S1345" s="560">
        <f>[1]Stratifications!$G194</f>
        <v>27521342.390000012</v>
      </c>
      <c r="T1345" s="560"/>
      <c r="U1345" s="560"/>
      <c r="V1345" s="560"/>
      <c r="W1345" s="560"/>
      <c r="X1345" s="497"/>
      <c r="Y1345" s="497"/>
      <c r="Z1345" s="498"/>
      <c r="AA1345" s="553">
        <f>[1]Stratifications!$J194</f>
        <v>8.9917874690807573E-2</v>
      </c>
      <c r="AB1345" s="553"/>
      <c r="AC1345" s="553"/>
      <c r="AD1345" s="553" t="s">
        <v>493</v>
      </c>
      <c r="AE1345" s="553"/>
      <c r="AF1345" s="553"/>
      <c r="AG1345" s="553"/>
      <c r="AH1345" s="498"/>
      <c r="AI1345" s="561">
        <f>[1]Stratifications!$M194</f>
        <v>193</v>
      </c>
      <c r="AJ1345" s="562"/>
      <c r="AK1345" s="562"/>
      <c r="AL1345" s="562" t="s">
        <v>493</v>
      </c>
      <c r="AM1345" s="562"/>
      <c r="AN1345" s="562"/>
      <c r="AO1345" s="562"/>
      <c r="AP1345" s="498"/>
      <c r="AQ1345" s="498"/>
      <c r="AR1345" s="553">
        <f>[1]Stratifications!$P194</f>
        <v>8.9393237610004631E-2</v>
      </c>
      <c r="AS1345" s="553"/>
      <c r="AT1345" s="553"/>
      <c r="AU1345" s="553" t="s">
        <v>493</v>
      </c>
      <c r="AV1345" s="553"/>
      <c r="AW1345" s="553"/>
      <c r="AX1345" s="553"/>
      <c r="AY1345" s="553"/>
      <c r="AZ1345" s="500"/>
      <c r="BA1345" s="500"/>
      <c r="BB1345" s="500"/>
      <c r="BC1345" s="500"/>
      <c r="BD1345" s="480"/>
      <c r="BE1345" s="480"/>
      <c r="BF1345" s="480"/>
      <c r="BG1345" s="480"/>
      <c r="BH1345" s="480"/>
      <c r="BI1345" s="480"/>
      <c r="BJ1345" s="480"/>
      <c r="BK1345" s="480"/>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c r="DP1345" s="2"/>
      <c r="DQ1345" s="2"/>
      <c r="DR1345" s="2"/>
      <c r="DS1345" s="2"/>
      <c r="DT1345" s="2"/>
      <c r="DU1345" s="2"/>
      <c r="DV1345" s="2"/>
      <c r="DW1345" s="2"/>
      <c r="DX1345" s="2"/>
      <c r="DY1345" s="2"/>
      <c r="DZ1345" s="2"/>
      <c r="EA1345" s="2"/>
      <c r="EB1345" s="2"/>
      <c r="EC1345" s="2"/>
      <c r="ED1345" s="2"/>
      <c r="EE1345" s="2"/>
      <c r="EF1345" s="2"/>
      <c r="EG1345" s="2"/>
      <c r="EH1345" s="2"/>
      <c r="EI1345" s="2"/>
      <c r="EJ1345" s="2"/>
      <c r="EK1345" s="2"/>
      <c r="EL1345" s="2"/>
      <c r="EM1345" s="2"/>
      <c r="EN1345" s="2"/>
      <c r="EO1345" s="2"/>
      <c r="EP1345" s="2"/>
      <c r="EQ1345" s="2"/>
      <c r="ER1345" s="2"/>
      <c r="ES1345" s="2"/>
      <c r="ET1345" s="2"/>
      <c r="EU1345" s="2"/>
      <c r="EV1345" s="2"/>
      <c r="EW1345" s="2"/>
      <c r="EX1345" s="2"/>
      <c r="EY1345" s="2"/>
      <c r="EZ1345" s="2"/>
      <c r="FA1345" s="2"/>
      <c r="FB1345" s="2"/>
      <c r="FC1345" s="2"/>
      <c r="FD1345" s="2"/>
      <c r="FE1345" s="2"/>
      <c r="FF1345" s="2"/>
      <c r="FG1345" s="2"/>
      <c r="FH1345" s="2"/>
      <c r="FI1345" s="2"/>
      <c r="FJ1345" s="2"/>
      <c r="FK1345" s="2"/>
      <c r="FL1345" s="2"/>
      <c r="FM1345" s="2"/>
      <c r="FN1345" s="2"/>
      <c r="FO1345" s="2"/>
      <c r="FP1345" s="2"/>
      <c r="FQ1345" s="2"/>
      <c r="FR1345" s="2"/>
      <c r="FS1345" s="2"/>
      <c r="FT1345" s="2"/>
      <c r="FU1345" s="2"/>
      <c r="FV1345" s="2"/>
      <c r="FW1345" s="2"/>
      <c r="FX1345" s="2"/>
      <c r="FY1345" s="2"/>
      <c r="FZ1345" s="2"/>
      <c r="GA1345" s="2"/>
      <c r="GB1345" s="2"/>
      <c r="GC1345" s="2"/>
      <c r="GD1345" s="2"/>
      <c r="GE1345" s="2"/>
      <c r="GF1345" s="2"/>
      <c r="GG1345" s="2"/>
      <c r="GH1345" s="2"/>
      <c r="GI1345" s="2"/>
      <c r="GJ1345" s="2"/>
      <c r="GK1345" s="2"/>
      <c r="GL1345" s="2"/>
      <c r="GM1345" s="2"/>
      <c r="GN1345" s="2"/>
      <c r="GO1345" s="2"/>
      <c r="GP1345" s="2"/>
    </row>
    <row r="1346" spans="6:198" s="1" customFormat="1" ht="12.75" customHeight="1">
      <c r="F1346" s="81"/>
      <c r="G1346" s="480"/>
      <c r="H1346" s="480"/>
      <c r="I1346" s="480"/>
      <c r="J1346" s="500"/>
      <c r="K1346" s="530" t="s">
        <v>582</v>
      </c>
      <c r="L1346" s="495"/>
      <c r="M1346" s="496"/>
      <c r="N1346" s="496"/>
      <c r="O1346" s="496"/>
      <c r="P1346" s="496"/>
      <c r="Q1346" s="496"/>
      <c r="R1346" s="491"/>
      <c r="S1346" s="560">
        <f>[1]Stratifications!$G195</f>
        <v>4538664.919999999</v>
      </c>
      <c r="T1346" s="560"/>
      <c r="U1346" s="560"/>
      <c r="V1346" s="560"/>
      <c r="W1346" s="560"/>
      <c r="X1346" s="497"/>
      <c r="Y1346" s="497"/>
      <c r="Z1346" s="498"/>
      <c r="AA1346" s="553">
        <f>[1]Stratifications!$J195</f>
        <v>1.4828749911865178E-2</v>
      </c>
      <c r="AB1346" s="553"/>
      <c r="AC1346" s="553"/>
      <c r="AD1346" s="553" t="s">
        <v>493</v>
      </c>
      <c r="AE1346" s="553"/>
      <c r="AF1346" s="553"/>
      <c r="AG1346" s="553"/>
      <c r="AH1346" s="498"/>
      <c r="AI1346" s="561">
        <f>[1]Stratifications!$M195</f>
        <v>27</v>
      </c>
      <c r="AJ1346" s="562"/>
      <c r="AK1346" s="562"/>
      <c r="AL1346" s="562" t="s">
        <v>493</v>
      </c>
      <c r="AM1346" s="562"/>
      <c r="AN1346" s="562"/>
      <c r="AO1346" s="562"/>
      <c r="AP1346" s="498"/>
      <c r="AQ1346" s="498"/>
      <c r="AR1346" s="553">
        <f>[1]Stratifications!$P195</f>
        <v>1.2505789717461788E-2</v>
      </c>
      <c r="AS1346" s="553"/>
      <c r="AT1346" s="553"/>
      <c r="AU1346" s="553" t="s">
        <v>493</v>
      </c>
      <c r="AV1346" s="553"/>
      <c r="AW1346" s="553"/>
      <c r="AX1346" s="553"/>
      <c r="AY1346" s="553"/>
      <c r="AZ1346" s="500"/>
      <c r="BA1346" s="500"/>
      <c r="BB1346" s="500"/>
      <c r="BC1346" s="500"/>
      <c r="BD1346" s="480"/>
      <c r="BE1346" s="480"/>
      <c r="BF1346" s="480"/>
      <c r="BG1346" s="480"/>
      <c r="BH1346" s="480"/>
      <c r="BI1346" s="480"/>
      <c r="BJ1346" s="480"/>
      <c r="BK1346" s="480"/>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c r="DP1346" s="2"/>
      <c r="DQ1346" s="2"/>
      <c r="DR1346" s="2"/>
      <c r="DS1346" s="2"/>
      <c r="DT1346" s="2"/>
      <c r="DU1346" s="2"/>
      <c r="DV1346" s="2"/>
      <c r="DW1346" s="2"/>
      <c r="DX1346" s="2"/>
      <c r="DY1346" s="2"/>
      <c r="DZ1346" s="2"/>
      <c r="EA1346" s="2"/>
      <c r="EB1346" s="2"/>
      <c r="EC1346" s="2"/>
      <c r="ED1346" s="2"/>
      <c r="EE1346" s="2"/>
      <c r="EF1346" s="2"/>
      <c r="EG1346" s="2"/>
      <c r="EH1346" s="2"/>
      <c r="EI1346" s="2"/>
      <c r="EJ1346" s="2"/>
      <c r="EK1346" s="2"/>
      <c r="EL1346" s="2"/>
      <c r="EM1346" s="2"/>
      <c r="EN1346" s="2"/>
      <c r="EO1346" s="2"/>
      <c r="EP1346" s="2"/>
      <c r="EQ1346" s="2"/>
      <c r="ER1346" s="2"/>
      <c r="ES1346" s="2"/>
      <c r="ET1346" s="2"/>
      <c r="EU1346" s="2"/>
      <c r="EV1346" s="2"/>
      <c r="EW1346" s="2"/>
      <c r="EX1346" s="2"/>
      <c r="EY1346" s="2"/>
      <c r="EZ1346" s="2"/>
      <c r="FA1346" s="2"/>
      <c r="FB1346" s="2"/>
      <c r="FC1346" s="2"/>
      <c r="FD1346" s="2"/>
      <c r="FE1346" s="2"/>
      <c r="FF1346" s="2"/>
      <c r="FG1346" s="2"/>
      <c r="FH1346" s="2"/>
      <c r="FI1346" s="2"/>
      <c r="FJ1346" s="2"/>
      <c r="FK1346" s="2"/>
      <c r="FL1346" s="2"/>
      <c r="FM1346" s="2"/>
      <c r="FN1346" s="2"/>
      <c r="FO1346" s="2"/>
      <c r="FP1346" s="2"/>
      <c r="FQ1346" s="2"/>
      <c r="FR1346" s="2"/>
      <c r="FS1346" s="2"/>
      <c r="FT1346" s="2"/>
      <c r="FU1346" s="2"/>
      <c r="FV1346" s="2"/>
      <c r="FW1346" s="2"/>
      <c r="FX1346" s="2"/>
      <c r="FY1346" s="2"/>
      <c r="FZ1346" s="2"/>
      <c r="GA1346" s="2"/>
      <c r="GB1346" s="2"/>
      <c r="GC1346" s="2"/>
      <c r="GD1346" s="2"/>
      <c r="GE1346" s="2"/>
      <c r="GF1346" s="2"/>
      <c r="GG1346" s="2"/>
      <c r="GH1346" s="2"/>
      <c r="GI1346" s="2"/>
      <c r="GJ1346" s="2"/>
      <c r="GK1346" s="2"/>
      <c r="GL1346" s="2"/>
      <c r="GM1346" s="2"/>
      <c r="GN1346" s="2"/>
      <c r="GO1346" s="2"/>
      <c r="GP1346" s="2"/>
    </row>
    <row r="1347" spans="6:198" s="1" customFormat="1" ht="12.75" customHeight="1">
      <c r="F1347" s="81"/>
      <c r="G1347" s="480"/>
      <c r="H1347" s="480"/>
      <c r="I1347" s="480"/>
      <c r="J1347" s="500"/>
      <c r="K1347" s="530" t="s">
        <v>583</v>
      </c>
      <c r="L1347" s="495"/>
      <c r="M1347" s="496"/>
      <c r="N1347" s="496"/>
      <c r="O1347" s="496"/>
      <c r="P1347" s="496"/>
      <c r="Q1347" s="496"/>
      <c r="R1347" s="491"/>
      <c r="S1347" s="560">
        <f>[1]Stratifications!$G196</f>
        <v>3470466.9699999997</v>
      </c>
      <c r="T1347" s="560"/>
      <c r="U1347" s="560"/>
      <c r="V1347" s="560"/>
      <c r="W1347" s="560"/>
      <c r="X1347" s="497"/>
      <c r="Y1347" s="497"/>
      <c r="Z1347" s="498"/>
      <c r="AA1347" s="553">
        <f>[1]Stratifications!$J196</f>
        <v>1.1338727948111782E-2</v>
      </c>
      <c r="AB1347" s="553"/>
      <c r="AC1347" s="553"/>
      <c r="AD1347" s="553" t="s">
        <v>493</v>
      </c>
      <c r="AE1347" s="553"/>
      <c r="AF1347" s="553"/>
      <c r="AG1347" s="553"/>
      <c r="AH1347" s="498"/>
      <c r="AI1347" s="561">
        <f>[1]Stratifications!$M196</f>
        <v>22</v>
      </c>
      <c r="AJ1347" s="562"/>
      <c r="AK1347" s="562"/>
      <c r="AL1347" s="562" t="s">
        <v>493</v>
      </c>
      <c r="AM1347" s="562"/>
      <c r="AN1347" s="562"/>
      <c r="AO1347" s="562"/>
      <c r="AP1347" s="498"/>
      <c r="AQ1347" s="498"/>
      <c r="AR1347" s="553">
        <f>[1]Stratifications!$P196</f>
        <v>1.0189902732746642E-2</v>
      </c>
      <c r="AS1347" s="553"/>
      <c r="AT1347" s="553"/>
      <c r="AU1347" s="553" t="s">
        <v>493</v>
      </c>
      <c r="AV1347" s="553"/>
      <c r="AW1347" s="553"/>
      <c r="AX1347" s="553"/>
      <c r="AY1347" s="553"/>
      <c r="AZ1347" s="500"/>
      <c r="BA1347" s="500"/>
      <c r="BB1347" s="500"/>
      <c r="BC1347" s="500"/>
      <c r="BD1347" s="480"/>
      <c r="BE1347" s="480"/>
      <c r="BF1347" s="480"/>
      <c r="BG1347" s="480"/>
      <c r="BH1347" s="480"/>
      <c r="BI1347" s="480"/>
      <c r="BJ1347" s="480"/>
      <c r="BK1347" s="480"/>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c r="DP1347" s="2"/>
      <c r="DQ1347" s="2"/>
      <c r="DR1347" s="2"/>
      <c r="DS1347" s="2"/>
      <c r="DT1347" s="2"/>
      <c r="DU1347" s="2"/>
      <c r="DV1347" s="2"/>
      <c r="DW1347" s="2"/>
      <c r="DX1347" s="2"/>
      <c r="DY1347" s="2"/>
      <c r="DZ1347" s="2"/>
      <c r="EA1347" s="2"/>
      <c r="EB1347" s="2"/>
      <c r="EC1347" s="2"/>
      <c r="ED1347" s="2"/>
      <c r="EE1347" s="2"/>
      <c r="EF1347" s="2"/>
      <c r="EG1347" s="2"/>
      <c r="EH1347" s="2"/>
      <c r="EI1347" s="2"/>
      <c r="EJ1347" s="2"/>
      <c r="EK1347" s="2"/>
      <c r="EL1347" s="2"/>
      <c r="EM1347" s="2"/>
      <c r="EN1347" s="2"/>
      <c r="EO1347" s="2"/>
      <c r="EP1347" s="2"/>
      <c r="EQ1347" s="2"/>
      <c r="ER1347" s="2"/>
      <c r="ES1347" s="2"/>
      <c r="ET1347" s="2"/>
      <c r="EU1347" s="2"/>
      <c r="EV1347" s="2"/>
      <c r="EW1347" s="2"/>
      <c r="EX1347" s="2"/>
      <c r="EY1347" s="2"/>
      <c r="EZ1347" s="2"/>
      <c r="FA1347" s="2"/>
      <c r="FB1347" s="2"/>
      <c r="FC1347" s="2"/>
      <c r="FD1347" s="2"/>
      <c r="FE1347" s="2"/>
      <c r="FF1347" s="2"/>
      <c r="FG1347" s="2"/>
      <c r="FH1347" s="2"/>
      <c r="FI1347" s="2"/>
      <c r="FJ1347" s="2"/>
      <c r="FK1347" s="2"/>
      <c r="FL1347" s="2"/>
      <c r="FM1347" s="2"/>
      <c r="FN1347" s="2"/>
      <c r="FO1347" s="2"/>
      <c r="FP1347" s="2"/>
      <c r="FQ1347" s="2"/>
      <c r="FR1347" s="2"/>
      <c r="FS1347" s="2"/>
      <c r="FT1347" s="2"/>
      <c r="FU1347" s="2"/>
      <c r="FV1347" s="2"/>
      <c r="FW1347" s="2"/>
      <c r="FX1347" s="2"/>
      <c r="FY1347" s="2"/>
      <c r="FZ1347" s="2"/>
      <c r="GA1347" s="2"/>
      <c r="GB1347" s="2"/>
      <c r="GC1347" s="2"/>
      <c r="GD1347" s="2"/>
      <c r="GE1347" s="2"/>
      <c r="GF1347" s="2"/>
      <c r="GG1347" s="2"/>
      <c r="GH1347" s="2"/>
      <c r="GI1347" s="2"/>
      <c r="GJ1347" s="2"/>
      <c r="GK1347" s="2"/>
      <c r="GL1347" s="2"/>
      <c r="GM1347" s="2"/>
      <c r="GN1347" s="2"/>
      <c r="GO1347" s="2"/>
      <c r="GP1347" s="2"/>
    </row>
    <row r="1348" spans="6:198" s="1" customFormat="1" ht="12.75" customHeight="1">
      <c r="F1348" s="81"/>
      <c r="G1348" s="480"/>
      <c r="H1348" s="480"/>
      <c r="I1348" s="480"/>
      <c r="J1348" s="500"/>
      <c r="K1348" s="530" t="s">
        <v>584</v>
      </c>
      <c r="L1348" s="499"/>
      <c r="M1348" s="499"/>
      <c r="N1348" s="499"/>
      <c r="O1348" s="499"/>
      <c r="P1348" s="499"/>
      <c r="Q1348" s="499"/>
      <c r="R1348" s="499"/>
      <c r="S1348" s="560">
        <f>[1]Stratifications!$G197</f>
        <v>9461734.2699999996</v>
      </c>
      <c r="T1348" s="560"/>
      <c r="U1348" s="560"/>
      <c r="V1348" s="560"/>
      <c r="W1348" s="560"/>
      <c r="X1348" s="498"/>
      <c r="Y1348" s="498"/>
      <c r="Z1348" s="498"/>
      <c r="AA1348" s="553">
        <f>[1]Stratifications!$J197</f>
        <v>3.0913428000398466E-2</v>
      </c>
      <c r="AB1348" s="553"/>
      <c r="AC1348" s="553"/>
      <c r="AD1348" s="553" t="s">
        <v>493</v>
      </c>
      <c r="AE1348" s="553"/>
      <c r="AF1348" s="553"/>
      <c r="AG1348" s="553"/>
      <c r="AH1348" s="498"/>
      <c r="AI1348" s="561">
        <f>[1]Stratifications!$M197</f>
        <v>58</v>
      </c>
      <c r="AJ1348" s="562"/>
      <c r="AK1348" s="562"/>
      <c r="AL1348" s="562" t="s">
        <v>493</v>
      </c>
      <c r="AM1348" s="562"/>
      <c r="AN1348" s="562"/>
      <c r="AO1348" s="562"/>
      <c r="AP1348" s="498"/>
      <c r="AQ1348" s="498"/>
      <c r="AR1348" s="553">
        <f>[1]Stratifications!$P197</f>
        <v>2.6864289022695692E-2</v>
      </c>
      <c r="AS1348" s="553"/>
      <c r="AT1348" s="553"/>
      <c r="AU1348" s="553" t="s">
        <v>493</v>
      </c>
      <c r="AV1348" s="553"/>
      <c r="AW1348" s="553"/>
      <c r="AX1348" s="553"/>
      <c r="AY1348" s="553"/>
      <c r="AZ1348" s="500"/>
      <c r="BA1348" s="500"/>
      <c r="BB1348" s="500"/>
      <c r="BC1348" s="500"/>
      <c r="BD1348" s="480"/>
      <c r="BE1348" s="480"/>
      <c r="BF1348" s="480"/>
      <c r="BG1348" s="480"/>
      <c r="BH1348" s="480"/>
      <c r="BI1348" s="480"/>
      <c r="BJ1348" s="480"/>
      <c r="BK1348" s="480"/>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c r="DP1348" s="2"/>
      <c r="DQ1348" s="2"/>
      <c r="DR1348" s="2"/>
      <c r="DS1348" s="2"/>
      <c r="DT1348" s="2"/>
      <c r="DU1348" s="2"/>
      <c r="DV1348" s="2"/>
      <c r="DW1348" s="2"/>
      <c r="DX1348" s="2"/>
      <c r="DY1348" s="2"/>
      <c r="DZ1348" s="2"/>
      <c r="EA1348" s="2"/>
      <c r="EB1348" s="2"/>
      <c r="EC1348" s="2"/>
      <c r="ED1348" s="2"/>
      <c r="EE1348" s="2"/>
      <c r="EF1348" s="2"/>
      <c r="EG1348" s="2"/>
      <c r="EH1348" s="2"/>
      <c r="EI1348" s="2"/>
      <c r="EJ1348" s="2"/>
      <c r="EK1348" s="2"/>
      <c r="EL1348" s="2"/>
      <c r="EM1348" s="2"/>
      <c r="EN1348" s="2"/>
      <c r="EO1348" s="2"/>
      <c r="EP1348" s="2"/>
      <c r="EQ1348" s="2"/>
      <c r="ER1348" s="2"/>
      <c r="ES1348" s="2"/>
      <c r="ET1348" s="2"/>
      <c r="EU1348" s="2"/>
      <c r="EV1348" s="2"/>
      <c r="EW1348" s="2"/>
      <c r="EX1348" s="2"/>
      <c r="EY1348" s="2"/>
      <c r="EZ1348" s="2"/>
      <c r="FA1348" s="2"/>
      <c r="FB1348" s="2"/>
      <c r="FC1348" s="2"/>
      <c r="FD1348" s="2"/>
      <c r="FE1348" s="2"/>
      <c r="FF1348" s="2"/>
      <c r="FG1348" s="2"/>
      <c r="FH1348" s="2"/>
      <c r="FI1348" s="2"/>
      <c r="FJ1348" s="2"/>
      <c r="FK1348" s="2"/>
      <c r="FL1348" s="2"/>
      <c r="FM1348" s="2"/>
      <c r="FN1348" s="2"/>
      <c r="FO1348" s="2"/>
      <c r="FP1348" s="2"/>
      <c r="FQ1348" s="2"/>
      <c r="FR1348" s="2"/>
      <c r="FS1348" s="2"/>
      <c r="FT1348" s="2"/>
      <c r="FU1348" s="2"/>
      <c r="FV1348" s="2"/>
      <c r="FW1348" s="2"/>
      <c r="FX1348" s="2"/>
      <c r="FY1348" s="2"/>
      <c r="FZ1348" s="2"/>
      <c r="GA1348" s="2"/>
      <c r="GB1348" s="2"/>
      <c r="GC1348" s="2"/>
      <c r="GD1348" s="2"/>
      <c r="GE1348" s="2"/>
      <c r="GF1348" s="2"/>
      <c r="GG1348" s="2"/>
      <c r="GH1348" s="2"/>
      <c r="GI1348" s="2"/>
      <c r="GJ1348" s="2"/>
      <c r="GK1348" s="2"/>
      <c r="GL1348" s="2"/>
      <c r="GM1348" s="2"/>
      <c r="GN1348" s="2"/>
      <c r="GO1348" s="2"/>
      <c r="GP1348" s="2"/>
    </row>
    <row r="1349" spans="6:198" s="1" customFormat="1" ht="12.75" customHeight="1">
      <c r="F1349" s="81"/>
      <c r="G1349" s="480"/>
      <c r="H1349" s="480"/>
      <c r="I1349" s="480"/>
      <c r="J1349" s="500"/>
      <c r="K1349" s="530" t="s">
        <v>585</v>
      </c>
      <c r="L1349" s="501"/>
      <c r="M1349" s="501"/>
      <c r="N1349" s="501"/>
      <c r="O1349" s="501"/>
      <c r="P1349" s="501"/>
      <c r="Q1349" s="501"/>
      <c r="R1349" s="500"/>
      <c r="S1349" s="560">
        <f>[1]Stratifications!$G198</f>
        <v>32971950.900000002</v>
      </c>
      <c r="T1349" s="560"/>
      <c r="U1349" s="560"/>
      <c r="V1349" s="560"/>
      <c r="W1349" s="560"/>
      <c r="X1349" s="498"/>
      <c r="Y1349" s="498"/>
      <c r="Z1349" s="498"/>
      <c r="AA1349" s="553">
        <f>[1]Stratifications!$J198</f>
        <v>0.10772613149912776</v>
      </c>
      <c r="AB1349" s="553"/>
      <c r="AC1349" s="553"/>
      <c r="AD1349" s="553" t="s">
        <v>493</v>
      </c>
      <c r="AE1349" s="553"/>
      <c r="AF1349" s="553"/>
      <c r="AG1349" s="553"/>
      <c r="AH1349" s="498"/>
      <c r="AI1349" s="561">
        <f>[1]Stratifications!$M198</f>
        <v>221</v>
      </c>
      <c r="AJ1349" s="562"/>
      <c r="AK1349" s="562"/>
      <c r="AL1349" s="562" t="s">
        <v>493</v>
      </c>
      <c r="AM1349" s="562"/>
      <c r="AN1349" s="562"/>
      <c r="AO1349" s="562"/>
      <c r="AP1349" s="498"/>
      <c r="AQ1349" s="498"/>
      <c r="AR1349" s="553">
        <f>[1]Stratifications!$P198</f>
        <v>0.10236220472440945</v>
      </c>
      <c r="AS1349" s="553"/>
      <c r="AT1349" s="553"/>
      <c r="AU1349" s="553" t="s">
        <v>493</v>
      </c>
      <c r="AV1349" s="553"/>
      <c r="AW1349" s="553"/>
      <c r="AX1349" s="553"/>
      <c r="AY1349" s="553"/>
      <c r="AZ1349" s="500"/>
      <c r="BA1349" s="500"/>
      <c r="BB1349" s="500"/>
      <c r="BC1349" s="500"/>
      <c r="BD1349" s="480"/>
      <c r="BE1349" s="480"/>
      <c r="BF1349" s="480"/>
      <c r="BG1349" s="480"/>
      <c r="BH1349" s="480"/>
      <c r="BI1349" s="480"/>
      <c r="BJ1349" s="480"/>
      <c r="BK1349" s="480"/>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c r="DP1349" s="2"/>
      <c r="DQ1349" s="2"/>
      <c r="DR1349" s="2"/>
      <c r="DS1349" s="2"/>
      <c r="DT1349" s="2"/>
      <c r="DU1349" s="2"/>
      <c r="DV1349" s="2"/>
      <c r="DW1349" s="2"/>
      <c r="DX1349" s="2"/>
      <c r="DY1349" s="2"/>
      <c r="DZ1349" s="2"/>
      <c r="EA1349" s="2"/>
      <c r="EB1349" s="2"/>
      <c r="EC1349" s="2"/>
      <c r="ED1349" s="2"/>
      <c r="EE1349" s="2"/>
      <c r="EF1349" s="2"/>
      <c r="EG1349" s="2"/>
      <c r="EH1349" s="2"/>
      <c r="EI1349" s="2"/>
      <c r="EJ1349" s="2"/>
      <c r="EK1349" s="2"/>
      <c r="EL1349" s="2"/>
      <c r="EM1349" s="2"/>
      <c r="EN1349" s="2"/>
      <c r="EO1349" s="2"/>
      <c r="EP1349" s="2"/>
      <c r="EQ1349" s="2"/>
      <c r="ER1349" s="2"/>
      <c r="ES1349" s="2"/>
      <c r="ET1349" s="2"/>
      <c r="EU1349" s="2"/>
      <c r="EV1349" s="2"/>
      <c r="EW1349" s="2"/>
      <c r="EX1349" s="2"/>
      <c r="EY1349" s="2"/>
      <c r="EZ1349" s="2"/>
      <c r="FA1349" s="2"/>
      <c r="FB1349" s="2"/>
      <c r="FC1349" s="2"/>
      <c r="FD1349" s="2"/>
      <c r="FE1349" s="2"/>
      <c r="FF1349" s="2"/>
      <c r="FG1349" s="2"/>
      <c r="FH1349" s="2"/>
      <c r="FI1349" s="2"/>
      <c r="FJ1349" s="2"/>
      <c r="FK1349" s="2"/>
      <c r="FL1349" s="2"/>
      <c r="FM1349" s="2"/>
      <c r="FN1349" s="2"/>
      <c r="FO1349" s="2"/>
      <c r="FP1349" s="2"/>
      <c r="FQ1349" s="2"/>
      <c r="FR1349" s="2"/>
      <c r="FS1349" s="2"/>
      <c r="FT1349" s="2"/>
      <c r="FU1349" s="2"/>
      <c r="FV1349" s="2"/>
      <c r="FW1349" s="2"/>
      <c r="FX1349" s="2"/>
      <c r="FY1349" s="2"/>
      <c r="FZ1349" s="2"/>
      <c r="GA1349" s="2"/>
      <c r="GB1349" s="2"/>
      <c r="GC1349" s="2"/>
      <c r="GD1349" s="2"/>
      <c r="GE1349" s="2"/>
      <c r="GF1349" s="2"/>
      <c r="GG1349" s="2"/>
      <c r="GH1349" s="2"/>
      <c r="GI1349" s="2"/>
      <c r="GJ1349" s="2"/>
      <c r="GK1349" s="2"/>
      <c r="GL1349" s="2"/>
      <c r="GM1349" s="2"/>
      <c r="GN1349" s="2"/>
      <c r="GO1349" s="2"/>
      <c r="GP1349" s="2"/>
    </row>
    <row r="1350" spans="6:198" s="1" customFormat="1" ht="12.75" customHeight="1">
      <c r="F1350" s="81"/>
      <c r="G1350" s="480"/>
      <c r="H1350" s="480"/>
      <c r="I1350" s="480"/>
      <c r="J1350" s="500"/>
      <c r="K1350" s="504" t="s">
        <v>278</v>
      </c>
      <c r="L1350" s="505"/>
      <c r="M1350" s="505"/>
      <c r="N1350" s="505"/>
      <c r="O1350" s="505"/>
      <c r="P1350" s="505"/>
      <c r="Q1350" s="505"/>
      <c r="R1350" s="505"/>
      <c r="S1350" s="563">
        <f>[1]Stratifications!$G199</f>
        <v>306071984.95999992</v>
      </c>
      <c r="T1350" s="563"/>
      <c r="U1350" s="563"/>
      <c r="V1350" s="563"/>
      <c r="W1350" s="563"/>
      <c r="X1350" s="506"/>
      <c r="Y1350" s="506"/>
      <c r="Z1350" s="506"/>
      <c r="AA1350" s="577">
        <f>[1]Stratifications!$J199</f>
        <v>1</v>
      </c>
      <c r="AB1350" s="577"/>
      <c r="AC1350" s="577"/>
      <c r="AD1350" s="577" t="s">
        <v>493</v>
      </c>
      <c r="AE1350" s="577"/>
      <c r="AF1350" s="577"/>
      <c r="AG1350" s="577"/>
      <c r="AH1350" s="506"/>
      <c r="AI1350" s="578">
        <f>[1]Stratifications!$M199</f>
        <v>2159</v>
      </c>
      <c r="AJ1350" s="579"/>
      <c r="AK1350" s="579"/>
      <c r="AL1350" s="579" t="s">
        <v>493</v>
      </c>
      <c r="AM1350" s="579"/>
      <c r="AN1350" s="579"/>
      <c r="AO1350" s="579"/>
      <c r="AP1350" s="506"/>
      <c r="AQ1350" s="506"/>
      <c r="AR1350" s="577">
        <f>[1]Stratifications!$P199</f>
        <v>1</v>
      </c>
      <c r="AS1350" s="577"/>
      <c r="AT1350" s="577"/>
      <c r="AU1350" s="577" t="s">
        <v>493</v>
      </c>
      <c r="AV1350" s="577"/>
      <c r="AW1350" s="577"/>
      <c r="AX1350" s="577"/>
      <c r="AY1350" s="577"/>
      <c r="AZ1350" s="500"/>
      <c r="BA1350" s="500"/>
      <c r="BB1350" s="500"/>
      <c r="BC1350" s="500"/>
      <c r="BD1350" s="480"/>
      <c r="BE1350" s="480"/>
      <c r="BF1350" s="480"/>
      <c r="BG1350" s="480"/>
      <c r="BH1350" s="480"/>
      <c r="BI1350" s="480"/>
      <c r="BJ1350" s="480"/>
      <c r="BK1350" s="480"/>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c r="DP1350" s="2"/>
      <c r="DQ1350" s="2"/>
      <c r="DR1350" s="2"/>
      <c r="DS1350" s="2"/>
      <c r="DT1350" s="2"/>
      <c r="DU1350" s="2"/>
      <c r="DV1350" s="2"/>
      <c r="DW1350" s="2"/>
      <c r="DX1350" s="2"/>
      <c r="DY1350" s="2"/>
      <c r="DZ1350" s="2"/>
      <c r="EA1350" s="2"/>
      <c r="EB1350" s="2"/>
      <c r="EC1350" s="2"/>
      <c r="ED1350" s="2"/>
      <c r="EE1350" s="2"/>
      <c r="EF1350" s="2"/>
      <c r="EG1350" s="2"/>
      <c r="EH1350" s="2"/>
      <c r="EI1350" s="2"/>
      <c r="EJ1350" s="2"/>
      <c r="EK1350" s="2"/>
      <c r="EL1350" s="2"/>
      <c r="EM1350" s="2"/>
      <c r="EN1350" s="2"/>
      <c r="EO1350" s="2"/>
      <c r="EP1350" s="2"/>
      <c r="EQ1350" s="2"/>
      <c r="ER1350" s="2"/>
      <c r="ES1350" s="2"/>
      <c r="ET1350" s="2"/>
      <c r="EU1350" s="2"/>
      <c r="EV1350" s="2"/>
      <c r="EW1350" s="2"/>
      <c r="EX1350" s="2"/>
      <c r="EY1350" s="2"/>
      <c r="EZ1350" s="2"/>
      <c r="FA1350" s="2"/>
      <c r="FB1350" s="2"/>
      <c r="FC1350" s="2"/>
      <c r="FD1350" s="2"/>
      <c r="FE1350" s="2"/>
      <c r="FF1350" s="2"/>
      <c r="FG1350" s="2"/>
      <c r="FH1350" s="2"/>
      <c r="FI1350" s="2"/>
      <c r="FJ1350" s="2"/>
      <c r="FK1350" s="2"/>
      <c r="FL1350" s="2"/>
      <c r="FM1350" s="2"/>
      <c r="FN1350" s="2"/>
      <c r="FO1350" s="2"/>
      <c r="FP1350" s="2"/>
      <c r="FQ1350" s="2"/>
      <c r="FR1350" s="2"/>
      <c r="FS1350" s="2"/>
      <c r="FT1350" s="2"/>
      <c r="FU1350" s="2"/>
      <c r="FV1350" s="2"/>
      <c r="FW1350" s="2"/>
      <c r="FX1350" s="2"/>
      <c r="FY1350" s="2"/>
      <c r="FZ1350" s="2"/>
      <c r="GA1350" s="2"/>
      <c r="GB1350" s="2"/>
      <c r="GC1350" s="2"/>
      <c r="GD1350" s="2"/>
      <c r="GE1350" s="2"/>
      <c r="GF1350" s="2"/>
      <c r="GG1350" s="2"/>
      <c r="GH1350" s="2"/>
      <c r="GI1350" s="2"/>
      <c r="GJ1350" s="2"/>
      <c r="GK1350" s="2"/>
      <c r="GL1350" s="2"/>
      <c r="GM1350" s="2"/>
      <c r="GN1350" s="2"/>
      <c r="GO1350" s="2"/>
      <c r="GP1350" s="2"/>
    </row>
    <row r="1351" spans="6:198" s="1" customFormat="1" ht="12.75" customHeight="1" thickBot="1">
      <c r="F1351" s="81"/>
      <c r="G1351" s="480"/>
      <c r="H1351" s="480"/>
      <c r="I1351" s="480"/>
      <c r="J1351" s="500"/>
      <c r="K1351" s="500"/>
      <c r="L1351" s="500"/>
      <c r="M1351" s="500"/>
      <c r="N1351" s="500"/>
      <c r="O1351" s="500"/>
      <c r="P1351" s="500"/>
      <c r="Q1351" s="500"/>
      <c r="R1351" s="500"/>
      <c r="S1351" s="500"/>
      <c r="T1351" s="500"/>
      <c r="U1351" s="500"/>
      <c r="V1351" s="500"/>
      <c r="W1351" s="500"/>
      <c r="X1351" s="500"/>
      <c r="Y1351" s="500"/>
      <c r="Z1351" s="500"/>
      <c r="AA1351" s="500"/>
      <c r="AB1351" s="500"/>
      <c r="AC1351" s="500"/>
      <c r="AD1351" s="500"/>
      <c r="AE1351" s="500"/>
      <c r="AF1351" s="500"/>
      <c r="AG1351" s="500"/>
      <c r="AH1351" s="500"/>
      <c r="AI1351" s="500"/>
      <c r="AJ1351" s="500"/>
      <c r="AK1351" s="500"/>
      <c r="AL1351" s="500"/>
      <c r="AM1351" s="500"/>
      <c r="AN1351" s="500"/>
      <c r="AO1351" s="500"/>
      <c r="AP1351" s="500"/>
      <c r="AQ1351" s="500"/>
      <c r="AR1351" s="500"/>
      <c r="AS1351" s="500"/>
      <c r="AT1351" s="500"/>
      <c r="AU1351" s="500"/>
      <c r="AV1351" s="500"/>
      <c r="AW1351" s="500"/>
      <c r="AX1351" s="500"/>
      <c r="AY1351" s="500"/>
      <c r="AZ1351" s="500"/>
      <c r="BA1351" s="500"/>
      <c r="BB1351" s="500"/>
      <c r="BC1351" s="500"/>
      <c r="BD1351" s="480"/>
      <c r="BE1351" s="480"/>
      <c r="BF1351" s="480"/>
      <c r="BG1351" s="480"/>
      <c r="BH1351" s="480"/>
      <c r="BI1351" s="480"/>
      <c r="BJ1351" s="480"/>
      <c r="BK1351" s="480"/>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c r="DP1351" s="2"/>
      <c r="DQ1351" s="2"/>
      <c r="DR1351" s="2"/>
      <c r="DS1351" s="2"/>
      <c r="DT1351" s="2"/>
      <c r="DU1351" s="2"/>
      <c r="DV1351" s="2"/>
      <c r="DW1351" s="2"/>
      <c r="DX1351" s="2"/>
      <c r="DY1351" s="2"/>
      <c r="DZ1351" s="2"/>
      <c r="EA1351" s="2"/>
      <c r="EB1351" s="2"/>
      <c r="EC1351" s="2"/>
      <c r="ED1351" s="2"/>
      <c r="EE1351" s="2"/>
      <c r="EF1351" s="2"/>
      <c r="EG1351" s="2"/>
      <c r="EH1351" s="2"/>
      <c r="EI1351" s="2"/>
      <c r="EJ1351" s="2"/>
      <c r="EK1351" s="2"/>
      <c r="EL1351" s="2"/>
      <c r="EM1351" s="2"/>
      <c r="EN1351" s="2"/>
      <c r="EO1351" s="2"/>
      <c r="EP1351" s="2"/>
      <c r="EQ1351" s="2"/>
      <c r="ER1351" s="2"/>
      <c r="ES1351" s="2"/>
      <c r="ET1351" s="2"/>
      <c r="EU1351" s="2"/>
      <c r="EV1351" s="2"/>
      <c r="EW1351" s="2"/>
      <c r="EX1351" s="2"/>
      <c r="EY1351" s="2"/>
      <c r="EZ1351" s="2"/>
      <c r="FA1351" s="2"/>
      <c r="FB1351" s="2"/>
      <c r="FC1351" s="2"/>
      <c r="FD1351" s="2"/>
      <c r="FE1351" s="2"/>
      <c r="FF1351" s="2"/>
      <c r="FG1351" s="2"/>
      <c r="FH1351" s="2"/>
      <c r="FI1351" s="2"/>
      <c r="FJ1351" s="2"/>
      <c r="FK1351" s="2"/>
      <c r="FL1351" s="2"/>
      <c r="FM1351" s="2"/>
      <c r="FN1351" s="2"/>
      <c r="FO1351" s="2"/>
      <c r="FP1351" s="2"/>
      <c r="FQ1351" s="2"/>
      <c r="FR1351" s="2"/>
      <c r="FS1351" s="2"/>
      <c r="FT1351" s="2"/>
      <c r="FU1351" s="2"/>
      <c r="FV1351" s="2"/>
      <c r="FW1351" s="2"/>
      <c r="FX1351" s="2"/>
      <c r="FY1351" s="2"/>
      <c r="FZ1351" s="2"/>
      <c r="GA1351" s="2"/>
      <c r="GB1351" s="2"/>
      <c r="GC1351" s="2"/>
      <c r="GD1351" s="2"/>
      <c r="GE1351" s="2"/>
      <c r="GF1351" s="2"/>
      <c r="GG1351" s="2"/>
      <c r="GH1351" s="2"/>
      <c r="GI1351" s="2"/>
      <c r="GJ1351" s="2"/>
      <c r="GK1351" s="2"/>
      <c r="GL1351" s="2"/>
      <c r="GM1351" s="2"/>
      <c r="GN1351" s="2"/>
      <c r="GO1351" s="2"/>
      <c r="GP1351" s="2"/>
    </row>
    <row r="1352" spans="6:198" s="1" customFormat="1" ht="27" customHeight="1" thickBot="1">
      <c r="F1352" s="81"/>
      <c r="G1352" s="480"/>
      <c r="H1352" s="480"/>
      <c r="I1352" s="480"/>
      <c r="J1352" s="500"/>
      <c r="K1352" s="482" t="s">
        <v>586</v>
      </c>
      <c r="L1352" s="482"/>
      <c r="M1352" s="482"/>
      <c r="N1352" s="482"/>
      <c r="O1352" s="482"/>
      <c r="P1352" s="482"/>
      <c r="Q1352" s="483"/>
      <c r="R1352" s="483"/>
      <c r="S1352" s="483"/>
      <c r="T1352" s="484"/>
      <c r="U1352" s="483" t="s">
        <v>56</v>
      </c>
      <c r="V1352" s="483"/>
      <c r="W1352" s="483"/>
      <c r="X1352" s="483"/>
      <c r="Y1352" s="483"/>
      <c r="Z1352" s="485"/>
      <c r="AA1352" s="486"/>
      <c r="AB1352" s="486"/>
      <c r="AC1352" s="486"/>
      <c r="AD1352" s="486" t="s">
        <v>472</v>
      </c>
      <c r="AE1352" s="486"/>
      <c r="AF1352" s="486"/>
      <c r="AG1352" s="486"/>
      <c r="AH1352" s="487"/>
      <c r="AI1352" s="574" t="s">
        <v>473</v>
      </c>
      <c r="AJ1352" s="575"/>
      <c r="AK1352" s="575"/>
      <c r="AL1352" s="575"/>
      <c r="AM1352" s="575"/>
      <c r="AN1352" s="575"/>
      <c r="AO1352" s="575"/>
      <c r="AP1352" s="487"/>
      <c r="AQ1352" s="487"/>
      <c r="AR1352" s="486"/>
      <c r="AS1352" s="486"/>
      <c r="AT1352" s="486"/>
      <c r="AU1352" s="486" t="s">
        <v>474</v>
      </c>
      <c r="AV1352" s="486"/>
      <c r="AW1352" s="486"/>
      <c r="AX1352" s="507"/>
      <c r="AY1352" s="535"/>
      <c r="AZ1352" s="500"/>
      <c r="BA1352" s="500"/>
      <c r="BB1352" s="500"/>
      <c r="BC1352" s="500"/>
      <c r="BD1352" s="480"/>
      <c r="BE1352" s="480"/>
      <c r="BF1352" s="480"/>
      <c r="BG1352" s="480"/>
      <c r="BH1352" s="480"/>
      <c r="BI1352" s="480"/>
      <c r="BJ1352" s="480"/>
      <c r="BK1352" s="480"/>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c r="DP1352" s="2"/>
      <c r="DQ1352" s="2"/>
      <c r="DR1352" s="2"/>
      <c r="DS1352" s="2"/>
      <c r="DT1352" s="2"/>
      <c r="DU1352" s="2"/>
      <c r="DV1352" s="2"/>
      <c r="DW1352" s="2"/>
      <c r="DX1352" s="2"/>
      <c r="DY1352" s="2"/>
      <c r="DZ1352" s="2"/>
      <c r="EA1352" s="2"/>
      <c r="EB1352" s="2"/>
      <c r="EC1352" s="2"/>
      <c r="ED1352" s="2"/>
      <c r="EE1352" s="2"/>
      <c r="EF1352" s="2"/>
      <c r="EG1352" s="2"/>
      <c r="EH1352" s="2"/>
      <c r="EI1352" s="2"/>
      <c r="EJ1352" s="2"/>
      <c r="EK1352" s="2"/>
      <c r="EL1352" s="2"/>
      <c r="EM1352" s="2"/>
      <c r="EN1352" s="2"/>
      <c r="EO1352" s="2"/>
      <c r="EP1352" s="2"/>
      <c r="EQ1352" s="2"/>
      <c r="ER1352" s="2"/>
      <c r="ES1352" s="2"/>
      <c r="ET1352" s="2"/>
      <c r="EU1352" s="2"/>
      <c r="EV1352" s="2"/>
      <c r="EW1352" s="2"/>
      <c r="EX1352" s="2"/>
      <c r="EY1352" s="2"/>
      <c r="EZ1352" s="2"/>
      <c r="FA1352" s="2"/>
      <c r="FB1352" s="2"/>
      <c r="FC1352" s="2"/>
      <c r="FD1352" s="2"/>
      <c r="FE1352" s="2"/>
      <c r="FF1352" s="2"/>
      <c r="FG1352" s="2"/>
      <c r="FH1352" s="2"/>
      <c r="FI1352" s="2"/>
      <c r="FJ1352" s="2"/>
      <c r="FK1352" s="2"/>
      <c r="FL1352" s="2"/>
      <c r="FM1352" s="2"/>
      <c r="FN1352" s="2"/>
      <c r="FO1352" s="2"/>
      <c r="FP1352" s="2"/>
      <c r="FQ1352" s="2"/>
      <c r="FR1352" s="2"/>
      <c r="FS1352" s="2"/>
      <c r="FT1352" s="2"/>
      <c r="FU1352" s="2"/>
      <c r="FV1352" s="2"/>
      <c r="FW1352" s="2"/>
      <c r="FX1352" s="2"/>
      <c r="FY1352" s="2"/>
      <c r="FZ1352" s="2"/>
      <c r="GA1352" s="2"/>
      <c r="GB1352" s="2"/>
      <c r="GC1352" s="2"/>
      <c r="GD1352" s="2"/>
      <c r="GE1352" s="2"/>
      <c r="GF1352" s="2"/>
      <c r="GG1352" s="2"/>
      <c r="GH1352" s="2"/>
      <c r="GI1352" s="2"/>
      <c r="GJ1352" s="2"/>
      <c r="GK1352" s="2"/>
      <c r="GL1352" s="2"/>
      <c r="GM1352" s="2"/>
      <c r="GN1352" s="2"/>
      <c r="GO1352" s="2"/>
      <c r="GP1352" s="2"/>
    </row>
    <row r="1353" spans="6:198" s="1" customFormat="1" ht="12.75" customHeight="1">
      <c r="F1353" s="81"/>
      <c r="G1353" s="480"/>
      <c r="H1353" s="480"/>
      <c r="I1353" s="480"/>
      <c r="J1353" s="500"/>
      <c r="K1353" s="528" t="s">
        <v>517</v>
      </c>
      <c r="L1353" s="536"/>
      <c r="M1353" s="536"/>
      <c r="N1353" s="491"/>
      <c r="O1353" s="491"/>
      <c r="P1353" s="491"/>
      <c r="Q1353" s="491"/>
      <c r="R1353" s="491"/>
      <c r="S1353" s="560">
        <f>[1]Stratifications!$G202</f>
        <v>306071984.95999932</v>
      </c>
      <c r="T1353" s="560"/>
      <c r="U1353" s="560"/>
      <c r="V1353" s="560"/>
      <c r="W1353" s="560"/>
      <c r="X1353" s="492"/>
      <c r="Y1353" s="492"/>
      <c r="Z1353" s="493"/>
      <c r="AA1353" s="566">
        <f>[1]Stratifications!$J202</f>
        <v>1</v>
      </c>
      <c r="AB1353" s="566"/>
      <c r="AC1353" s="566"/>
      <c r="AD1353" s="566" t="s">
        <v>493</v>
      </c>
      <c r="AE1353" s="566"/>
      <c r="AF1353" s="566"/>
      <c r="AG1353" s="566"/>
      <c r="AH1353" s="493"/>
      <c r="AI1353" s="567">
        <f>[1]Stratifications!$M202</f>
        <v>2159</v>
      </c>
      <c r="AJ1353" s="568"/>
      <c r="AK1353" s="568"/>
      <c r="AL1353" s="568" t="s">
        <v>493</v>
      </c>
      <c r="AM1353" s="568"/>
      <c r="AN1353" s="568"/>
      <c r="AO1353" s="568"/>
      <c r="AP1353" s="493"/>
      <c r="AQ1353" s="493"/>
      <c r="AR1353" s="566">
        <f>[1]Stratifications!$P202</f>
        <v>1</v>
      </c>
      <c r="AS1353" s="566"/>
      <c r="AT1353" s="566"/>
      <c r="AU1353" s="566" t="s">
        <v>493</v>
      </c>
      <c r="AV1353" s="566"/>
      <c r="AW1353" s="566"/>
      <c r="AX1353" s="566"/>
      <c r="AY1353" s="566"/>
      <c r="AZ1353" s="500"/>
      <c r="BA1353" s="500"/>
      <c r="BB1353" s="500"/>
      <c r="BC1353" s="500"/>
      <c r="BD1353" s="480"/>
      <c r="BE1353" s="480"/>
      <c r="BF1353" s="480"/>
      <c r="BG1353" s="480"/>
      <c r="BH1353" s="480"/>
      <c r="BI1353" s="480"/>
      <c r="BJ1353" s="480"/>
      <c r="BK1353" s="480"/>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c r="DP1353" s="2"/>
      <c r="DQ1353" s="2"/>
      <c r="DR1353" s="2"/>
      <c r="DS1353" s="2"/>
      <c r="DT1353" s="2"/>
      <c r="DU1353" s="2"/>
      <c r="DV1353" s="2"/>
      <c r="DW1353" s="2"/>
      <c r="DX1353" s="2"/>
      <c r="DY1353" s="2"/>
      <c r="DZ1353" s="2"/>
      <c r="EA1353" s="2"/>
      <c r="EB1353" s="2"/>
      <c r="EC1353" s="2"/>
      <c r="ED1353" s="2"/>
      <c r="EE1353" s="2"/>
      <c r="EF1353" s="2"/>
      <c r="EG1353" s="2"/>
      <c r="EH1353" s="2"/>
      <c r="EI1353" s="2"/>
      <c r="EJ1353" s="2"/>
      <c r="EK1353" s="2"/>
      <c r="EL1353" s="2"/>
      <c r="EM1353" s="2"/>
      <c r="EN1353" s="2"/>
      <c r="EO1353" s="2"/>
      <c r="EP1353" s="2"/>
      <c r="EQ1353" s="2"/>
      <c r="ER1353" s="2"/>
      <c r="ES1353" s="2"/>
      <c r="ET1353" s="2"/>
      <c r="EU1353" s="2"/>
      <c r="EV1353" s="2"/>
      <c r="EW1353" s="2"/>
      <c r="EX1353" s="2"/>
      <c r="EY1353" s="2"/>
      <c r="EZ1353" s="2"/>
      <c r="FA1353" s="2"/>
      <c r="FB1353" s="2"/>
      <c r="FC1353" s="2"/>
      <c r="FD1353" s="2"/>
      <c r="FE1353" s="2"/>
      <c r="FF1353" s="2"/>
      <c r="FG1353" s="2"/>
      <c r="FH1353" s="2"/>
      <c r="FI1353" s="2"/>
      <c r="FJ1353" s="2"/>
      <c r="FK1353" s="2"/>
      <c r="FL1353" s="2"/>
      <c r="FM1353" s="2"/>
      <c r="FN1353" s="2"/>
      <c r="FO1353" s="2"/>
      <c r="FP1353" s="2"/>
      <c r="FQ1353" s="2"/>
      <c r="FR1353" s="2"/>
      <c r="FS1353" s="2"/>
      <c r="FT1353" s="2"/>
      <c r="FU1353" s="2"/>
      <c r="FV1353" s="2"/>
      <c r="FW1353" s="2"/>
      <c r="FX1353" s="2"/>
      <c r="FY1353" s="2"/>
      <c r="FZ1353" s="2"/>
      <c r="GA1353" s="2"/>
      <c r="GB1353" s="2"/>
      <c r="GC1353" s="2"/>
      <c r="GD1353" s="2"/>
      <c r="GE1353" s="2"/>
      <c r="GF1353" s="2"/>
      <c r="GG1353" s="2"/>
      <c r="GH1353" s="2"/>
      <c r="GI1353" s="2"/>
      <c r="GJ1353" s="2"/>
      <c r="GK1353" s="2"/>
      <c r="GL1353" s="2"/>
      <c r="GM1353" s="2"/>
      <c r="GN1353" s="2"/>
      <c r="GO1353" s="2"/>
      <c r="GP1353" s="2"/>
    </row>
    <row r="1354" spans="6:198" s="1" customFormat="1" ht="12.75" customHeight="1">
      <c r="F1354" s="81"/>
      <c r="G1354" s="480"/>
      <c r="H1354" s="480"/>
      <c r="I1354" s="480"/>
      <c r="J1354" s="500"/>
      <c r="K1354" s="530" t="s">
        <v>587</v>
      </c>
      <c r="L1354" s="537"/>
      <c r="M1354" s="537"/>
      <c r="N1354" s="491"/>
      <c r="O1354" s="491"/>
      <c r="P1354" s="491"/>
      <c r="Q1354" s="491"/>
      <c r="R1354" s="491"/>
      <c r="S1354" s="560">
        <f>[1]Stratifications!$G203</f>
        <v>0</v>
      </c>
      <c r="T1354" s="560"/>
      <c r="U1354" s="560"/>
      <c r="V1354" s="560"/>
      <c r="W1354" s="560"/>
      <c r="X1354" s="431"/>
      <c r="Y1354" s="431"/>
      <c r="Z1354" s="493"/>
      <c r="AA1354" s="553">
        <f>[1]Stratifications!$J203</f>
        <v>0</v>
      </c>
      <c r="AB1354" s="553"/>
      <c r="AC1354" s="553"/>
      <c r="AD1354" s="553" t="s">
        <v>493</v>
      </c>
      <c r="AE1354" s="553"/>
      <c r="AF1354" s="553"/>
      <c r="AG1354" s="553"/>
      <c r="AH1354" s="498"/>
      <c r="AI1354" s="561">
        <f>[1]Stratifications!$M203</f>
        <v>0</v>
      </c>
      <c r="AJ1354" s="562"/>
      <c r="AK1354" s="562"/>
      <c r="AL1354" s="562" t="s">
        <v>493</v>
      </c>
      <c r="AM1354" s="562"/>
      <c r="AN1354" s="562"/>
      <c r="AO1354" s="562"/>
      <c r="AP1354" s="498"/>
      <c r="AQ1354" s="498"/>
      <c r="AR1354" s="553">
        <f>[1]Stratifications!$P203</f>
        <v>0</v>
      </c>
      <c r="AS1354" s="553"/>
      <c r="AT1354" s="553"/>
      <c r="AU1354" s="553" t="s">
        <v>493</v>
      </c>
      <c r="AV1354" s="553"/>
      <c r="AW1354" s="553"/>
      <c r="AX1354" s="553"/>
      <c r="AY1354" s="553"/>
      <c r="AZ1354" s="500"/>
      <c r="BA1354" s="500"/>
      <c r="BB1354" s="500"/>
      <c r="BC1354" s="500"/>
      <c r="BD1354" s="480"/>
      <c r="BE1354" s="480"/>
      <c r="BF1354" s="480"/>
      <c r="BG1354" s="480"/>
      <c r="BH1354" s="480"/>
      <c r="BI1354" s="480"/>
      <c r="BJ1354" s="480"/>
      <c r="BK1354" s="480"/>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c r="DP1354" s="2"/>
      <c r="DQ1354" s="2"/>
      <c r="DR1354" s="2"/>
      <c r="DS1354" s="2"/>
      <c r="DT1354" s="2"/>
      <c r="DU1354" s="2"/>
      <c r="DV1354" s="2"/>
      <c r="DW1354" s="2"/>
      <c r="DX1354" s="2"/>
      <c r="DY1354" s="2"/>
      <c r="DZ1354" s="2"/>
      <c r="EA1354" s="2"/>
      <c r="EB1354" s="2"/>
      <c r="EC1354" s="2"/>
      <c r="ED1354" s="2"/>
      <c r="EE1354" s="2"/>
      <c r="EF1354" s="2"/>
      <c r="EG1354" s="2"/>
      <c r="EH1354" s="2"/>
      <c r="EI1354" s="2"/>
      <c r="EJ1354" s="2"/>
      <c r="EK1354" s="2"/>
      <c r="EL1354" s="2"/>
      <c r="EM1354" s="2"/>
      <c r="EN1354" s="2"/>
      <c r="EO1354" s="2"/>
      <c r="EP1354" s="2"/>
      <c r="EQ1354" s="2"/>
      <c r="ER1354" s="2"/>
      <c r="ES1354" s="2"/>
      <c r="ET1354" s="2"/>
      <c r="EU1354" s="2"/>
      <c r="EV1354" s="2"/>
      <c r="EW1354" s="2"/>
      <c r="EX1354" s="2"/>
      <c r="EY1354" s="2"/>
      <c r="EZ1354" s="2"/>
      <c r="FA1354" s="2"/>
      <c r="FB1354" s="2"/>
      <c r="FC1354" s="2"/>
      <c r="FD1354" s="2"/>
      <c r="FE1354" s="2"/>
      <c r="FF1354" s="2"/>
      <c r="FG1354" s="2"/>
      <c r="FH1354" s="2"/>
      <c r="FI1354" s="2"/>
      <c r="FJ1354" s="2"/>
      <c r="FK1354" s="2"/>
      <c r="FL1354" s="2"/>
      <c r="FM1354" s="2"/>
      <c r="FN1354" s="2"/>
      <c r="FO1354" s="2"/>
      <c r="FP1354" s="2"/>
      <c r="FQ1354" s="2"/>
      <c r="FR1354" s="2"/>
      <c r="FS1354" s="2"/>
      <c r="FT1354" s="2"/>
      <c r="FU1354" s="2"/>
      <c r="FV1354" s="2"/>
      <c r="FW1354" s="2"/>
      <c r="FX1354" s="2"/>
      <c r="FY1354" s="2"/>
      <c r="FZ1354" s="2"/>
      <c r="GA1354" s="2"/>
      <c r="GB1354" s="2"/>
      <c r="GC1354" s="2"/>
      <c r="GD1354" s="2"/>
      <c r="GE1354" s="2"/>
      <c r="GF1354" s="2"/>
      <c r="GG1354" s="2"/>
      <c r="GH1354" s="2"/>
      <c r="GI1354" s="2"/>
      <c r="GJ1354" s="2"/>
      <c r="GK1354" s="2"/>
      <c r="GL1354" s="2"/>
      <c r="GM1354" s="2"/>
      <c r="GN1354" s="2"/>
      <c r="GO1354" s="2"/>
      <c r="GP1354" s="2"/>
    </row>
    <row r="1355" spans="6:198" s="1" customFormat="1" ht="12.75" customHeight="1">
      <c r="F1355" s="81"/>
      <c r="G1355" s="480"/>
      <c r="H1355" s="480"/>
      <c r="I1355" s="480"/>
      <c r="J1355" s="500"/>
      <c r="K1355" s="530" t="s">
        <v>588</v>
      </c>
      <c r="L1355" s="501"/>
      <c r="M1355" s="501"/>
      <c r="N1355" s="501"/>
      <c r="O1355" s="500"/>
      <c r="P1355" s="500"/>
      <c r="Q1355" s="500"/>
      <c r="R1355" s="500"/>
      <c r="S1355" s="560">
        <f>[1]Stratifications!$G204</f>
        <v>0</v>
      </c>
      <c r="T1355" s="560"/>
      <c r="U1355" s="560"/>
      <c r="V1355" s="560"/>
      <c r="W1355" s="560"/>
      <c r="X1355" s="431"/>
      <c r="Y1355" s="431"/>
      <c r="Z1355" s="493"/>
      <c r="AA1355" s="553">
        <f>[1]Stratifications!$J204</f>
        <v>0</v>
      </c>
      <c r="AB1355" s="553"/>
      <c r="AC1355" s="553"/>
      <c r="AD1355" s="553" t="s">
        <v>493</v>
      </c>
      <c r="AE1355" s="553"/>
      <c r="AF1355" s="553"/>
      <c r="AG1355" s="553"/>
      <c r="AH1355" s="498"/>
      <c r="AI1355" s="561">
        <f>[1]Stratifications!$M204</f>
        <v>0</v>
      </c>
      <c r="AJ1355" s="562"/>
      <c r="AK1355" s="562"/>
      <c r="AL1355" s="562" t="s">
        <v>493</v>
      </c>
      <c r="AM1355" s="562"/>
      <c r="AN1355" s="562"/>
      <c r="AO1355" s="562"/>
      <c r="AP1355" s="498"/>
      <c r="AQ1355" s="498"/>
      <c r="AR1355" s="553">
        <f>[1]Stratifications!$P204</f>
        <v>0</v>
      </c>
      <c r="AS1355" s="553"/>
      <c r="AT1355" s="553"/>
      <c r="AU1355" s="553" t="s">
        <v>493</v>
      </c>
      <c r="AV1355" s="553"/>
      <c r="AW1355" s="553"/>
      <c r="AX1355" s="553"/>
      <c r="AY1355" s="553"/>
      <c r="AZ1355" s="500"/>
      <c r="BA1355" s="500"/>
      <c r="BB1355" s="500"/>
      <c r="BC1355" s="500"/>
      <c r="BD1355" s="480"/>
      <c r="BE1355" s="480"/>
      <c r="BF1355" s="480"/>
      <c r="BG1355" s="480"/>
      <c r="BH1355" s="480"/>
      <c r="BI1355" s="480"/>
      <c r="BJ1355" s="480"/>
      <c r="BK1355" s="480"/>
      <c r="BR1355" s="2"/>
      <c r="BS1355" s="2"/>
      <c r="BT1355" s="2"/>
      <c r="BU1355" s="2"/>
      <c r="BV1355" s="2"/>
      <c r="BW1355" s="2"/>
      <c r="BX1355" s="2"/>
      <c r="BY1355" s="2"/>
      <c r="BZ1355" s="2"/>
      <c r="CA1355" s="2"/>
      <c r="CB1355" s="2"/>
      <c r="CC1355" s="2"/>
      <c r="CD1355" s="2"/>
      <c r="CE1355" s="2"/>
      <c r="CF1355" s="2"/>
      <c r="CG1355" s="2"/>
      <c r="CH1355" s="2"/>
      <c r="CI1355" s="2"/>
      <c r="CJ1355" s="2"/>
      <c r="CK1355" s="2"/>
      <c r="CL1355" s="2"/>
      <c r="CM1355" s="2"/>
      <c r="CN1355" s="2"/>
      <c r="CO1355" s="2"/>
      <c r="CP1355" s="2"/>
      <c r="CQ1355" s="2"/>
      <c r="CR1355" s="2"/>
      <c r="CS1355" s="2"/>
      <c r="CT1355" s="2"/>
      <c r="CU1355" s="2"/>
      <c r="CV1355" s="2"/>
      <c r="CW1355" s="2"/>
      <c r="CX1355" s="2"/>
      <c r="CY1355" s="2"/>
      <c r="CZ1355" s="2"/>
      <c r="DA1355" s="2"/>
      <c r="DB1355" s="2"/>
      <c r="DC1355" s="2"/>
      <c r="DD1355" s="2"/>
      <c r="DE1355" s="2"/>
      <c r="DF1355" s="2"/>
      <c r="DG1355" s="2"/>
      <c r="DH1355" s="2"/>
      <c r="DI1355" s="2"/>
      <c r="DJ1355" s="2"/>
      <c r="DK1355" s="2"/>
      <c r="DL1355" s="2"/>
      <c r="DM1355" s="2"/>
      <c r="DN1355" s="2"/>
      <c r="DO1355" s="2"/>
      <c r="DP1355" s="2"/>
      <c r="DQ1355" s="2"/>
      <c r="DR1355" s="2"/>
      <c r="DS1355" s="2"/>
      <c r="DT1355" s="2"/>
      <c r="DU1355" s="2"/>
      <c r="DV1355" s="2"/>
      <c r="DW1355" s="2"/>
      <c r="DX1355" s="2"/>
      <c r="DY1355" s="2"/>
      <c r="DZ1355" s="2"/>
      <c r="EA1355" s="2"/>
      <c r="EB1355" s="2"/>
      <c r="EC1355" s="2"/>
      <c r="ED1355" s="2"/>
      <c r="EE1355" s="2"/>
      <c r="EF1355" s="2"/>
      <c r="EG1355" s="2"/>
      <c r="EH1355" s="2"/>
      <c r="EI1355" s="2"/>
      <c r="EJ1355" s="2"/>
      <c r="EK1355" s="2"/>
      <c r="EL1355" s="2"/>
      <c r="EM1355" s="2"/>
      <c r="EN1355" s="2"/>
      <c r="EO1355" s="2"/>
      <c r="EP1355" s="2"/>
      <c r="EQ1355" s="2"/>
      <c r="ER1355" s="2"/>
      <c r="ES1355" s="2"/>
      <c r="ET1355" s="2"/>
      <c r="EU1355" s="2"/>
      <c r="EV1355" s="2"/>
      <c r="EW1355" s="2"/>
      <c r="EX1355" s="2"/>
      <c r="EY1355" s="2"/>
      <c r="EZ1355" s="2"/>
      <c r="FA1355" s="2"/>
      <c r="FB1355" s="2"/>
      <c r="FC1355" s="2"/>
      <c r="FD1355" s="2"/>
      <c r="FE1355" s="2"/>
      <c r="FF1355" s="2"/>
      <c r="FG1355" s="2"/>
      <c r="FH1355" s="2"/>
      <c r="FI1355" s="2"/>
      <c r="FJ1355" s="2"/>
      <c r="FK1355" s="2"/>
      <c r="FL1355" s="2"/>
      <c r="FM1355" s="2"/>
      <c r="FN1355" s="2"/>
      <c r="FO1355" s="2"/>
      <c r="FP1355" s="2"/>
      <c r="FQ1355" s="2"/>
      <c r="FR1355" s="2"/>
      <c r="FS1355" s="2"/>
      <c r="FT1355" s="2"/>
      <c r="FU1355" s="2"/>
      <c r="FV1355" s="2"/>
      <c r="FW1355" s="2"/>
      <c r="FX1355" s="2"/>
      <c r="FY1355" s="2"/>
      <c r="FZ1355" s="2"/>
      <c r="GA1355" s="2"/>
      <c r="GB1355" s="2"/>
      <c r="GC1355" s="2"/>
      <c r="GD1355" s="2"/>
      <c r="GE1355" s="2"/>
      <c r="GF1355" s="2"/>
      <c r="GG1355" s="2"/>
      <c r="GH1355" s="2"/>
      <c r="GI1355" s="2"/>
      <c r="GJ1355" s="2"/>
      <c r="GK1355" s="2"/>
      <c r="GL1355" s="2"/>
      <c r="GM1355" s="2"/>
      <c r="GN1355" s="2"/>
      <c r="GO1355" s="2"/>
      <c r="GP1355" s="2"/>
    </row>
    <row r="1356" spans="6:198" s="1" customFormat="1" ht="12.75" customHeight="1">
      <c r="F1356" s="81"/>
      <c r="G1356" s="480"/>
      <c r="H1356" s="480"/>
      <c r="I1356" s="480"/>
      <c r="J1356" s="500"/>
      <c r="K1356" s="530" t="s">
        <v>589</v>
      </c>
      <c r="L1356" s="501"/>
      <c r="M1356" s="501"/>
      <c r="N1356" s="501"/>
      <c r="O1356" s="500"/>
      <c r="P1356" s="500"/>
      <c r="Q1356" s="500"/>
      <c r="R1356" s="500"/>
      <c r="S1356" s="560">
        <f>[1]Stratifications!$G205</f>
        <v>0</v>
      </c>
      <c r="T1356" s="560"/>
      <c r="U1356" s="560"/>
      <c r="V1356" s="560"/>
      <c r="W1356" s="560"/>
      <c r="X1356" s="498"/>
      <c r="Y1356" s="498"/>
      <c r="Z1356" s="498"/>
      <c r="AA1356" s="553">
        <f>[1]Stratifications!$J205</f>
        <v>0</v>
      </c>
      <c r="AB1356" s="553"/>
      <c r="AC1356" s="553"/>
      <c r="AD1356" s="553" t="s">
        <v>493</v>
      </c>
      <c r="AE1356" s="553"/>
      <c r="AF1356" s="553"/>
      <c r="AG1356" s="553"/>
      <c r="AH1356" s="498"/>
      <c r="AI1356" s="561">
        <f>[1]Stratifications!$M205</f>
        <v>0</v>
      </c>
      <c r="AJ1356" s="562"/>
      <c r="AK1356" s="562"/>
      <c r="AL1356" s="562" t="s">
        <v>493</v>
      </c>
      <c r="AM1356" s="562"/>
      <c r="AN1356" s="562"/>
      <c r="AO1356" s="562"/>
      <c r="AP1356" s="498"/>
      <c r="AQ1356" s="498"/>
      <c r="AR1356" s="553">
        <f>[1]Stratifications!$P205</f>
        <v>0</v>
      </c>
      <c r="AS1356" s="553"/>
      <c r="AT1356" s="553"/>
      <c r="AU1356" s="553" t="s">
        <v>493</v>
      </c>
      <c r="AV1356" s="553"/>
      <c r="AW1356" s="553"/>
      <c r="AX1356" s="553"/>
      <c r="AY1356" s="553"/>
      <c r="AZ1356" s="500"/>
      <c r="BA1356" s="500"/>
      <c r="BB1356" s="500"/>
      <c r="BC1356" s="500"/>
      <c r="BD1356" s="480"/>
      <c r="BE1356" s="480"/>
      <c r="BF1356" s="480"/>
      <c r="BG1356" s="480"/>
      <c r="BH1356" s="480"/>
      <c r="BI1356" s="480"/>
      <c r="BJ1356" s="480"/>
      <c r="BK1356" s="480"/>
      <c r="BR1356" s="2"/>
      <c r="BS1356" s="2"/>
      <c r="BT1356" s="2"/>
      <c r="BU1356" s="2"/>
      <c r="BV1356" s="2"/>
      <c r="BW1356" s="2"/>
      <c r="BX1356" s="2"/>
      <c r="BY1356" s="2"/>
      <c r="BZ1356" s="2"/>
      <c r="CA1356" s="2"/>
      <c r="CB1356" s="2"/>
      <c r="CC1356" s="2"/>
      <c r="CD1356" s="2"/>
      <c r="CE1356" s="2"/>
      <c r="CF1356" s="2"/>
      <c r="CG1356" s="2"/>
      <c r="CH1356" s="2"/>
      <c r="CI1356" s="2"/>
      <c r="CJ1356" s="2"/>
      <c r="CK1356" s="2"/>
      <c r="CL1356" s="2"/>
      <c r="CM1356" s="2"/>
      <c r="CN1356" s="2"/>
      <c r="CO1356" s="2"/>
      <c r="CP1356" s="2"/>
      <c r="CQ1356" s="2"/>
      <c r="CR1356" s="2"/>
      <c r="CS1356" s="2"/>
      <c r="CT1356" s="2"/>
      <c r="CU1356" s="2"/>
      <c r="CV1356" s="2"/>
      <c r="CW1356" s="2"/>
      <c r="CX1356" s="2"/>
      <c r="CY1356" s="2"/>
      <c r="CZ1356" s="2"/>
      <c r="DA1356" s="2"/>
      <c r="DB1356" s="2"/>
      <c r="DC1356" s="2"/>
      <c r="DD1356" s="2"/>
      <c r="DE1356" s="2"/>
      <c r="DF1356" s="2"/>
      <c r="DG1356" s="2"/>
      <c r="DH1356" s="2"/>
      <c r="DI1356" s="2"/>
      <c r="DJ1356" s="2"/>
      <c r="DK1356" s="2"/>
      <c r="DL1356" s="2"/>
      <c r="DM1356" s="2"/>
      <c r="DN1356" s="2"/>
      <c r="DO1356" s="2"/>
      <c r="DP1356" s="2"/>
      <c r="DQ1356" s="2"/>
      <c r="DR1356" s="2"/>
      <c r="DS1356" s="2"/>
      <c r="DT1356" s="2"/>
      <c r="DU1356" s="2"/>
      <c r="DV1356" s="2"/>
      <c r="DW1356" s="2"/>
      <c r="DX1356" s="2"/>
      <c r="DY1356" s="2"/>
      <c r="DZ1356" s="2"/>
      <c r="EA1356" s="2"/>
      <c r="EB1356" s="2"/>
      <c r="EC1356" s="2"/>
      <c r="ED1356" s="2"/>
      <c r="EE1356" s="2"/>
      <c r="EF1356" s="2"/>
      <c r="EG1356" s="2"/>
      <c r="EH1356" s="2"/>
      <c r="EI1356" s="2"/>
      <c r="EJ1356" s="2"/>
      <c r="EK1356" s="2"/>
      <c r="EL1356" s="2"/>
      <c r="EM1356" s="2"/>
      <c r="EN1356" s="2"/>
      <c r="EO1356" s="2"/>
      <c r="EP1356" s="2"/>
      <c r="EQ1356" s="2"/>
      <c r="ER1356" s="2"/>
      <c r="ES1356" s="2"/>
      <c r="ET1356" s="2"/>
      <c r="EU1356" s="2"/>
      <c r="EV1356" s="2"/>
      <c r="EW1356" s="2"/>
      <c r="EX1356" s="2"/>
      <c r="EY1356" s="2"/>
      <c r="EZ1356" s="2"/>
      <c r="FA1356" s="2"/>
      <c r="FB1356" s="2"/>
      <c r="FC1356" s="2"/>
      <c r="FD1356" s="2"/>
      <c r="FE1356" s="2"/>
      <c r="FF1356" s="2"/>
      <c r="FG1356" s="2"/>
      <c r="FH1356" s="2"/>
      <c r="FI1356" s="2"/>
      <c r="FJ1356" s="2"/>
      <c r="FK1356" s="2"/>
      <c r="FL1356" s="2"/>
      <c r="FM1356" s="2"/>
      <c r="FN1356" s="2"/>
      <c r="FO1356" s="2"/>
      <c r="FP1356" s="2"/>
      <c r="FQ1356" s="2"/>
      <c r="FR1356" s="2"/>
      <c r="FS1356" s="2"/>
      <c r="FT1356" s="2"/>
      <c r="FU1356" s="2"/>
      <c r="FV1356" s="2"/>
      <c r="FW1356" s="2"/>
      <c r="FX1356" s="2"/>
      <c r="FY1356" s="2"/>
      <c r="FZ1356" s="2"/>
      <c r="GA1356" s="2"/>
      <c r="GB1356" s="2"/>
      <c r="GC1356" s="2"/>
      <c r="GD1356" s="2"/>
      <c r="GE1356" s="2"/>
      <c r="GF1356" s="2"/>
      <c r="GG1356" s="2"/>
      <c r="GH1356" s="2"/>
      <c r="GI1356" s="2"/>
      <c r="GJ1356" s="2"/>
      <c r="GK1356" s="2"/>
      <c r="GL1356" s="2"/>
      <c r="GM1356" s="2"/>
      <c r="GN1356" s="2"/>
      <c r="GO1356" s="2"/>
      <c r="GP1356" s="2"/>
    </row>
    <row r="1357" spans="6:198" s="1" customFormat="1" ht="12.75" customHeight="1">
      <c r="F1357" s="81"/>
      <c r="G1357" s="480"/>
      <c r="H1357" s="480"/>
      <c r="I1357" s="480"/>
      <c r="J1357" s="500"/>
      <c r="K1357" s="504" t="s">
        <v>278</v>
      </c>
      <c r="L1357" s="505"/>
      <c r="M1357" s="505"/>
      <c r="N1357" s="505"/>
      <c r="O1357" s="505"/>
      <c r="P1357" s="505"/>
      <c r="Q1357" s="505"/>
      <c r="R1357" s="505"/>
      <c r="S1357" s="563">
        <f>[1]Stratifications!$G206</f>
        <v>306071984.95999932</v>
      </c>
      <c r="T1357" s="563"/>
      <c r="U1357" s="563"/>
      <c r="V1357" s="563"/>
      <c r="W1357" s="563"/>
      <c r="X1357" s="506"/>
      <c r="Y1357" s="506"/>
      <c r="Z1357" s="506"/>
      <c r="AA1357" s="577">
        <f>[1]Stratifications!$J206</f>
        <v>1</v>
      </c>
      <c r="AB1357" s="577"/>
      <c r="AC1357" s="577"/>
      <c r="AD1357" s="577" t="s">
        <v>493</v>
      </c>
      <c r="AE1357" s="577"/>
      <c r="AF1357" s="577"/>
      <c r="AG1357" s="577"/>
      <c r="AH1357" s="506"/>
      <c r="AI1357" s="578">
        <f>[1]Stratifications!$M206</f>
        <v>2159</v>
      </c>
      <c r="AJ1357" s="579"/>
      <c r="AK1357" s="579"/>
      <c r="AL1357" s="579" t="s">
        <v>493</v>
      </c>
      <c r="AM1357" s="579"/>
      <c r="AN1357" s="579"/>
      <c r="AO1357" s="579"/>
      <c r="AP1357" s="506"/>
      <c r="AQ1357" s="506"/>
      <c r="AR1357" s="577">
        <f>[1]Stratifications!$P206</f>
        <v>1</v>
      </c>
      <c r="AS1357" s="577"/>
      <c r="AT1357" s="577"/>
      <c r="AU1357" s="577" t="s">
        <v>493</v>
      </c>
      <c r="AV1357" s="577"/>
      <c r="AW1357" s="577"/>
      <c r="AX1357" s="577"/>
      <c r="AY1357" s="577"/>
      <c r="AZ1357" s="500"/>
      <c r="BA1357" s="500"/>
      <c r="BB1357" s="500"/>
      <c r="BC1357" s="500"/>
      <c r="BD1357" s="480"/>
      <c r="BE1357" s="480"/>
      <c r="BF1357" s="480"/>
      <c r="BG1357" s="480"/>
      <c r="BH1357" s="480"/>
      <c r="BI1357" s="480"/>
      <c r="BJ1357" s="480"/>
      <c r="BK1357" s="480"/>
      <c r="BR1357" s="2"/>
      <c r="BS1357" s="2"/>
      <c r="BT1357" s="2"/>
      <c r="BU1357" s="2"/>
      <c r="BV1357" s="2"/>
      <c r="BW1357" s="2"/>
      <c r="BX1357" s="2"/>
      <c r="BY1357" s="2"/>
      <c r="BZ1357" s="2"/>
      <c r="CA1357" s="2"/>
      <c r="CB1357" s="2"/>
      <c r="CC1357" s="2"/>
      <c r="CD1357" s="2"/>
      <c r="CE1357" s="2"/>
      <c r="CF1357" s="2"/>
      <c r="CG1357" s="2"/>
      <c r="CH1357" s="2"/>
      <c r="CI1357" s="2"/>
      <c r="CJ1357" s="2"/>
      <c r="CK1357" s="2"/>
      <c r="CL1357" s="2"/>
      <c r="CM1357" s="2"/>
      <c r="CN1357" s="2"/>
      <c r="CO1357" s="2"/>
      <c r="CP1357" s="2"/>
      <c r="CQ1357" s="2"/>
      <c r="CR1357" s="2"/>
      <c r="CS1357" s="2"/>
      <c r="CT1357" s="2"/>
      <c r="CU1357" s="2"/>
      <c r="CV1357" s="2"/>
      <c r="CW1357" s="2"/>
      <c r="CX1357" s="2"/>
      <c r="CY1357" s="2"/>
      <c r="CZ1357" s="2"/>
      <c r="DA1357" s="2"/>
      <c r="DB1357" s="2"/>
      <c r="DC1357" s="2"/>
      <c r="DD1357" s="2"/>
      <c r="DE1357" s="2"/>
      <c r="DF1357" s="2"/>
      <c r="DG1357" s="2"/>
      <c r="DH1357" s="2"/>
      <c r="DI1357" s="2"/>
      <c r="DJ1357" s="2"/>
      <c r="DK1357" s="2"/>
      <c r="DL1357" s="2"/>
      <c r="DM1357" s="2"/>
      <c r="DN1357" s="2"/>
      <c r="DO1357" s="2"/>
      <c r="DP1357" s="2"/>
      <c r="DQ1357" s="2"/>
      <c r="DR1357" s="2"/>
      <c r="DS1357" s="2"/>
      <c r="DT1357" s="2"/>
      <c r="DU1357" s="2"/>
      <c r="DV1357" s="2"/>
      <c r="DW1357" s="2"/>
      <c r="DX1357" s="2"/>
      <c r="DY1357" s="2"/>
      <c r="DZ1357" s="2"/>
      <c r="EA1357" s="2"/>
      <c r="EB1357" s="2"/>
      <c r="EC1357" s="2"/>
      <c r="ED1357" s="2"/>
      <c r="EE1357" s="2"/>
      <c r="EF1357" s="2"/>
      <c r="EG1357" s="2"/>
      <c r="EH1357" s="2"/>
      <c r="EI1357" s="2"/>
      <c r="EJ1357" s="2"/>
      <c r="EK1357" s="2"/>
      <c r="EL1357" s="2"/>
      <c r="EM1357" s="2"/>
      <c r="EN1357" s="2"/>
      <c r="EO1357" s="2"/>
      <c r="EP1357" s="2"/>
      <c r="EQ1357" s="2"/>
      <c r="ER1357" s="2"/>
      <c r="ES1357" s="2"/>
      <c r="ET1357" s="2"/>
      <c r="EU1357" s="2"/>
      <c r="EV1357" s="2"/>
      <c r="EW1357" s="2"/>
      <c r="EX1357" s="2"/>
      <c r="EY1357" s="2"/>
      <c r="EZ1357" s="2"/>
      <c r="FA1357" s="2"/>
      <c r="FB1357" s="2"/>
      <c r="FC1357" s="2"/>
      <c r="FD1357" s="2"/>
      <c r="FE1357" s="2"/>
      <c r="FF1357" s="2"/>
      <c r="FG1357" s="2"/>
      <c r="FH1357" s="2"/>
      <c r="FI1357" s="2"/>
      <c r="FJ1357" s="2"/>
      <c r="FK1357" s="2"/>
      <c r="FL1357" s="2"/>
      <c r="FM1357" s="2"/>
      <c r="FN1357" s="2"/>
      <c r="FO1357" s="2"/>
      <c r="FP1357" s="2"/>
      <c r="FQ1357" s="2"/>
      <c r="FR1357" s="2"/>
      <c r="FS1357" s="2"/>
      <c r="FT1357" s="2"/>
      <c r="FU1357" s="2"/>
      <c r="FV1357" s="2"/>
      <c r="FW1357" s="2"/>
      <c r="FX1357" s="2"/>
      <c r="FY1357" s="2"/>
      <c r="FZ1357" s="2"/>
      <c r="GA1357" s="2"/>
      <c r="GB1357" s="2"/>
      <c r="GC1357" s="2"/>
      <c r="GD1357" s="2"/>
      <c r="GE1357" s="2"/>
      <c r="GF1357" s="2"/>
      <c r="GG1357" s="2"/>
      <c r="GH1357" s="2"/>
      <c r="GI1357" s="2"/>
      <c r="GJ1357" s="2"/>
      <c r="GK1357" s="2"/>
      <c r="GL1357" s="2"/>
      <c r="GM1357" s="2"/>
      <c r="GN1357" s="2"/>
      <c r="GO1357" s="2"/>
      <c r="GP1357" s="2"/>
    </row>
    <row r="1358" spans="6:198" ht="12.75" customHeight="1" thickBot="1">
      <c r="J1358" s="500"/>
      <c r="AZ1358" s="500"/>
      <c r="BA1358" s="500"/>
      <c r="BB1358" s="500"/>
      <c r="BC1358" s="500"/>
    </row>
    <row r="1359" spans="6:198" ht="12.75" customHeight="1" thickBot="1">
      <c r="J1359" s="500"/>
      <c r="K1359" s="482" t="s">
        <v>590</v>
      </c>
      <c r="L1359" s="482"/>
      <c r="M1359" s="482"/>
      <c r="N1359" s="482"/>
      <c r="O1359" s="482"/>
      <c r="P1359" s="482"/>
      <c r="Q1359" s="483"/>
      <c r="R1359" s="483"/>
      <c r="S1359" s="483"/>
      <c r="T1359" s="484"/>
      <c r="U1359" s="483" t="s">
        <v>56</v>
      </c>
      <c r="V1359" s="483"/>
      <c r="W1359" s="483"/>
      <c r="X1359" s="483"/>
      <c r="Y1359" s="483"/>
      <c r="Z1359" s="485"/>
      <c r="AA1359" s="486"/>
      <c r="AB1359" s="486"/>
      <c r="AC1359" s="486"/>
      <c r="AD1359" s="486" t="s">
        <v>472</v>
      </c>
      <c r="AE1359" s="486"/>
      <c r="AF1359" s="486"/>
      <c r="AG1359" s="486"/>
      <c r="AH1359" s="487"/>
      <c r="AI1359" s="574" t="s">
        <v>473</v>
      </c>
      <c r="AJ1359" s="575"/>
      <c r="AK1359" s="575"/>
      <c r="AL1359" s="575"/>
      <c r="AM1359" s="575"/>
      <c r="AN1359" s="575"/>
      <c r="AO1359" s="575"/>
      <c r="AP1359" s="487"/>
      <c r="AQ1359" s="487"/>
      <c r="AR1359" s="486"/>
      <c r="AS1359" s="486"/>
      <c r="AT1359" s="486"/>
      <c r="AU1359" s="486" t="s">
        <v>474</v>
      </c>
      <c r="AV1359" s="486"/>
      <c r="AW1359" s="486"/>
      <c r="AX1359" s="507"/>
      <c r="AY1359" s="535"/>
      <c r="AZ1359" s="500"/>
      <c r="BA1359" s="500"/>
      <c r="BB1359" s="500"/>
      <c r="BC1359" s="500"/>
    </row>
    <row r="1360" spans="6:198" ht="12.75" customHeight="1">
      <c r="J1360" s="500"/>
      <c r="K1360" s="528" t="s">
        <v>591</v>
      </c>
      <c r="L1360" s="536"/>
      <c r="M1360" s="536"/>
      <c r="N1360" s="491"/>
      <c r="O1360" s="491"/>
      <c r="P1360" s="491"/>
      <c r="Q1360" s="491"/>
      <c r="R1360" s="491"/>
      <c r="S1360" s="560">
        <f>[1]Stratifications!$G209</f>
        <v>162919915.47000012</v>
      </c>
      <c r="T1360" s="560"/>
      <c r="U1360" s="560"/>
      <c r="V1360" s="560"/>
      <c r="W1360" s="560"/>
      <c r="X1360" s="492"/>
      <c r="Y1360" s="492"/>
      <c r="Z1360" s="493"/>
      <c r="AA1360" s="566">
        <f>[1]Stratifications!$J209</f>
        <v>0.53229280520820021</v>
      </c>
      <c r="AB1360" s="566"/>
      <c r="AC1360" s="566"/>
      <c r="AD1360" s="566" t="s">
        <v>493</v>
      </c>
      <c r="AE1360" s="566"/>
      <c r="AF1360" s="566"/>
      <c r="AG1360" s="566"/>
      <c r="AH1360" s="493"/>
      <c r="AI1360" s="567">
        <f>[1]Stratifications!$M209</f>
        <v>1069</v>
      </c>
      <c r="AJ1360" s="568"/>
      <c r="AK1360" s="568"/>
      <c r="AL1360" s="568" t="s">
        <v>493</v>
      </c>
      <c r="AM1360" s="568"/>
      <c r="AN1360" s="568"/>
      <c r="AO1360" s="568"/>
      <c r="AP1360" s="493"/>
      <c r="AQ1360" s="493"/>
      <c r="AR1360" s="566">
        <f>[1]Stratifications!$P209</f>
        <v>0.49513663733209817</v>
      </c>
      <c r="AS1360" s="566"/>
      <c r="AT1360" s="566"/>
      <c r="AU1360" s="566" t="s">
        <v>493</v>
      </c>
      <c r="AV1360" s="566"/>
      <c r="AW1360" s="566"/>
      <c r="AX1360" s="566"/>
      <c r="AY1360" s="566"/>
      <c r="AZ1360" s="500"/>
      <c r="BA1360" s="500"/>
      <c r="BB1360" s="500"/>
      <c r="BC1360" s="500"/>
    </row>
    <row r="1361" spans="6:198" ht="12.75" customHeight="1">
      <c r="J1361" s="500"/>
      <c r="K1361" s="530" t="s">
        <v>592</v>
      </c>
      <c r="L1361" s="537"/>
      <c r="M1361" s="537"/>
      <c r="N1361" s="491"/>
      <c r="O1361" s="491"/>
      <c r="P1361" s="491"/>
      <c r="Q1361" s="491"/>
      <c r="R1361" s="491"/>
      <c r="S1361" s="560">
        <f>[1]Stratifications!$G210</f>
        <v>127886744.96999995</v>
      </c>
      <c r="T1361" s="560"/>
      <c r="U1361" s="560"/>
      <c r="V1361" s="560"/>
      <c r="W1361" s="560"/>
      <c r="X1361" s="431"/>
      <c r="Y1361" s="431"/>
      <c r="Z1361" s="493"/>
      <c r="AA1361" s="553">
        <f>[1]Stratifications!$J210</f>
        <v>0.41783224618454878</v>
      </c>
      <c r="AB1361" s="553"/>
      <c r="AC1361" s="553"/>
      <c r="AD1361" s="553" t="s">
        <v>493</v>
      </c>
      <c r="AE1361" s="553"/>
      <c r="AF1361" s="553"/>
      <c r="AG1361" s="553"/>
      <c r="AH1361" s="498"/>
      <c r="AI1361" s="561">
        <f>[1]Stratifications!$M210</f>
        <v>1002</v>
      </c>
      <c r="AJ1361" s="562"/>
      <c r="AK1361" s="562"/>
      <c r="AL1361" s="562" t="s">
        <v>493</v>
      </c>
      <c r="AM1361" s="562"/>
      <c r="AN1361" s="562"/>
      <c r="AO1361" s="562"/>
      <c r="AP1361" s="498"/>
      <c r="AQ1361" s="498"/>
      <c r="AR1361" s="553">
        <f>[1]Stratifications!$P210</f>
        <v>0.46410375173691526</v>
      </c>
      <c r="AS1361" s="553"/>
      <c r="AT1361" s="553"/>
      <c r="AU1361" s="553" t="s">
        <v>493</v>
      </c>
      <c r="AV1361" s="553"/>
      <c r="AW1361" s="553"/>
      <c r="AX1361" s="553"/>
      <c r="AY1361" s="553"/>
      <c r="AZ1361" s="500"/>
      <c r="BA1361" s="500"/>
      <c r="BB1361" s="500"/>
      <c r="BC1361" s="500"/>
    </row>
    <row r="1362" spans="6:198" ht="12.75" customHeight="1">
      <c r="J1362" s="500"/>
      <c r="K1362" s="530" t="s">
        <v>562</v>
      </c>
      <c r="L1362" s="501"/>
      <c r="M1362" s="501"/>
      <c r="N1362" s="501"/>
      <c r="O1362" s="500"/>
      <c r="P1362" s="500"/>
      <c r="Q1362" s="500"/>
      <c r="R1362" s="500"/>
      <c r="S1362" s="560">
        <f>[1]Stratifications!$G211</f>
        <v>15265324.519999251</v>
      </c>
      <c r="T1362" s="560"/>
      <c r="U1362" s="560"/>
      <c r="V1362" s="560"/>
      <c r="W1362" s="560"/>
      <c r="X1362" s="498"/>
      <c r="Y1362" s="498"/>
      <c r="Z1362" s="498"/>
      <c r="AA1362" s="553">
        <f>[1]Stratifications!$J211</f>
        <v>4.9874948607250946E-2</v>
      </c>
      <c r="AB1362" s="553"/>
      <c r="AC1362" s="553"/>
      <c r="AD1362" s="553" t="s">
        <v>493</v>
      </c>
      <c r="AE1362" s="553"/>
      <c r="AF1362" s="553"/>
      <c r="AG1362" s="553"/>
      <c r="AH1362" s="498"/>
      <c r="AI1362" s="561">
        <f>[1]Stratifications!$M211</f>
        <v>88</v>
      </c>
      <c r="AJ1362" s="562"/>
      <c r="AK1362" s="562"/>
      <c r="AL1362" s="562" t="s">
        <v>493</v>
      </c>
      <c r="AM1362" s="562"/>
      <c r="AN1362" s="562"/>
      <c r="AO1362" s="562"/>
      <c r="AP1362" s="498"/>
      <c r="AQ1362" s="498"/>
      <c r="AR1362" s="553">
        <f>[1]Stratifications!$P211</f>
        <v>4.0759610930986567E-2</v>
      </c>
      <c r="AS1362" s="553"/>
      <c r="AT1362" s="553"/>
      <c r="AU1362" s="553" t="s">
        <v>493</v>
      </c>
      <c r="AV1362" s="553"/>
      <c r="AW1362" s="553"/>
      <c r="AX1362" s="553"/>
      <c r="AY1362" s="553"/>
      <c r="AZ1362" s="500"/>
      <c r="BA1362" s="500"/>
      <c r="BB1362" s="500"/>
      <c r="BC1362" s="500"/>
    </row>
    <row r="1363" spans="6:198" ht="12.75" customHeight="1">
      <c r="J1363" s="500"/>
      <c r="K1363" s="504" t="s">
        <v>278</v>
      </c>
      <c r="L1363" s="505"/>
      <c r="M1363" s="505"/>
      <c r="N1363" s="505"/>
      <c r="O1363" s="505"/>
      <c r="P1363" s="505"/>
      <c r="Q1363" s="505"/>
      <c r="R1363" s="505"/>
      <c r="S1363" s="563">
        <f>[1]Stratifications!$G212</f>
        <v>306071984.95999932</v>
      </c>
      <c r="T1363" s="563"/>
      <c r="U1363" s="563"/>
      <c r="V1363" s="563"/>
      <c r="W1363" s="563"/>
      <c r="X1363" s="506"/>
      <c r="Y1363" s="506"/>
      <c r="Z1363" s="506"/>
      <c r="AA1363" s="577">
        <f>[1]Stratifications!$J212</f>
        <v>1</v>
      </c>
      <c r="AB1363" s="577"/>
      <c r="AC1363" s="577"/>
      <c r="AD1363" s="577" t="s">
        <v>493</v>
      </c>
      <c r="AE1363" s="577"/>
      <c r="AF1363" s="577"/>
      <c r="AG1363" s="577"/>
      <c r="AH1363" s="506"/>
      <c r="AI1363" s="578">
        <f>[1]Stratifications!$M212</f>
        <v>2159</v>
      </c>
      <c r="AJ1363" s="579"/>
      <c r="AK1363" s="579"/>
      <c r="AL1363" s="579" t="s">
        <v>493</v>
      </c>
      <c r="AM1363" s="579"/>
      <c r="AN1363" s="579"/>
      <c r="AO1363" s="579"/>
      <c r="AP1363" s="506"/>
      <c r="AQ1363" s="506"/>
      <c r="AR1363" s="577">
        <f>[1]Stratifications!$P212</f>
        <v>1</v>
      </c>
      <c r="AS1363" s="577"/>
      <c r="AT1363" s="577"/>
      <c r="AU1363" s="577" t="s">
        <v>493</v>
      </c>
      <c r="AV1363" s="577"/>
      <c r="AW1363" s="577"/>
      <c r="AX1363" s="577"/>
      <c r="AY1363" s="577"/>
      <c r="AZ1363" s="500"/>
      <c r="BA1363" s="500"/>
      <c r="BB1363" s="500"/>
      <c r="BC1363" s="500"/>
    </row>
    <row r="1364" spans="6:198" ht="12.75" customHeight="1">
      <c r="J1364" s="500"/>
      <c r="K1364" s="500"/>
      <c r="L1364" s="500"/>
      <c r="M1364" s="500"/>
      <c r="N1364" s="500"/>
      <c r="O1364" s="500"/>
      <c r="P1364" s="500"/>
      <c r="Q1364" s="500"/>
      <c r="R1364" s="500"/>
      <c r="S1364" s="501"/>
      <c r="T1364" s="501"/>
      <c r="U1364" s="501"/>
      <c r="V1364" s="501"/>
      <c r="W1364" s="501"/>
      <c r="X1364" s="501"/>
      <c r="Y1364" s="501"/>
      <c r="Z1364" s="501"/>
      <c r="AA1364" s="501"/>
      <c r="AB1364" s="501"/>
      <c r="AC1364" s="501"/>
      <c r="AD1364" s="501"/>
      <c r="AE1364" s="501"/>
      <c r="AF1364" s="501"/>
      <c r="AG1364" s="501"/>
      <c r="AH1364" s="501"/>
      <c r="AI1364" s="501"/>
      <c r="AJ1364" s="501"/>
      <c r="AK1364" s="501"/>
      <c r="AL1364" s="501"/>
      <c r="AM1364" s="501"/>
      <c r="AN1364" s="501"/>
      <c r="AO1364" s="501"/>
      <c r="AP1364" s="501"/>
      <c r="AQ1364" s="501"/>
      <c r="AR1364" s="501"/>
      <c r="AS1364" s="501"/>
      <c r="AT1364" s="501"/>
      <c r="AU1364" s="501"/>
      <c r="AV1364" s="501"/>
      <c r="AW1364" s="501"/>
      <c r="AX1364" s="501"/>
      <c r="AY1364" s="501"/>
      <c r="AZ1364" s="500"/>
      <c r="BA1364" s="500"/>
      <c r="BB1364" s="500"/>
      <c r="BC1364" s="500"/>
    </row>
    <row r="1365" spans="6:198" ht="12.75" customHeight="1">
      <c r="J1365" s="500"/>
      <c r="K1365" s="500"/>
      <c r="L1365" s="500"/>
      <c r="M1365" s="500"/>
      <c r="N1365" s="500"/>
      <c r="O1365" s="500"/>
      <c r="P1365" s="500"/>
      <c r="Q1365" s="500"/>
      <c r="R1365" s="500"/>
      <c r="S1365" s="500"/>
      <c r="T1365" s="500"/>
      <c r="U1365" s="500"/>
      <c r="V1365" s="500"/>
      <c r="W1365" s="500"/>
      <c r="X1365" s="500"/>
      <c r="Y1365" s="500"/>
      <c r="Z1365" s="500"/>
      <c r="AA1365" s="500"/>
      <c r="AB1365" s="500"/>
      <c r="AC1365" s="500"/>
      <c r="AD1365" s="500"/>
      <c r="AE1365" s="500"/>
      <c r="AF1365" s="500"/>
      <c r="AG1365" s="500"/>
      <c r="AH1365" s="500"/>
      <c r="AI1365" s="500"/>
      <c r="AJ1365" s="500"/>
      <c r="AK1365" s="500"/>
      <c r="AL1365" s="500"/>
      <c r="AM1365" s="500"/>
      <c r="AN1365" s="500"/>
      <c r="AO1365" s="500"/>
      <c r="AP1365" s="500"/>
      <c r="AQ1365" s="500"/>
      <c r="AR1365" s="500"/>
      <c r="AS1365" s="500"/>
      <c r="AT1365" s="500"/>
      <c r="AU1365" s="500"/>
      <c r="AV1365" s="500"/>
      <c r="AW1365" s="500"/>
      <c r="AX1365" s="500"/>
      <c r="AY1365" s="500"/>
      <c r="AZ1365" s="500"/>
      <c r="BA1365" s="500"/>
      <c r="BB1365" s="500"/>
      <c r="BC1365" s="500"/>
    </row>
    <row r="1366" spans="6:198" ht="12.75" customHeight="1">
      <c r="J1366" s="500"/>
      <c r="K1366" s="500"/>
      <c r="L1366" s="500"/>
      <c r="M1366" s="500"/>
      <c r="N1366" s="500"/>
      <c r="O1366" s="500"/>
      <c r="P1366" s="500"/>
      <c r="Q1366" s="500"/>
      <c r="R1366" s="500"/>
      <c r="S1366" s="500"/>
      <c r="T1366" s="500"/>
      <c r="U1366" s="500"/>
      <c r="V1366" s="500"/>
      <c r="W1366" s="500"/>
      <c r="X1366" s="500"/>
      <c r="Y1366" s="500"/>
      <c r="Z1366" s="500"/>
      <c r="AA1366" s="500"/>
      <c r="AB1366" s="500"/>
      <c r="AC1366" s="500"/>
      <c r="AD1366" s="500"/>
      <c r="AE1366" s="500"/>
      <c r="AF1366" s="500"/>
      <c r="AG1366" s="500"/>
      <c r="AH1366" s="500"/>
      <c r="AI1366" s="500"/>
      <c r="AJ1366" s="500"/>
      <c r="AK1366" s="500"/>
      <c r="AL1366" s="500"/>
      <c r="AM1366" s="500"/>
      <c r="AN1366" s="500"/>
      <c r="AO1366" s="500"/>
      <c r="AP1366" s="500"/>
      <c r="AQ1366" s="500"/>
      <c r="AR1366" s="500"/>
      <c r="AS1366" s="500"/>
      <c r="AT1366" s="500"/>
      <c r="AU1366" s="500"/>
      <c r="AV1366" s="500"/>
      <c r="AW1366" s="500"/>
      <c r="AX1366" s="500"/>
      <c r="AY1366" s="500"/>
      <c r="AZ1366" s="500"/>
      <c r="BA1366" s="500"/>
      <c r="BB1366" s="500"/>
      <c r="BC1366" s="500"/>
    </row>
    <row r="1367" spans="6:198" ht="12.75" customHeight="1">
      <c r="J1367" s="500"/>
      <c r="K1367" s="500"/>
      <c r="L1367" s="500"/>
      <c r="M1367" s="500"/>
      <c r="N1367" s="500"/>
      <c r="O1367" s="500"/>
      <c r="P1367" s="500"/>
      <c r="Q1367" s="500"/>
      <c r="R1367" s="500"/>
      <c r="S1367" s="500"/>
      <c r="T1367" s="500"/>
      <c r="U1367" s="500"/>
      <c r="V1367" s="500"/>
      <c r="W1367" s="500"/>
      <c r="X1367" s="500"/>
      <c r="Y1367" s="500"/>
      <c r="Z1367" s="500"/>
      <c r="AA1367" s="500"/>
      <c r="AB1367" s="500"/>
      <c r="AC1367" s="500"/>
      <c r="AD1367" s="500"/>
      <c r="AE1367" s="500"/>
      <c r="AF1367" s="500"/>
      <c r="AG1367" s="500"/>
      <c r="AH1367" s="500"/>
      <c r="AI1367" s="500"/>
      <c r="AJ1367" s="500"/>
      <c r="AK1367" s="500"/>
      <c r="AL1367" s="500"/>
      <c r="AM1367" s="500"/>
      <c r="AN1367" s="500"/>
      <c r="AO1367" s="500"/>
      <c r="AP1367" s="500"/>
      <c r="AQ1367" s="500"/>
      <c r="AR1367" s="500"/>
      <c r="AS1367" s="500"/>
      <c r="AT1367" s="500"/>
      <c r="AU1367" s="500"/>
      <c r="AV1367" s="500"/>
      <c r="AW1367" s="500"/>
      <c r="AX1367" s="500"/>
      <c r="AY1367" s="500"/>
      <c r="AZ1367" s="500"/>
      <c r="BA1367" s="500"/>
      <c r="BB1367" s="500"/>
      <c r="BC1367" s="500"/>
    </row>
    <row r="1369" spans="6:198" s="1" customFormat="1" ht="12.75" customHeight="1">
      <c r="F1369" s="81"/>
      <c r="G1369" s="550"/>
      <c r="H1369" s="550"/>
      <c r="I1369" s="550"/>
      <c r="J1369" s="550"/>
      <c r="K1369" s="550"/>
      <c r="L1369" s="550"/>
      <c r="M1369" s="81"/>
      <c r="N1369" s="98"/>
      <c r="O1369" s="98"/>
      <c r="P1369" s="98"/>
      <c r="Q1369" s="98"/>
      <c r="R1369" s="98"/>
      <c r="S1369" s="98"/>
      <c r="T1369" s="98"/>
      <c r="U1369" s="98"/>
      <c r="V1369" s="98"/>
      <c r="W1369" s="98"/>
      <c r="X1369" s="98"/>
      <c r="Y1369" s="98"/>
      <c r="Z1369" s="98"/>
      <c r="AA1369" s="98"/>
      <c r="AB1369" s="98"/>
      <c r="AC1369" s="98"/>
      <c r="AD1369" s="98"/>
      <c r="AE1369" s="98"/>
      <c r="AF1369" s="98"/>
      <c r="AG1369" s="98"/>
      <c r="AH1369" s="98"/>
      <c r="AI1369" s="98"/>
      <c r="AJ1369" s="98"/>
      <c r="AK1369" s="98"/>
      <c r="AL1369" s="98"/>
      <c r="AM1369" s="98"/>
      <c r="AN1369" s="98"/>
      <c r="AO1369" s="98"/>
      <c r="AP1369" s="551"/>
      <c r="AQ1369" s="551"/>
      <c r="AR1369" s="551"/>
      <c r="AS1369" s="551"/>
      <c r="AT1369" s="551"/>
      <c r="AU1369" s="551"/>
      <c r="AV1369" s="551"/>
      <c r="AW1369" s="395"/>
      <c r="AX1369" s="395"/>
      <c r="AY1369" s="395"/>
      <c r="AZ1369" s="395"/>
      <c r="BA1369" s="395"/>
      <c r="BB1369" s="395"/>
      <c r="BC1369" s="258"/>
      <c r="BD1369" s="551"/>
      <c r="BE1369" s="551"/>
      <c r="BF1369" s="551"/>
      <c r="BG1369" s="551"/>
      <c r="BH1369" s="551"/>
      <c r="BI1369" s="551"/>
      <c r="BJ1369" s="551"/>
      <c r="BK1369" s="551"/>
      <c r="BR1369" s="2"/>
      <c r="BS1369" s="2"/>
      <c r="BT1369" s="2"/>
      <c r="BU1369" s="2"/>
      <c r="BV1369" s="2"/>
      <c r="BW1369" s="2"/>
      <c r="BX1369" s="2"/>
      <c r="BY1369" s="2"/>
      <c r="BZ1369" s="2"/>
      <c r="CA1369" s="2"/>
      <c r="CB1369" s="2"/>
      <c r="CC1369" s="2"/>
      <c r="CD1369" s="2"/>
      <c r="CE1369" s="2"/>
      <c r="CF1369" s="2"/>
      <c r="CG1369" s="2"/>
      <c r="CH1369" s="2"/>
      <c r="CI1369" s="2"/>
      <c r="CJ1369" s="2"/>
      <c r="CK1369" s="2"/>
      <c r="CL1369" s="2"/>
      <c r="CM1369" s="2"/>
      <c r="CN1369" s="2"/>
      <c r="CO1369" s="2"/>
      <c r="CP1369" s="2"/>
      <c r="CQ1369" s="2"/>
      <c r="CR1369" s="2"/>
      <c r="CS1369" s="2"/>
      <c r="CT1369" s="2"/>
      <c r="CU1369" s="2"/>
      <c r="CV1369" s="2"/>
      <c r="CW1369" s="2"/>
      <c r="CX1369" s="2"/>
      <c r="CY1369" s="2"/>
      <c r="CZ1369" s="2"/>
      <c r="DA1369" s="2"/>
      <c r="DB1369" s="2"/>
      <c r="DC1369" s="2"/>
      <c r="DD1369" s="2"/>
      <c r="DE1369" s="2"/>
      <c r="DF1369" s="2"/>
      <c r="DG1369" s="2"/>
      <c r="DH1369" s="2"/>
      <c r="DI1369" s="2"/>
      <c r="DJ1369" s="2"/>
      <c r="DK1369" s="2"/>
      <c r="DL1369" s="2"/>
      <c r="DM1369" s="2"/>
      <c r="DN1369" s="2"/>
      <c r="DO1369" s="2"/>
      <c r="DP1369" s="2"/>
      <c r="DQ1369" s="2"/>
      <c r="DR1369" s="2"/>
      <c r="DS1369" s="2"/>
      <c r="DT1369" s="2"/>
      <c r="DU1369" s="2"/>
      <c r="DV1369" s="2"/>
      <c r="DW1369" s="2"/>
      <c r="DX1369" s="2"/>
      <c r="DY1369" s="2"/>
      <c r="DZ1369" s="2"/>
      <c r="EA1369" s="2"/>
      <c r="EB1369" s="2"/>
      <c r="EC1369" s="2"/>
      <c r="ED1369" s="2"/>
      <c r="EE1369" s="2"/>
      <c r="EF1369" s="2"/>
      <c r="EG1369" s="2"/>
      <c r="EH1369" s="2"/>
      <c r="EI1369" s="2"/>
      <c r="EJ1369" s="2"/>
      <c r="EK1369" s="2"/>
      <c r="EL1369" s="2"/>
      <c r="EM1369" s="2"/>
      <c r="EN1369" s="2"/>
      <c r="EO1369" s="2"/>
      <c r="EP1369" s="2"/>
      <c r="EQ1369" s="2"/>
      <c r="ER1369" s="2"/>
      <c r="ES1369" s="2"/>
      <c r="ET1369" s="2"/>
      <c r="EU1369" s="2"/>
      <c r="EV1369" s="2"/>
      <c r="EW1369" s="2"/>
      <c r="EX1369" s="2"/>
      <c r="EY1369" s="2"/>
      <c r="EZ1369" s="2"/>
      <c r="FA1369" s="2"/>
      <c r="FB1369" s="2"/>
      <c r="FC1369" s="2"/>
      <c r="FD1369" s="2"/>
      <c r="FE1369" s="2"/>
      <c r="FF1369" s="2"/>
      <c r="FG1369" s="2"/>
      <c r="FH1369" s="2"/>
      <c r="FI1369" s="2"/>
      <c r="FJ1369" s="2"/>
      <c r="FK1369" s="2"/>
      <c r="FL1369" s="2"/>
      <c r="FM1369" s="2"/>
      <c r="FN1369" s="2"/>
      <c r="FO1369" s="2"/>
      <c r="FP1369" s="2"/>
      <c r="FQ1369" s="2"/>
      <c r="FR1369" s="2"/>
      <c r="FS1369" s="2"/>
      <c r="FT1369" s="2"/>
      <c r="FU1369" s="2"/>
      <c r="FV1369" s="2"/>
      <c r="FW1369" s="2"/>
      <c r="FX1369" s="2"/>
      <c r="FY1369" s="2"/>
      <c r="FZ1369" s="2"/>
      <c r="GA1369" s="2"/>
      <c r="GB1369" s="2"/>
      <c r="GC1369" s="2"/>
      <c r="GD1369" s="2"/>
      <c r="GE1369" s="2"/>
      <c r="GF1369" s="2"/>
      <c r="GG1369" s="2"/>
      <c r="GH1369" s="2"/>
      <c r="GI1369" s="2"/>
      <c r="GJ1369" s="2"/>
      <c r="GK1369" s="2"/>
      <c r="GL1369" s="2"/>
      <c r="GM1369" s="2"/>
      <c r="GN1369" s="2"/>
      <c r="GO1369" s="2"/>
      <c r="GP1369" s="2"/>
    </row>
    <row r="1370" spans="6:198" s="1" customFormat="1" ht="12.75" customHeight="1">
      <c r="F1370" s="81"/>
      <c r="G1370" s="550"/>
      <c r="H1370" s="550"/>
      <c r="I1370" s="550"/>
      <c r="J1370" s="550"/>
      <c r="K1370" s="12"/>
      <c r="L1370" s="12"/>
      <c r="M1370" s="12"/>
      <c r="N1370" s="12"/>
      <c r="O1370" s="12"/>
      <c r="P1370" s="12"/>
      <c r="Q1370" s="12"/>
      <c r="R1370" s="12"/>
      <c r="S1370" s="12"/>
      <c r="T1370" s="12"/>
      <c r="U1370" s="12"/>
      <c r="V1370" s="12"/>
      <c r="W1370" s="12"/>
      <c r="X1370" s="12"/>
      <c r="Y1370" s="12"/>
      <c r="Z1370" s="12"/>
      <c r="AA1370" s="12"/>
      <c r="AB1370" s="12"/>
      <c r="AC1370" s="12"/>
      <c r="AD1370" s="12"/>
      <c r="AE1370" s="12"/>
      <c r="AF1370" s="98"/>
      <c r="AG1370" s="98"/>
      <c r="AH1370" s="98"/>
      <c r="AI1370" s="98"/>
      <c r="AJ1370" s="98"/>
      <c r="AK1370" s="98"/>
      <c r="AL1370" s="98"/>
      <c r="AM1370" s="98"/>
      <c r="AN1370" s="98"/>
      <c r="AO1370" s="98"/>
      <c r="AP1370" s="551"/>
      <c r="AQ1370" s="551"/>
      <c r="AR1370" s="551"/>
      <c r="AS1370" s="551"/>
      <c r="AT1370" s="551"/>
      <c r="AU1370" s="551"/>
      <c r="AV1370" s="551"/>
      <c r="AW1370" s="395"/>
      <c r="AX1370" s="395"/>
      <c r="AY1370" s="395"/>
      <c r="AZ1370" s="395"/>
      <c r="BA1370" s="395"/>
      <c r="BB1370" s="395"/>
      <c r="BC1370" s="258"/>
      <c r="BD1370" s="551"/>
      <c r="BE1370" s="551"/>
      <c r="BF1370" s="551"/>
      <c r="BG1370" s="551"/>
      <c r="BH1370" s="551"/>
      <c r="BI1370" s="551"/>
      <c r="BJ1370" s="551"/>
      <c r="BK1370" s="551"/>
      <c r="BR1370" s="2"/>
      <c r="BS1370" s="2"/>
      <c r="BT1370" s="2"/>
      <c r="BU1370" s="2"/>
      <c r="BV1370" s="2"/>
      <c r="BW1370" s="2"/>
      <c r="BX1370" s="2"/>
      <c r="BY1370" s="2"/>
      <c r="BZ1370" s="2"/>
      <c r="CA1370" s="2"/>
      <c r="CB1370" s="2"/>
      <c r="CC1370" s="2"/>
      <c r="CD1370" s="2"/>
      <c r="CE1370" s="2"/>
      <c r="CF1370" s="2"/>
      <c r="CG1370" s="2"/>
      <c r="CH1370" s="2"/>
      <c r="CI1370" s="2"/>
      <c r="CJ1370" s="2"/>
      <c r="CK1370" s="2"/>
      <c r="CL1370" s="2"/>
      <c r="CM1370" s="2"/>
      <c r="CN1370" s="2"/>
      <c r="CO1370" s="2"/>
      <c r="CP1370" s="2"/>
      <c r="CQ1370" s="2"/>
      <c r="CR1370" s="2"/>
      <c r="CS1370" s="2"/>
      <c r="CT1370" s="2"/>
      <c r="CU1370" s="2"/>
      <c r="CV1370" s="2"/>
      <c r="CW1370" s="2"/>
      <c r="CX1370" s="2"/>
      <c r="CY1370" s="2"/>
      <c r="CZ1370" s="2"/>
      <c r="DA1370" s="2"/>
      <c r="DB1370" s="2"/>
      <c r="DC1370" s="2"/>
      <c r="DD1370" s="2"/>
      <c r="DE1370" s="2"/>
      <c r="DF1370" s="2"/>
      <c r="DG1370" s="2"/>
      <c r="DH1370" s="2"/>
      <c r="DI1370" s="2"/>
      <c r="DJ1370" s="2"/>
      <c r="DK1370" s="2"/>
      <c r="DL1370" s="2"/>
      <c r="DM1370" s="2"/>
      <c r="DN1370" s="2"/>
      <c r="DO1370" s="2"/>
      <c r="DP1370" s="2"/>
      <c r="DQ1370" s="2"/>
      <c r="DR1370" s="2"/>
      <c r="DS1370" s="2"/>
      <c r="DT1370" s="2"/>
      <c r="DU1370" s="2"/>
      <c r="DV1370" s="2"/>
      <c r="DW1370" s="2"/>
      <c r="DX1370" s="2"/>
      <c r="DY1370" s="2"/>
      <c r="DZ1370" s="2"/>
      <c r="EA1370" s="2"/>
      <c r="EB1370" s="2"/>
      <c r="EC1370" s="2"/>
      <c r="ED1370" s="2"/>
      <c r="EE1370" s="2"/>
      <c r="EF1370" s="2"/>
      <c r="EG1370" s="2"/>
      <c r="EH1370" s="2"/>
      <c r="EI1370" s="2"/>
      <c r="EJ1370" s="2"/>
      <c r="EK1370" s="2"/>
      <c r="EL1370" s="2"/>
      <c r="EM1370" s="2"/>
      <c r="EN1370" s="2"/>
      <c r="EO1370" s="2"/>
      <c r="EP1370" s="2"/>
      <c r="EQ1370" s="2"/>
      <c r="ER1370" s="2"/>
      <c r="ES1370" s="2"/>
      <c r="ET1370" s="2"/>
      <c r="EU1370" s="2"/>
      <c r="EV1370" s="2"/>
      <c r="EW1370" s="2"/>
      <c r="EX1370" s="2"/>
      <c r="EY1370" s="2"/>
      <c r="EZ1370" s="2"/>
      <c r="FA1370" s="2"/>
      <c r="FB1370" s="2"/>
      <c r="FC1370" s="2"/>
      <c r="FD1370" s="2"/>
      <c r="FE1370" s="2"/>
      <c r="FF1370" s="2"/>
      <c r="FG1370" s="2"/>
      <c r="FH1370" s="2"/>
      <c r="FI1370" s="2"/>
      <c r="FJ1370" s="2"/>
      <c r="FK1370" s="2"/>
      <c r="FL1370" s="2"/>
      <c r="FM1370" s="2"/>
      <c r="FN1370" s="2"/>
      <c r="FO1370" s="2"/>
      <c r="FP1370" s="2"/>
      <c r="FQ1370" s="2"/>
      <c r="FR1370" s="2"/>
      <c r="FS1370" s="2"/>
      <c r="FT1370" s="2"/>
      <c r="FU1370" s="2"/>
      <c r="FV1370" s="2"/>
      <c r="FW1370" s="2"/>
      <c r="FX1370" s="2"/>
      <c r="FY1370" s="2"/>
      <c r="FZ1370" s="2"/>
      <c r="GA1370" s="2"/>
      <c r="GB1370" s="2"/>
      <c r="GC1370" s="2"/>
      <c r="GD1370" s="2"/>
      <c r="GE1370" s="2"/>
      <c r="GF1370" s="2"/>
      <c r="GG1370" s="2"/>
      <c r="GH1370" s="2"/>
      <c r="GI1370" s="2"/>
      <c r="GJ1370" s="2"/>
      <c r="GK1370" s="2"/>
      <c r="GL1370" s="2"/>
      <c r="GM1370" s="2"/>
      <c r="GN1370" s="2"/>
      <c r="GO1370" s="2"/>
      <c r="GP1370" s="2"/>
    </row>
    <row r="1371" spans="6:198" s="1" customFormat="1" ht="12.75" customHeight="1">
      <c r="F1371" s="81"/>
      <c r="G1371" s="550"/>
      <c r="H1371" s="550"/>
      <c r="I1371" s="550"/>
      <c r="J1371" s="550"/>
      <c r="K1371" s="12"/>
      <c r="L1371" s="12"/>
      <c r="M1371" s="12"/>
      <c r="N1371" s="12"/>
      <c r="O1371" s="12"/>
      <c r="P1371" s="12"/>
      <c r="Q1371" s="12"/>
      <c r="R1371" s="12"/>
      <c r="S1371" s="12"/>
      <c r="T1371" s="12"/>
      <c r="U1371" s="12"/>
      <c r="V1371" s="12"/>
      <c r="W1371" s="12"/>
      <c r="X1371" s="12"/>
      <c r="Y1371" s="12"/>
      <c r="Z1371" s="12"/>
      <c r="AA1371" s="12"/>
      <c r="AB1371" s="12"/>
      <c r="AC1371" s="12"/>
      <c r="AD1371" s="12"/>
      <c r="AE1371" s="12"/>
      <c r="AF1371" s="98"/>
      <c r="AG1371" s="98"/>
      <c r="AH1371" s="98"/>
      <c r="AI1371" s="98"/>
      <c r="AJ1371" s="98"/>
      <c r="AK1371" s="98"/>
      <c r="AL1371" s="98"/>
      <c r="AM1371" s="98"/>
      <c r="AN1371" s="98"/>
      <c r="AO1371" s="98"/>
      <c r="AP1371" s="551"/>
      <c r="AQ1371" s="551"/>
      <c r="AR1371" s="551"/>
      <c r="AS1371" s="551"/>
      <c r="AT1371" s="551"/>
      <c r="AU1371" s="551"/>
      <c r="AV1371" s="551"/>
      <c r="AW1371" s="395"/>
      <c r="AX1371" s="395"/>
      <c r="AY1371" s="395"/>
      <c r="AZ1371" s="395"/>
      <c r="BA1371" s="395"/>
      <c r="BB1371" s="395"/>
      <c r="BC1371" s="258"/>
      <c r="BD1371" s="551"/>
      <c r="BE1371" s="551"/>
      <c r="BF1371" s="551"/>
      <c r="BG1371" s="551"/>
      <c r="BH1371" s="551"/>
      <c r="BI1371" s="551"/>
      <c r="BJ1371" s="551"/>
      <c r="BK1371" s="551"/>
      <c r="BR1371" s="2"/>
      <c r="BS1371" s="2"/>
      <c r="BT1371" s="2"/>
      <c r="BU1371" s="2"/>
      <c r="BV1371" s="2"/>
      <c r="BW1371" s="2"/>
      <c r="BX1371" s="2"/>
      <c r="BY1371" s="2"/>
      <c r="BZ1371" s="2"/>
      <c r="CA1371" s="2"/>
      <c r="CB1371" s="2"/>
      <c r="CC1371" s="2"/>
      <c r="CD1371" s="2"/>
      <c r="CE1371" s="2"/>
      <c r="CF1371" s="2"/>
      <c r="CG1371" s="2"/>
      <c r="CH1371" s="2"/>
      <c r="CI1371" s="2"/>
      <c r="CJ1371" s="2"/>
      <c r="CK1371" s="2"/>
      <c r="CL1371" s="2"/>
      <c r="CM1371" s="2"/>
      <c r="CN1371" s="2"/>
      <c r="CO1371" s="2"/>
      <c r="CP1371" s="2"/>
      <c r="CQ1371" s="2"/>
      <c r="CR1371" s="2"/>
      <c r="CS1371" s="2"/>
      <c r="CT1371" s="2"/>
      <c r="CU1371" s="2"/>
      <c r="CV1371" s="2"/>
      <c r="CW1371" s="2"/>
      <c r="CX1371" s="2"/>
      <c r="CY1371" s="2"/>
      <c r="CZ1371" s="2"/>
      <c r="DA1371" s="2"/>
      <c r="DB1371" s="2"/>
      <c r="DC1371" s="2"/>
      <c r="DD1371" s="2"/>
      <c r="DE1371" s="2"/>
      <c r="DF1371" s="2"/>
      <c r="DG1371" s="2"/>
      <c r="DH1371" s="2"/>
      <c r="DI1371" s="2"/>
      <c r="DJ1371" s="2"/>
      <c r="DK1371" s="2"/>
      <c r="DL1371" s="2"/>
      <c r="DM1371" s="2"/>
      <c r="DN1371" s="2"/>
      <c r="DO1371" s="2"/>
      <c r="DP1371" s="2"/>
      <c r="DQ1371" s="2"/>
      <c r="DR1371" s="2"/>
      <c r="DS1371" s="2"/>
      <c r="DT1371" s="2"/>
      <c r="DU1371" s="2"/>
      <c r="DV1371" s="2"/>
      <c r="DW1371" s="2"/>
      <c r="DX1371" s="2"/>
      <c r="DY1371" s="2"/>
      <c r="DZ1371" s="2"/>
      <c r="EA1371" s="2"/>
      <c r="EB1371" s="2"/>
      <c r="EC1371" s="2"/>
      <c r="ED1371" s="2"/>
      <c r="EE1371" s="2"/>
      <c r="EF1371" s="2"/>
      <c r="EG1371" s="2"/>
      <c r="EH1371" s="2"/>
      <c r="EI1371" s="2"/>
      <c r="EJ1371" s="2"/>
      <c r="EK1371" s="2"/>
      <c r="EL1371" s="2"/>
      <c r="EM1371" s="2"/>
      <c r="EN1371" s="2"/>
      <c r="EO1371" s="2"/>
      <c r="EP1371" s="2"/>
      <c r="EQ1371" s="2"/>
      <c r="ER1371" s="2"/>
      <c r="ES1371" s="2"/>
      <c r="ET1371" s="2"/>
      <c r="EU1371" s="2"/>
      <c r="EV1371" s="2"/>
      <c r="EW1371" s="2"/>
      <c r="EX1371" s="2"/>
      <c r="EY1371" s="2"/>
      <c r="EZ1371" s="2"/>
      <c r="FA1371" s="2"/>
      <c r="FB1371" s="2"/>
      <c r="FC1371" s="2"/>
      <c r="FD1371" s="2"/>
      <c r="FE1371" s="2"/>
      <c r="FF1371" s="2"/>
      <c r="FG1371" s="2"/>
      <c r="FH1371" s="2"/>
      <c r="FI1371" s="2"/>
      <c r="FJ1371" s="2"/>
      <c r="FK1371" s="2"/>
      <c r="FL1371" s="2"/>
      <c r="FM1371" s="2"/>
      <c r="FN1371" s="2"/>
      <c r="FO1371" s="2"/>
      <c r="FP1371" s="2"/>
      <c r="FQ1371" s="2"/>
      <c r="FR1371" s="2"/>
      <c r="FS1371" s="2"/>
      <c r="FT1371" s="2"/>
      <c r="FU1371" s="2"/>
      <c r="FV1371" s="2"/>
      <c r="FW1371" s="2"/>
      <c r="FX1371" s="2"/>
      <c r="FY1371" s="2"/>
      <c r="FZ1371" s="2"/>
      <c r="GA1371" s="2"/>
      <c r="GB1371" s="2"/>
      <c r="GC1371" s="2"/>
      <c r="GD1371" s="2"/>
      <c r="GE1371" s="2"/>
      <c r="GF1371" s="2"/>
      <c r="GG1371" s="2"/>
      <c r="GH1371" s="2"/>
      <c r="GI1371" s="2"/>
      <c r="GJ1371" s="2"/>
      <c r="GK1371" s="2"/>
      <c r="GL1371" s="2"/>
      <c r="GM1371" s="2"/>
      <c r="GN1371" s="2"/>
      <c r="GO1371" s="2"/>
      <c r="GP1371" s="2"/>
    </row>
    <row r="1372" spans="6:198" s="1" customFormat="1" ht="13.5" customHeight="1" thickBot="1">
      <c r="F1372" s="192"/>
      <c r="G1372" s="193"/>
      <c r="H1372" s="193"/>
      <c r="I1372" s="193"/>
      <c r="J1372" s="193"/>
      <c r="K1372" s="193"/>
      <c r="L1372" s="193"/>
      <c r="M1372" s="193"/>
      <c r="N1372" s="193"/>
      <c r="O1372" s="193"/>
      <c r="P1372" s="193"/>
      <c r="Q1372" s="193"/>
      <c r="R1372" s="193"/>
      <c r="S1372" s="193"/>
      <c r="T1372" s="193"/>
      <c r="U1372" s="193"/>
      <c r="V1372" s="193"/>
      <c r="W1372" s="193"/>
      <c r="X1372" s="193"/>
      <c r="Y1372" s="193"/>
      <c r="Z1372" s="193"/>
      <c r="AA1372" s="193"/>
      <c r="AB1372" s="193"/>
      <c r="AC1372" s="193"/>
      <c r="AD1372" s="193"/>
      <c r="AE1372" s="193"/>
      <c r="AF1372" s="193"/>
      <c r="AG1372" s="193"/>
      <c r="AH1372" s="193"/>
      <c r="AI1372" s="193"/>
      <c r="AJ1372" s="193"/>
      <c r="AK1372" s="193"/>
      <c r="AL1372" s="193"/>
      <c r="AM1372" s="193"/>
      <c r="AN1372" s="193"/>
      <c r="AO1372" s="193"/>
      <c r="AP1372" s="193"/>
      <c r="AQ1372" s="193"/>
      <c r="AR1372" s="193"/>
      <c r="AS1372" s="193"/>
      <c r="AT1372" s="193"/>
      <c r="AU1372" s="193"/>
      <c r="AV1372" s="193"/>
      <c r="AW1372" s="193"/>
      <c r="AX1372" s="193"/>
      <c r="AY1372" s="193"/>
      <c r="AZ1372" s="193"/>
      <c r="BA1372" s="193"/>
      <c r="BB1372" s="193"/>
      <c r="BC1372" s="193"/>
      <c r="BD1372" s="193"/>
      <c r="BE1372" s="193"/>
      <c r="BF1372" s="193"/>
      <c r="BG1372" s="193"/>
      <c r="BH1372" s="193"/>
      <c r="BI1372" s="193"/>
      <c r="BJ1372" s="193"/>
      <c r="BK1372" s="192"/>
      <c r="BR1372" s="2"/>
      <c r="BS1372" s="2"/>
      <c r="BT1372" s="2"/>
      <c r="BU1372" s="2"/>
      <c r="BV1372" s="2"/>
      <c r="BW1372" s="2"/>
      <c r="BX1372" s="2"/>
      <c r="BY1372" s="2"/>
      <c r="BZ1372" s="2"/>
      <c r="CA1372" s="2"/>
      <c r="CB1372" s="2"/>
      <c r="CC1372" s="2"/>
      <c r="CD1372" s="2"/>
      <c r="CE1372" s="2"/>
      <c r="CF1372" s="2"/>
      <c r="CG1372" s="2"/>
      <c r="CH1372" s="2"/>
      <c r="CI1372" s="2"/>
      <c r="CJ1372" s="2"/>
      <c r="CK1372" s="2"/>
      <c r="CL1372" s="2"/>
      <c r="CM1372" s="2"/>
      <c r="CN1372" s="2"/>
      <c r="CO1372" s="2"/>
      <c r="CP1372" s="2"/>
      <c r="CQ1372" s="2"/>
      <c r="CR1372" s="2"/>
      <c r="CS1372" s="2"/>
      <c r="CT1372" s="2"/>
      <c r="CU1372" s="2"/>
      <c r="CV1372" s="2"/>
      <c r="CW1372" s="2"/>
      <c r="CX1372" s="2"/>
      <c r="CY1372" s="2"/>
      <c r="CZ1372" s="2"/>
      <c r="DA1372" s="2"/>
      <c r="DB1372" s="2"/>
      <c r="DC1372" s="2"/>
      <c r="DD1372" s="2"/>
      <c r="DE1372" s="2"/>
      <c r="DF1372" s="2"/>
      <c r="DG1372" s="2"/>
      <c r="DH1372" s="2"/>
      <c r="DI1372" s="2"/>
      <c r="DJ1372" s="2"/>
      <c r="DK1372" s="2"/>
      <c r="DL1372" s="2"/>
      <c r="DM1372" s="2"/>
      <c r="DN1372" s="2"/>
      <c r="DO1372" s="2"/>
      <c r="DP1372" s="2"/>
      <c r="DQ1372" s="2"/>
      <c r="DR1372" s="2"/>
      <c r="DS1372" s="2"/>
      <c r="DT1372" s="2"/>
      <c r="DU1372" s="2"/>
      <c r="DV1372" s="2"/>
      <c r="DW1372" s="2"/>
      <c r="DX1372" s="2"/>
      <c r="DY1372" s="2"/>
      <c r="DZ1372" s="2"/>
      <c r="EA1372" s="2"/>
      <c r="EB1372" s="2"/>
      <c r="EC1372" s="2"/>
      <c r="ED1372" s="2"/>
      <c r="EE1372" s="2"/>
      <c r="EF1372" s="2"/>
      <c r="EG1372" s="2"/>
      <c r="EH1372" s="2"/>
      <c r="EI1372" s="2"/>
      <c r="EJ1372" s="2"/>
      <c r="EK1372" s="2"/>
      <c r="EL1372" s="2"/>
      <c r="EM1372" s="2"/>
      <c r="EN1372" s="2"/>
      <c r="EO1372" s="2"/>
      <c r="EP1372" s="2"/>
      <c r="EQ1372" s="2"/>
      <c r="ER1372" s="2"/>
      <c r="ES1372" s="2"/>
      <c r="ET1372" s="2"/>
      <c r="EU1372" s="2"/>
      <c r="EV1372" s="2"/>
      <c r="EW1372" s="2"/>
      <c r="EX1372" s="2"/>
      <c r="EY1372" s="2"/>
      <c r="EZ1372" s="2"/>
      <c r="FA1372" s="2"/>
      <c r="FB1372" s="2"/>
      <c r="FC1372" s="2"/>
      <c r="FD1372" s="2"/>
      <c r="FE1372" s="2"/>
      <c r="FF1372" s="2"/>
      <c r="FG1372" s="2"/>
      <c r="FH1372" s="2"/>
      <c r="FI1372" s="2"/>
      <c r="FJ1372" s="2"/>
      <c r="FK1372" s="2"/>
      <c r="FL1372" s="2"/>
      <c r="FM1372" s="2"/>
      <c r="FN1372" s="2"/>
      <c r="FO1372" s="2"/>
      <c r="FP1372" s="2"/>
      <c r="FQ1372" s="2"/>
      <c r="FR1372" s="2"/>
      <c r="FS1372" s="2"/>
      <c r="FT1372" s="2"/>
      <c r="FU1372" s="2"/>
      <c r="FV1372" s="2"/>
      <c r="FW1372" s="2"/>
      <c r="FX1372" s="2"/>
      <c r="FY1372" s="2"/>
      <c r="FZ1372" s="2"/>
      <c r="GA1372" s="2"/>
      <c r="GB1372" s="2"/>
      <c r="GC1372" s="2"/>
      <c r="GD1372" s="2"/>
      <c r="GE1372" s="2"/>
      <c r="GF1372" s="2"/>
      <c r="GG1372" s="2"/>
      <c r="GH1372" s="2"/>
      <c r="GI1372" s="2"/>
      <c r="GJ1372" s="2"/>
      <c r="GK1372" s="2"/>
      <c r="GL1372" s="2"/>
      <c r="GM1372" s="2"/>
      <c r="GN1372" s="2"/>
      <c r="GO1372" s="2"/>
      <c r="GP1372" s="2"/>
    </row>
    <row r="1373" spans="6:198" s="1" customFormat="1" ht="18" customHeight="1">
      <c r="F1373" s="576" t="str">
        <f>[2]Setup!$B$5</f>
        <v>Precise Mortgage Funding 2018-2B plc</v>
      </c>
      <c r="G1373" s="576"/>
      <c r="H1373" s="576"/>
      <c r="I1373" s="576"/>
      <c r="J1373" s="576"/>
      <c r="K1373" s="576"/>
      <c r="L1373" s="576"/>
      <c r="M1373" s="576"/>
      <c r="N1373" s="576"/>
      <c r="O1373" s="576"/>
      <c r="P1373" s="576"/>
      <c r="Q1373" s="576"/>
      <c r="R1373" s="576"/>
      <c r="S1373" s="576"/>
      <c r="T1373" s="576"/>
      <c r="U1373" s="576"/>
      <c r="V1373" s="576"/>
      <c r="W1373" s="576"/>
      <c r="X1373" s="576"/>
      <c r="Y1373" s="576"/>
      <c r="Z1373" s="576"/>
      <c r="AA1373" s="576"/>
      <c r="AB1373" s="576"/>
      <c r="AC1373" s="576"/>
      <c r="AD1373" s="576"/>
      <c r="AE1373" s="576"/>
      <c r="AF1373" s="576"/>
      <c r="AG1373" s="576"/>
      <c r="AH1373" s="576"/>
      <c r="AI1373" s="576"/>
      <c r="AJ1373" s="576"/>
      <c r="AK1373" s="576"/>
      <c r="AL1373" s="576"/>
      <c r="AM1373" s="576"/>
      <c r="AN1373" s="576"/>
      <c r="AO1373" s="576"/>
      <c r="AP1373" s="576"/>
      <c r="AQ1373" s="576"/>
      <c r="AR1373" s="576"/>
      <c r="AS1373" s="576"/>
      <c r="AT1373" s="576"/>
      <c r="AU1373" s="576"/>
      <c r="AV1373" s="576"/>
      <c r="AW1373" s="576"/>
      <c r="AX1373" s="576"/>
      <c r="AY1373" s="576"/>
      <c r="AZ1373" s="576"/>
      <c r="BA1373" s="576"/>
      <c r="BB1373" s="576"/>
      <c r="BC1373" s="576"/>
      <c r="BD1373" s="576"/>
      <c r="BE1373" s="576"/>
      <c r="BF1373" s="576"/>
      <c r="BG1373" s="576"/>
      <c r="BH1373" s="576"/>
      <c r="BI1373" s="576"/>
      <c r="BJ1373" s="576"/>
      <c r="BK1373" s="576"/>
      <c r="BR1373" s="2"/>
      <c r="BS1373" s="2"/>
      <c r="BT1373" s="2"/>
      <c r="BU1373" s="2"/>
      <c r="BV1373" s="2"/>
      <c r="BW1373" s="2"/>
      <c r="BX1373" s="2"/>
      <c r="BY1373" s="2"/>
      <c r="BZ1373" s="2"/>
      <c r="CA1373" s="2"/>
      <c r="CB1373" s="2"/>
      <c r="CC1373" s="2"/>
      <c r="CD1373" s="2"/>
      <c r="CE1373" s="2"/>
      <c r="CF1373" s="2"/>
      <c r="CG1373" s="2"/>
      <c r="CH1373" s="2"/>
      <c r="CI1373" s="2"/>
      <c r="CJ1373" s="2"/>
      <c r="CK1373" s="2"/>
      <c r="CL1373" s="2"/>
      <c r="CM1373" s="2"/>
      <c r="CN1373" s="2"/>
      <c r="CO1373" s="2"/>
      <c r="CP1373" s="2"/>
      <c r="CQ1373" s="2"/>
      <c r="CR1373" s="2"/>
      <c r="CS1373" s="2"/>
      <c r="CT1373" s="2"/>
      <c r="CU1373" s="2"/>
      <c r="CV1373" s="2"/>
      <c r="CW1373" s="2"/>
      <c r="CX1373" s="2"/>
      <c r="CY1373" s="2"/>
      <c r="CZ1373" s="2"/>
      <c r="DA1373" s="2"/>
      <c r="DB1373" s="2"/>
      <c r="DC1373" s="2"/>
      <c r="DD1373" s="2"/>
      <c r="DE1373" s="2"/>
      <c r="DF1373" s="2"/>
      <c r="DG1373" s="2"/>
      <c r="DH1373" s="2"/>
      <c r="DI1373" s="2"/>
      <c r="DJ1373" s="2"/>
      <c r="DK1373" s="2"/>
      <c r="DL1373" s="2"/>
      <c r="DM1373" s="2"/>
      <c r="DN1373" s="2"/>
      <c r="DO1373" s="2"/>
      <c r="DP1373" s="2"/>
      <c r="DQ1373" s="2"/>
      <c r="DR1373" s="2"/>
      <c r="DS1373" s="2"/>
      <c r="DT1373" s="2"/>
      <c r="DU1373" s="2"/>
      <c r="DV1373" s="2"/>
      <c r="DW1373" s="2"/>
      <c r="DX1373" s="2"/>
      <c r="DY1373" s="2"/>
      <c r="DZ1373" s="2"/>
      <c r="EA1373" s="2"/>
      <c r="EB1373" s="2"/>
      <c r="EC1373" s="2"/>
      <c r="ED1373" s="2"/>
      <c r="EE1373" s="2"/>
      <c r="EF1373" s="2"/>
      <c r="EG1373" s="2"/>
      <c r="EH1373" s="2"/>
      <c r="EI1373" s="2"/>
      <c r="EJ1373" s="2"/>
      <c r="EK1373" s="2"/>
      <c r="EL1373" s="2"/>
      <c r="EM1373" s="2"/>
      <c r="EN1373" s="2"/>
      <c r="EO1373" s="2"/>
      <c r="EP1373" s="2"/>
      <c r="EQ1373" s="2"/>
      <c r="ER1373" s="2"/>
      <c r="ES1373" s="2"/>
      <c r="ET1373" s="2"/>
      <c r="EU1373" s="2"/>
      <c r="EV1373" s="2"/>
      <c r="EW1373" s="2"/>
      <c r="EX1373" s="2"/>
      <c r="EY1373" s="2"/>
      <c r="EZ1373" s="2"/>
      <c r="FA1373" s="2"/>
      <c r="FB1373" s="2"/>
      <c r="FC1373" s="2"/>
      <c r="FD1373" s="2"/>
      <c r="FE1373" s="2"/>
      <c r="FF1373" s="2"/>
      <c r="FG1373" s="2"/>
      <c r="FH1373" s="2"/>
      <c r="FI1373" s="2"/>
      <c r="FJ1373" s="2"/>
      <c r="FK1373" s="2"/>
      <c r="FL1373" s="2"/>
      <c r="FM1373" s="2"/>
      <c r="FN1373" s="2"/>
      <c r="FO1373" s="2"/>
      <c r="FP1373" s="2"/>
      <c r="FQ1373" s="2"/>
      <c r="FR1373" s="2"/>
      <c r="FS1373" s="2"/>
      <c r="FT1373" s="2"/>
      <c r="FU1373" s="2"/>
      <c r="FV1373" s="2"/>
      <c r="FW1373" s="2"/>
      <c r="FX1373" s="2"/>
      <c r="FY1373" s="2"/>
      <c r="FZ1373" s="2"/>
      <c r="GA1373" s="2"/>
      <c r="GB1373" s="2"/>
      <c r="GC1373" s="2"/>
      <c r="GD1373" s="2"/>
      <c r="GE1373" s="2"/>
      <c r="GF1373" s="2"/>
      <c r="GG1373" s="2"/>
      <c r="GH1373" s="2"/>
      <c r="GI1373" s="2"/>
      <c r="GJ1373" s="2"/>
      <c r="GK1373" s="2"/>
      <c r="GL1373" s="2"/>
      <c r="GM1373" s="2"/>
      <c r="GN1373" s="2"/>
      <c r="GO1373" s="2"/>
      <c r="GP1373" s="2"/>
    </row>
    <row r="1374" spans="6:198" s="1" customFormat="1" ht="15" customHeight="1">
      <c r="F1374" s="569" t="s">
        <v>1</v>
      </c>
      <c r="G1374" s="569"/>
      <c r="H1374" s="569"/>
      <c r="I1374" s="569"/>
      <c r="J1374" s="569"/>
      <c r="K1374" s="569"/>
      <c r="L1374" s="569"/>
      <c r="M1374" s="569"/>
      <c r="N1374" s="569"/>
      <c r="O1374" s="569"/>
      <c r="P1374" s="569"/>
      <c r="Q1374" s="569"/>
      <c r="R1374" s="569"/>
      <c r="S1374" s="569"/>
      <c r="T1374" s="569"/>
      <c r="U1374" s="569"/>
      <c r="V1374" s="569"/>
      <c r="W1374" s="569"/>
      <c r="X1374" s="569"/>
      <c r="Y1374" s="569"/>
      <c r="Z1374" s="569"/>
      <c r="AA1374" s="569"/>
      <c r="AB1374" s="569"/>
      <c r="AC1374" s="569"/>
      <c r="AD1374" s="569"/>
      <c r="AE1374" s="569"/>
      <c r="AF1374" s="569"/>
      <c r="AG1374" s="569"/>
      <c r="AH1374" s="569"/>
      <c r="AI1374" s="569"/>
      <c r="AJ1374" s="569"/>
      <c r="AK1374" s="569"/>
      <c r="AL1374" s="569"/>
      <c r="AM1374" s="569"/>
      <c r="AN1374" s="569"/>
      <c r="AO1374" s="569"/>
      <c r="AP1374" s="569"/>
      <c r="AQ1374" s="569"/>
      <c r="AR1374" s="569"/>
      <c r="AS1374" s="569"/>
      <c r="AT1374" s="569"/>
      <c r="AU1374" s="569"/>
      <c r="AV1374" s="569"/>
      <c r="AW1374" s="569"/>
      <c r="AX1374" s="569"/>
      <c r="AY1374" s="569"/>
      <c r="AZ1374" s="569"/>
      <c r="BA1374" s="569"/>
      <c r="BB1374" s="569"/>
      <c r="BC1374" s="569"/>
      <c r="BD1374" s="569"/>
      <c r="BE1374" s="569"/>
      <c r="BF1374" s="569"/>
      <c r="BG1374" s="569"/>
      <c r="BH1374" s="569"/>
      <c r="BI1374" s="569"/>
      <c r="BJ1374" s="569"/>
      <c r="BK1374" s="569"/>
      <c r="BR1374" s="2"/>
      <c r="BS1374" s="2"/>
      <c r="BT1374" s="2"/>
      <c r="BU1374" s="2"/>
      <c r="BV1374" s="2"/>
      <c r="BW1374" s="2"/>
      <c r="BX1374" s="2"/>
      <c r="BY1374" s="2"/>
      <c r="BZ1374" s="2"/>
      <c r="CA1374" s="2"/>
      <c r="CB1374" s="2"/>
      <c r="CC1374" s="2"/>
      <c r="CD1374" s="2"/>
      <c r="CE1374" s="2"/>
      <c r="CF1374" s="2"/>
      <c r="CG1374" s="2"/>
      <c r="CH1374" s="2"/>
      <c r="CI1374" s="2"/>
      <c r="CJ1374" s="2"/>
      <c r="CK1374" s="2"/>
      <c r="CL1374" s="2"/>
      <c r="CM1374" s="2"/>
      <c r="CN1374" s="2"/>
      <c r="CO1374" s="2"/>
      <c r="CP1374" s="2"/>
      <c r="CQ1374" s="2"/>
      <c r="CR1374" s="2"/>
      <c r="CS1374" s="2"/>
      <c r="CT1374" s="2"/>
      <c r="CU1374" s="2"/>
      <c r="CV1374" s="2"/>
      <c r="CW1374" s="2"/>
      <c r="CX1374" s="2"/>
      <c r="CY1374" s="2"/>
      <c r="CZ1374" s="2"/>
      <c r="DA1374" s="2"/>
      <c r="DB1374" s="2"/>
      <c r="DC1374" s="2"/>
      <c r="DD1374" s="2"/>
      <c r="DE1374" s="2"/>
      <c r="DF1374" s="2"/>
      <c r="DG1374" s="2"/>
      <c r="DH1374" s="2"/>
      <c r="DI1374" s="2"/>
      <c r="DJ1374" s="2"/>
      <c r="DK1374" s="2"/>
      <c r="DL1374" s="2"/>
      <c r="DM1374" s="2"/>
      <c r="DN1374" s="2"/>
      <c r="DO1374" s="2"/>
      <c r="DP1374" s="2"/>
      <c r="DQ1374" s="2"/>
      <c r="DR1374" s="2"/>
      <c r="DS1374" s="2"/>
      <c r="DT1374" s="2"/>
      <c r="DU1374" s="2"/>
      <c r="DV1374" s="2"/>
      <c r="DW1374" s="2"/>
      <c r="DX1374" s="2"/>
      <c r="DY1374" s="2"/>
      <c r="DZ1374" s="2"/>
      <c r="EA1374" s="2"/>
      <c r="EB1374" s="2"/>
      <c r="EC1374" s="2"/>
      <c r="ED1374" s="2"/>
      <c r="EE1374" s="2"/>
      <c r="EF1374" s="2"/>
      <c r="EG1374" s="2"/>
      <c r="EH1374" s="2"/>
      <c r="EI1374" s="2"/>
      <c r="EJ1374" s="2"/>
      <c r="EK1374" s="2"/>
      <c r="EL1374" s="2"/>
      <c r="EM1374" s="2"/>
      <c r="EN1374" s="2"/>
      <c r="EO1374" s="2"/>
      <c r="EP1374" s="2"/>
      <c r="EQ1374" s="2"/>
      <c r="ER1374" s="2"/>
      <c r="ES1374" s="2"/>
      <c r="ET1374" s="2"/>
      <c r="EU1374" s="2"/>
      <c r="EV1374" s="2"/>
      <c r="EW1374" s="2"/>
      <c r="EX1374" s="2"/>
      <c r="EY1374" s="2"/>
      <c r="EZ1374" s="2"/>
      <c r="FA1374" s="2"/>
      <c r="FB1374" s="2"/>
      <c r="FC1374" s="2"/>
      <c r="FD1374" s="2"/>
      <c r="FE1374" s="2"/>
      <c r="FF1374" s="2"/>
      <c r="FG1374" s="2"/>
      <c r="FH1374" s="2"/>
      <c r="FI1374" s="2"/>
      <c r="FJ1374" s="2"/>
      <c r="FK1374" s="2"/>
      <c r="FL1374" s="2"/>
      <c r="FM1374" s="2"/>
      <c r="FN1374" s="2"/>
      <c r="FO1374" s="2"/>
      <c r="FP1374" s="2"/>
      <c r="FQ1374" s="2"/>
      <c r="FR1374" s="2"/>
      <c r="FS1374" s="2"/>
      <c r="FT1374" s="2"/>
      <c r="FU1374" s="2"/>
      <c r="FV1374" s="2"/>
      <c r="FW1374" s="2"/>
      <c r="FX1374" s="2"/>
      <c r="FY1374" s="2"/>
      <c r="FZ1374" s="2"/>
      <c r="GA1374" s="2"/>
      <c r="GB1374" s="2"/>
      <c r="GC1374" s="2"/>
      <c r="GD1374" s="2"/>
      <c r="GE1374" s="2"/>
      <c r="GF1374" s="2"/>
      <c r="GG1374" s="2"/>
      <c r="GH1374" s="2"/>
      <c r="GI1374" s="2"/>
      <c r="GJ1374" s="2"/>
      <c r="GK1374" s="2"/>
      <c r="GL1374" s="2"/>
      <c r="GM1374" s="2"/>
      <c r="GN1374" s="2"/>
      <c r="GO1374" s="2"/>
      <c r="GP1374" s="2"/>
    </row>
    <row r="1375" spans="6:198" s="1" customFormat="1" ht="15" customHeight="1">
      <c r="F1375" s="569" t="s">
        <v>2</v>
      </c>
      <c r="G1375" s="569"/>
      <c r="H1375" s="569"/>
      <c r="I1375" s="569"/>
      <c r="J1375" s="569"/>
      <c r="K1375" s="569"/>
      <c r="L1375" s="569"/>
      <c r="M1375" s="569"/>
      <c r="N1375" s="569"/>
      <c r="O1375" s="569"/>
      <c r="P1375" s="569"/>
      <c r="Q1375" s="569"/>
      <c r="R1375" s="569"/>
      <c r="S1375" s="569"/>
      <c r="T1375" s="569"/>
      <c r="U1375" s="569"/>
      <c r="V1375" s="569"/>
      <c r="W1375" s="569"/>
      <c r="X1375" s="569"/>
      <c r="Y1375" s="569"/>
      <c r="Z1375" s="569"/>
      <c r="AA1375" s="569"/>
      <c r="AB1375" s="569"/>
      <c r="AC1375" s="569"/>
      <c r="AD1375" s="569"/>
      <c r="AE1375" s="569"/>
      <c r="AF1375" s="569"/>
      <c r="AG1375" s="569"/>
      <c r="AH1375" s="569"/>
      <c r="AI1375" s="569"/>
      <c r="AJ1375" s="569"/>
      <c r="AK1375" s="569"/>
      <c r="AL1375" s="569"/>
      <c r="AM1375" s="569"/>
      <c r="AN1375" s="569"/>
      <c r="AO1375" s="569"/>
      <c r="AP1375" s="569"/>
      <c r="AQ1375" s="569"/>
      <c r="AR1375" s="569"/>
      <c r="AS1375" s="569"/>
      <c r="AT1375" s="569"/>
      <c r="AU1375" s="569"/>
      <c r="AV1375" s="569"/>
      <c r="AW1375" s="569"/>
      <c r="AX1375" s="569"/>
      <c r="AY1375" s="569"/>
      <c r="AZ1375" s="569"/>
      <c r="BA1375" s="569"/>
      <c r="BB1375" s="569"/>
      <c r="BC1375" s="569"/>
      <c r="BD1375" s="569"/>
      <c r="BE1375" s="569"/>
      <c r="BF1375" s="569"/>
      <c r="BG1375" s="569"/>
      <c r="BH1375" s="569"/>
      <c r="BI1375" s="569"/>
      <c r="BJ1375" s="569"/>
      <c r="BK1375" s="569"/>
      <c r="BR1375" s="2"/>
      <c r="BS1375" s="2"/>
      <c r="BT1375" s="2"/>
      <c r="BU1375" s="2"/>
      <c r="BV1375" s="2"/>
      <c r="BW1375" s="2"/>
      <c r="BX1375" s="2"/>
      <c r="BY1375" s="2"/>
      <c r="BZ1375" s="2"/>
      <c r="CA1375" s="2"/>
      <c r="CB1375" s="2"/>
      <c r="CC1375" s="2"/>
      <c r="CD1375" s="2"/>
      <c r="CE1375" s="2"/>
      <c r="CF1375" s="2"/>
      <c r="CG1375" s="2"/>
      <c r="CH1375" s="2"/>
      <c r="CI1375" s="2"/>
      <c r="CJ1375" s="2"/>
      <c r="CK1375" s="2"/>
      <c r="CL1375" s="2"/>
      <c r="CM1375" s="2"/>
      <c r="CN1375" s="2"/>
      <c r="CO1375" s="2"/>
      <c r="CP1375" s="2"/>
      <c r="CQ1375" s="2"/>
      <c r="CR1375" s="2"/>
      <c r="CS1375" s="2"/>
      <c r="CT1375" s="2"/>
      <c r="CU1375" s="2"/>
      <c r="CV1375" s="2"/>
      <c r="CW1375" s="2"/>
      <c r="CX1375" s="2"/>
      <c r="CY1375" s="2"/>
      <c r="CZ1375" s="2"/>
      <c r="DA1375" s="2"/>
      <c r="DB1375" s="2"/>
      <c r="DC1375" s="2"/>
      <c r="DD1375" s="2"/>
      <c r="DE1375" s="2"/>
      <c r="DF1375" s="2"/>
      <c r="DG1375" s="2"/>
      <c r="DH1375" s="2"/>
      <c r="DI1375" s="2"/>
      <c r="DJ1375" s="2"/>
      <c r="DK1375" s="2"/>
      <c r="DL1375" s="2"/>
      <c r="DM1375" s="2"/>
      <c r="DN1375" s="2"/>
      <c r="DO1375" s="2"/>
      <c r="DP1375" s="2"/>
      <c r="DQ1375" s="2"/>
      <c r="DR1375" s="2"/>
      <c r="DS1375" s="2"/>
      <c r="DT1375" s="2"/>
      <c r="DU1375" s="2"/>
      <c r="DV1375" s="2"/>
      <c r="DW1375" s="2"/>
      <c r="DX1375" s="2"/>
      <c r="DY1375" s="2"/>
      <c r="DZ1375" s="2"/>
      <c r="EA1375" s="2"/>
      <c r="EB1375" s="2"/>
      <c r="EC1375" s="2"/>
      <c r="ED1375" s="2"/>
      <c r="EE1375" s="2"/>
      <c r="EF1375" s="2"/>
      <c r="EG1375" s="2"/>
      <c r="EH1375" s="2"/>
      <c r="EI1375" s="2"/>
      <c r="EJ1375" s="2"/>
      <c r="EK1375" s="2"/>
      <c r="EL1375" s="2"/>
      <c r="EM1375" s="2"/>
      <c r="EN1375" s="2"/>
      <c r="EO1375" s="2"/>
      <c r="EP1375" s="2"/>
      <c r="EQ1375" s="2"/>
      <c r="ER1375" s="2"/>
      <c r="ES1375" s="2"/>
      <c r="ET1375" s="2"/>
      <c r="EU1375" s="2"/>
      <c r="EV1375" s="2"/>
      <c r="EW1375" s="2"/>
      <c r="EX1375" s="2"/>
      <c r="EY1375" s="2"/>
      <c r="EZ1375" s="2"/>
      <c r="FA1375" s="2"/>
      <c r="FB1375" s="2"/>
      <c r="FC1375" s="2"/>
      <c r="FD1375" s="2"/>
      <c r="FE1375" s="2"/>
      <c r="FF1375" s="2"/>
      <c r="FG1375" s="2"/>
      <c r="FH1375" s="2"/>
      <c r="FI1375" s="2"/>
      <c r="FJ1375" s="2"/>
      <c r="FK1375" s="2"/>
      <c r="FL1375" s="2"/>
      <c r="FM1375" s="2"/>
      <c r="FN1375" s="2"/>
      <c r="FO1375" s="2"/>
      <c r="FP1375" s="2"/>
      <c r="FQ1375" s="2"/>
      <c r="FR1375" s="2"/>
      <c r="FS1375" s="2"/>
      <c r="FT1375" s="2"/>
      <c r="FU1375" s="2"/>
      <c r="FV1375" s="2"/>
      <c r="FW1375" s="2"/>
      <c r="FX1375" s="2"/>
      <c r="FY1375" s="2"/>
      <c r="FZ1375" s="2"/>
      <c r="GA1375" s="2"/>
      <c r="GB1375" s="2"/>
      <c r="GC1375" s="2"/>
      <c r="GD1375" s="2"/>
      <c r="GE1375" s="2"/>
      <c r="GF1375" s="2"/>
      <c r="GG1375" s="2"/>
      <c r="GH1375" s="2"/>
      <c r="GI1375" s="2"/>
      <c r="GJ1375" s="2"/>
      <c r="GK1375" s="2"/>
      <c r="GL1375" s="2"/>
      <c r="GM1375" s="2"/>
      <c r="GN1375" s="2"/>
      <c r="GO1375" s="2"/>
      <c r="GP1375" s="2"/>
    </row>
    <row r="1376" spans="6:198" s="1" customFormat="1" ht="13.5" customHeight="1" thickBot="1">
      <c r="F1376" s="570">
        <f>[1]Input!$C$112</f>
        <v>43633</v>
      </c>
      <c r="G1376" s="570"/>
      <c r="H1376" s="570"/>
      <c r="I1376" s="570"/>
      <c r="J1376" s="570"/>
      <c r="K1376" s="570"/>
      <c r="L1376" s="570"/>
      <c r="M1376" s="570"/>
      <c r="N1376" s="570"/>
      <c r="O1376" s="570"/>
      <c r="P1376" s="570"/>
      <c r="Q1376" s="570"/>
      <c r="R1376" s="570"/>
      <c r="S1376" s="570"/>
      <c r="T1376" s="570"/>
      <c r="U1376" s="570"/>
      <c r="V1376" s="570"/>
      <c r="W1376" s="570"/>
      <c r="X1376" s="570"/>
      <c r="Y1376" s="570"/>
      <c r="Z1376" s="570"/>
      <c r="AA1376" s="570"/>
      <c r="AB1376" s="570"/>
      <c r="AC1376" s="570"/>
      <c r="AD1376" s="570"/>
      <c r="AE1376" s="570"/>
      <c r="AF1376" s="570"/>
      <c r="AG1376" s="570"/>
      <c r="AH1376" s="570"/>
      <c r="AI1376" s="570"/>
      <c r="AJ1376" s="570"/>
      <c r="AK1376" s="570"/>
      <c r="AL1376" s="570"/>
      <c r="AM1376" s="570"/>
      <c r="AN1376" s="570"/>
      <c r="AO1376" s="570"/>
      <c r="AP1376" s="570"/>
      <c r="AQ1376" s="570"/>
      <c r="AR1376" s="570"/>
      <c r="AS1376" s="570"/>
      <c r="AT1376" s="570"/>
      <c r="AU1376" s="570"/>
      <c r="AV1376" s="570"/>
      <c r="AW1376" s="570"/>
      <c r="AX1376" s="570"/>
      <c r="AY1376" s="570"/>
      <c r="AZ1376" s="570"/>
      <c r="BA1376" s="570"/>
      <c r="BB1376" s="570"/>
      <c r="BC1376" s="570"/>
      <c r="BD1376" s="570"/>
      <c r="BE1376" s="570"/>
      <c r="BF1376" s="570"/>
      <c r="BG1376" s="570"/>
      <c r="BH1376" s="570"/>
      <c r="BI1376" s="570"/>
      <c r="BJ1376" s="570"/>
      <c r="BK1376" s="570"/>
      <c r="BR1376" s="2"/>
      <c r="BS1376" s="2"/>
      <c r="BT1376" s="2"/>
      <c r="BU1376" s="2"/>
      <c r="BV1376" s="2"/>
      <c r="BW1376" s="2"/>
      <c r="BX1376" s="2"/>
      <c r="BY1376" s="2"/>
      <c r="BZ1376" s="2"/>
      <c r="CA1376" s="2"/>
      <c r="CB1376" s="2"/>
      <c r="CC1376" s="2"/>
      <c r="CD1376" s="2"/>
      <c r="CE1376" s="2"/>
      <c r="CF1376" s="2"/>
      <c r="CG1376" s="2"/>
      <c r="CH1376" s="2"/>
      <c r="CI1376" s="2"/>
      <c r="CJ1376" s="2"/>
      <c r="CK1376" s="2"/>
      <c r="CL1376" s="2"/>
      <c r="CM1376" s="2"/>
      <c r="CN1376" s="2"/>
      <c r="CO1376" s="2"/>
      <c r="CP1376" s="2"/>
      <c r="CQ1376" s="2"/>
      <c r="CR1376" s="2"/>
      <c r="CS1376" s="2"/>
      <c r="CT1376" s="2"/>
      <c r="CU1376" s="2"/>
      <c r="CV1376" s="2"/>
      <c r="CW1376" s="2"/>
      <c r="CX1376" s="2"/>
      <c r="CY1376" s="2"/>
      <c r="CZ1376" s="2"/>
      <c r="DA1376" s="2"/>
      <c r="DB1376" s="2"/>
      <c r="DC1376" s="2"/>
      <c r="DD1376" s="2"/>
      <c r="DE1376" s="2"/>
      <c r="DF1376" s="2"/>
      <c r="DG1376" s="2"/>
      <c r="DH1376" s="2"/>
      <c r="DI1376" s="2"/>
      <c r="DJ1376" s="2"/>
      <c r="DK1376" s="2"/>
      <c r="DL1376" s="2"/>
      <c r="DM1376" s="2"/>
      <c r="DN1376" s="2"/>
      <c r="DO1376" s="2"/>
      <c r="DP1376" s="2"/>
      <c r="DQ1376" s="2"/>
      <c r="DR1376" s="2"/>
      <c r="DS1376" s="2"/>
      <c r="DT1376" s="2"/>
      <c r="DU1376" s="2"/>
      <c r="DV1376" s="2"/>
      <c r="DW1376" s="2"/>
      <c r="DX1376" s="2"/>
      <c r="DY1376" s="2"/>
      <c r="DZ1376" s="2"/>
      <c r="EA1376" s="2"/>
      <c r="EB1376" s="2"/>
      <c r="EC1376" s="2"/>
      <c r="ED1376" s="2"/>
      <c r="EE1376" s="2"/>
      <c r="EF1376" s="2"/>
      <c r="EG1376" s="2"/>
      <c r="EH1376" s="2"/>
      <c r="EI1376" s="2"/>
      <c r="EJ1376" s="2"/>
      <c r="EK1376" s="2"/>
      <c r="EL1376" s="2"/>
      <c r="EM1376" s="2"/>
      <c r="EN1376" s="2"/>
      <c r="EO1376" s="2"/>
      <c r="EP1376" s="2"/>
      <c r="EQ1376" s="2"/>
      <c r="ER1376" s="2"/>
      <c r="ES1376" s="2"/>
      <c r="ET1376" s="2"/>
      <c r="EU1376" s="2"/>
      <c r="EV1376" s="2"/>
      <c r="EW1376" s="2"/>
      <c r="EX1376" s="2"/>
      <c r="EY1376" s="2"/>
      <c r="EZ1376" s="2"/>
      <c r="FA1376" s="2"/>
      <c r="FB1376" s="2"/>
      <c r="FC1376" s="2"/>
      <c r="FD1376" s="2"/>
      <c r="FE1376" s="2"/>
      <c r="FF1376" s="2"/>
      <c r="FG1376" s="2"/>
      <c r="FH1376" s="2"/>
      <c r="FI1376" s="2"/>
      <c r="FJ1376" s="2"/>
      <c r="FK1376" s="2"/>
      <c r="FL1376" s="2"/>
      <c r="FM1376" s="2"/>
      <c r="FN1376" s="2"/>
      <c r="FO1376" s="2"/>
      <c r="FP1376" s="2"/>
      <c r="FQ1376" s="2"/>
      <c r="FR1376" s="2"/>
      <c r="FS1376" s="2"/>
      <c r="FT1376" s="2"/>
      <c r="FU1376" s="2"/>
      <c r="FV1376" s="2"/>
      <c r="FW1376" s="2"/>
      <c r="FX1376" s="2"/>
      <c r="FY1376" s="2"/>
      <c r="FZ1376" s="2"/>
      <c r="GA1376" s="2"/>
      <c r="GB1376" s="2"/>
      <c r="GC1376" s="2"/>
      <c r="GD1376" s="2"/>
      <c r="GE1376" s="2"/>
      <c r="GF1376" s="2"/>
      <c r="GG1376" s="2"/>
      <c r="GH1376" s="2"/>
      <c r="GI1376" s="2"/>
      <c r="GJ1376" s="2"/>
      <c r="GK1376" s="2"/>
      <c r="GL1376" s="2"/>
      <c r="GM1376" s="2"/>
      <c r="GN1376" s="2"/>
      <c r="GO1376" s="2"/>
      <c r="GP1376" s="2"/>
    </row>
    <row r="1377" spans="6:198" s="1" customFormat="1" ht="12.75" customHeight="1">
      <c r="F1377" s="4"/>
      <c r="G1377" s="4"/>
      <c r="H1377" s="4"/>
      <c r="I1377" s="4"/>
      <c r="J1377" s="4"/>
      <c r="K1377" s="4"/>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c r="BC1377" s="4"/>
      <c r="BD1377" s="4"/>
      <c r="BE1377" s="4"/>
      <c r="BF1377" s="4"/>
      <c r="BG1377" s="4"/>
      <c r="BH1377" s="4"/>
      <c r="BI1377" s="4"/>
      <c r="BJ1377" s="4"/>
      <c r="BK1377" s="4"/>
      <c r="BR1377" s="2"/>
      <c r="BS1377" s="2"/>
      <c r="BT1377" s="2"/>
      <c r="BU1377" s="2"/>
      <c r="BV1377" s="2"/>
      <c r="BW1377" s="2"/>
      <c r="BX1377" s="2"/>
      <c r="BY1377" s="2"/>
      <c r="BZ1377" s="2"/>
      <c r="CA1377" s="2"/>
      <c r="CB1377" s="2"/>
      <c r="CC1377" s="2"/>
      <c r="CD1377" s="2"/>
      <c r="CE1377" s="2"/>
      <c r="CF1377" s="2"/>
      <c r="CG1377" s="2"/>
      <c r="CH1377" s="2"/>
      <c r="CI1377" s="2"/>
      <c r="CJ1377" s="2"/>
      <c r="CK1377" s="2"/>
      <c r="CL1377" s="2"/>
      <c r="CM1377" s="2"/>
      <c r="CN1377" s="2"/>
      <c r="CO1377" s="2"/>
      <c r="CP1377" s="2"/>
      <c r="CQ1377" s="2"/>
      <c r="CR1377" s="2"/>
      <c r="CS1377" s="2"/>
      <c r="CT1377" s="2"/>
      <c r="CU1377" s="2"/>
      <c r="CV1377" s="2"/>
      <c r="CW1377" s="2"/>
      <c r="CX1377" s="2"/>
      <c r="CY1377" s="2"/>
      <c r="CZ1377" s="2"/>
      <c r="DA1377" s="2"/>
      <c r="DB1377" s="2"/>
      <c r="DC1377" s="2"/>
      <c r="DD1377" s="2"/>
      <c r="DE1377" s="2"/>
      <c r="DF1377" s="2"/>
      <c r="DG1377" s="2"/>
      <c r="DH1377" s="2"/>
      <c r="DI1377" s="2"/>
      <c r="DJ1377" s="2"/>
      <c r="DK1377" s="2"/>
      <c r="DL1377" s="2"/>
      <c r="DM1377" s="2"/>
      <c r="DN1377" s="2"/>
      <c r="DO1377" s="2"/>
      <c r="DP1377" s="2"/>
      <c r="DQ1377" s="2"/>
      <c r="DR1377" s="2"/>
      <c r="DS1377" s="2"/>
      <c r="DT1377" s="2"/>
      <c r="DU1377" s="2"/>
      <c r="DV1377" s="2"/>
      <c r="DW1377" s="2"/>
      <c r="DX1377" s="2"/>
      <c r="DY1377" s="2"/>
      <c r="DZ1377" s="2"/>
      <c r="EA1377" s="2"/>
      <c r="EB1377" s="2"/>
      <c r="EC1377" s="2"/>
      <c r="ED1377" s="2"/>
      <c r="EE1377" s="2"/>
      <c r="EF1377" s="2"/>
      <c r="EG1377" s="2"/>
      <c r="EH1377" s="2"/>
      <c r="EI1377" s="2"/>
      <c r="EJ1377" s="2"/>
      <c r="EK1377" s="2"/>
      <c r="EL1377" s="2"/>
      <c r="EM1377" s="2"/>
      <c r="EN1377" s="2"/>
      <c r="EO1377" s="2"/>
      <c r="EP1377" s="2"/>
      <c r="EQ1377" s="2"/>
      <c r="ER1377" s="2"/>
      <c r="ES1377" s="2"/>
      <c r="ET1377" s="2"/>
      <c r="EU1377" s="2"/>
      <c r="EV1377" s="2"/>
      <c r="EW1377" s="2"/>
      <c r="EX1377" s="2"/>
      <c r="EY1377" s="2"/>
      <c r="EZ1377" s="2"/>
      <c r="FA1377" s="2"/>
      <c r="FB1377" s="2"/>
      <c r="FC1377" s="2"/>
      <c r="FD1377" s="2"/>
      <c r="FE1377" s="2"/>
      <c r="FF1377" s="2"/>
      <c r="FG1377" s="2"/>
      <c r="FH1377" s="2"/>
      <c r="FI1377" s="2"/>
      <c r="FJ1377" s="2"/>
      <c r="FK1377" s="2"/>
      <c r="FL1377" s="2"/>
      <c r="FM1377" s="2"/>
      <c r="FN1377" s="2"/>
      <c r="FO1377" s="2"/>
      <c r="FP1377" s="2"/>
      <c r="FQ1377" s="2"/>
      <c r="FR1377" s="2"/>
      <c r="FS1377" s="2"/>
      <c r="FT1377" s="2"/>
      <c r="FU1377" s="2"/>
      <c r="FV1377" s="2"/>
      <c r="FW1377" s="2"/>
      <c r="FX1377" s="2"/>
      <c r="FY1377" s="2"/>
      <c r="FZ1377" s="2"/>
      <c r="GA1377" s="2"/>
      <c r="GB1377" s="2"/>
      <c r="GC1377" s="2"/>
      <c r="GD1377" s="2"/>
      <c r="GE1377" s="2"/>
      <c r="GF1377" s="2"/>
      <c r="GG1377" s="2"/>
      <c r="GH1377" s="2"/>
      <c r="GI1377" s="2"/>
      <c r="GJ1377" s="2"/>
      <c r="GK1377" s="2"/>
      <c r="GL1377" s="2"/>
      <c r="GM1377" s="2"/>
      <c r="GN1377" s="2"/>
      <c r="GO1377" s="2"/>
      <c r="GP1377" s="2"/>
    </row>
    <row r="1378" spans="6:198" s="1" customFormat="1" ht="12.75" customHeight="1">
      <c r="F1378" s="571" t="s">
        <v>490</v>
      </c>
      <c r="G1378" s="571"/>
      <c r="H1378" s="571"/>
      <c r="I1378" s="571"/>
      <c r="J1378" s="571"/>
      <c r="K1378" s="571"/>
      <c r="L1378" s="571"/>
      <c r="M1378" s="571"/>
      <c r="N1378" s="571"/>
      <c r="O1378" s="571"/>
      <c r="P1378" s="571"/>
      <c r="Q1378" s="571"/>
      <c r="R1378" s="571"/>
      <c r="S1378" s="571"/>
      <c r="T1378" s="571"/>
      <c r="U1378" s="571"/>
      <c r="V1378" s="571"/>
      <c r="W1378" s="571"/>
      <c r="X1378" s="571"/>
      <c r="Y1378" s="571"/>
      <c r="Z1378" s="571"/>
      <c r="AA1378" s="571"/>
      <c r="AB1378" s="571"/>
      <c r="AC1378" s="571"/>
      <c r="AD1378" s="571"/>
      <c r="AE1378" s="571"/>
      <c r="AF1378" s="571"/>
      <c r="AG1378" s="571"/>
      <c r="AH1378" s="571"/>
      <c r="AI1378" s="571"/>
      <c r="AJ1378" s="571"/>
      <c r="AK1378" s="571"/>
      <c r="AL1378" s="571"/>
      <c r="AM1378" s="571"/>
      <c r="AN1378" s="571"/>
      <c r="AO1378" s="571"/>
      <c r="AP1378" s="571"/>
      <c r="AQ1378" s="571"/>
      <c r="AR1378" s="571"/>
      <c r="AS1378" s="571"/>
      <c r="AT1378" s="571"/>
      <c r="AU1378" s="571"/>
      <c r="AV1378" s="571"/>
      <c r="AW1378" s="571"/>
      <c r="AX1378" s="571"/>
      <c r="AY1378" s="571"/>
      <c r="AZ1378" s="571"/>
      <c r="BA1378" s="571"/>
      <c r="BB1378" s="571"/>
      <c r="BC1378" s="571"/>
      <c r="BD1378" s="571"/>
      <c r="BE1378" s="571"/>
      <c r="BF1378" s="571"/>
      <c r="BG1378" s="571"/>
      <c r="BH1378" s="571"/>
      <c r="BI1378" s="571"/>
      <c r="BJ1378" s="571"/>
      <c r="BK1378" s="571"/>
      <c r="BR1378" s="2"/>
      <c r="BS1378" s="2"/>
      <c r="BT1378" s="2"/>
      <c r="BU1378" s="2"/>
      <c r="BV1378" s="2"/>
      <c r="BW1378" s="2"/>
      <c r="BX1378" s="2"/>
      <c r="BY1378" s="2"/>
      <c r="BZ1378" s="2"/>
      <c r="CA1378" s="2"/>
      <c r="CB1378" s="2"/>
      <c r="CC1378" s="2"/>
      <c r="CD1378" s="2"/>
      <c r="CE1378" s="2"/>
      <c r="CF1378" s="2"/>
      <c r="CG1378" s="2"/>
      <c r="CH1378" s="2"/>
      <c r="CI1378" s="2"/>
      <c r="CJ1378" s="2"/>
      <c r="CK1378" s="2"/>
      <c r="CL1378" s="2"/>
      <c r="CM1378" s="2"/>
      <c r="CN1378" s="2"/>
      <c r="CO1378" s="2"/>
      <c r="CP1378" s="2"/>
      <c r="CQ1378" s="2"/>
      <c r="CR1378" s="2"/>
      <c r="CS1378" s="2"/>
      <c r="CT1378" s="2"/>
      <c r="CU1378" s="2"/>
      <c r="CV1378" s="2"/>
      <c r="CW1378" s="2"/>
      <c r="CX1378" s="2"/>
      <c r="CY1378" s="2"/>
      <c r="CZ1378" s="2"/>
      <c r="DA1378" s="2"/>
      <c r="DB1378" s="2"/>
      <c r="DC1378" s="2"/>
      <c r="DD1378" s="2"/>
      <c r="DE1378" s="2"/>
      <c r="DF1378" s="2"/>
      <c r="DG1378" s="2"/>
      <c r="DH1378" s="2"/>
      <c r="DI1378" s="2"/>
      <c r="DJ1378" s="2"/>
      <c r="DK1378" s="2"/>
      <c r="DL1378" s="2"/>
      <c r="DM1378" s="2"/>
      <c r="DN1378" s="2"/>
      <c r="DO1378" s="2"/>
      <c r="DP1378" s="2"/>
      <c r="DQ1378" s="2"/>
      <c r="DR1378" s="2"/>
      <c r="DS1378" s="2"/>
      <c r="DT1378" s="2"/>
      <c r="DU1378" s="2"/>
      <c r="DV1378" s="2"/>
      <c r="DW1378" s="2"/>
      <c r="DX1378" s="2"/>
      <c r="DY1378" s="2"/>
      <c r="DZ1378" s="2"/>
      <c r="EA1378" s="2"/>
      <c r="EB1378" s="2"/>
      <c r="EC1378" s="2"/>
      <c r="ED1378" s="2"/>
      <c r="EE1378" s="2"/>
      <c r="EF1378" s="2"/>
      <c r="EG1378" s="2"/>
      <c r="EH1378" s="2"/>
      <c r="EI1378" s="2"/>
      <c r="EJ1378" s="2"/>
      <c r="EK1378" s="2"/>
      <c r="EL1378" s="2"/>
      <c r="EM1378" s="2"/>
      <c r="EN1378" s="2"/>
      <c r="EO1378" s="2"/>
      <c r="EP1378" s="2"/>
      <c r="EQ1378" s="2"/>
      <c r="ER1378" s="2"/>
      <c r="ES1378" s="2"/>
      <c r="ET1378" s="2"/>
      <c r="EU1378" s="2"/>
      <c r="EV1378" s="2"/>
      <c r="EW1378" s="2"/>
      <c r="EX1378" s="2"/>
      <c r="EY1378" s="2"/>
      <c r="EZ1378" s="2"/>
      <c r="FA1378" s="2"/>
      <c r="FB1378" s="2"/>
      <c r="FC1378" s="2"/>
      <c r="FD1378" s="2"/>
      <c r="FE1378" s="2"/>
      <c r="FF1378" s="2"/>
      <c r="FG1378" s="2"/>
      <c r="FH1378" s="2"/>
      <c r="FI1378" s="2"/>
      <c r="FJ1378" s="2"/>
      <c r="FK1378" s="2"/>
      <c r="FL1378" s="2"/>
      <c r="FM1378" s="2"/>
      <c r="FN1378" s="2"/>
      <c r="FO1378" s="2"/>
      <c r="FP1378" s="2"/>
      <c r="FQ1378" s="2"/>
      <c r="FR1378" s="2"/>
      <c r="FS1378" s="2"/>
      <c r="FT1378" s="2"/>
      <c r="FU1378" s="2"/>
      <c r="FV1378" s="2"/>
      <c r="FW1378" s="2"/>
      <c r="FX1378" s="2"/>
      <c r="FY1378" s="2"/>
      <c r="FZ1378" s="2"/>
      <c r="GA1378" s="2"/>
      <c r="GB1378" s="2"/>
      <c r="GC1378" s="2"/>
      <c r="GD1378" s="2"/>
      <c r="GE1378" s="2"/>
      <c r="GF1378" s="2"/>
      <c r="GG1378" s="2"/>
      <c r="GH1378" s="2"/>
      <c r="GI1378" s="2"/>
      <c r="GJ1378" s="2"/>
      <c r="GK1378" s="2"/>
      <c r="GL1378" s="2"/>
      <c r="GM1378" s="2"/>
      <c r="GN1378" s="2"/>
      <c r="GO1378" s="2"/>
      <c r="GP1378" s="2"/>
    </row>
    <row r="1379" spans="6:198" s="1" customFormat="1" ht="12.75" customHeight="1" thickBot="1">
      <c r="F1379" s="97" t="str">
        <f>F1338</f>
        <v xml:space="preserve">As at: </v>
      </c>
      <c r="G1379" s="480"/>
      <c r="H1379" s="572" t="str">
        <f>H1338</f>
        <v>31-05-2019</v>
      </c>
      <c r="I1379" s="572"/>
      <c r="J1379" s="572"/>
      <c r="K1379" s="573"/>
      <c r="L1379" s="573"/>
      <c r="M1379" s="480"/>
      <c r="N1379" s="480"/>
      <c r="O1379" s="480"/>
      <c r="P1379" s="480"/>
      <c r="Q1379" s="480"/>
      <c r="R1379" s="480"/>
      <c r="S1379" s="480"/>
      <c r="T1379" s="480"/>
      <c r="U1379" s="480"/>
      <c r="V1379" s="480"/>
      <c r="W1379" s="480"/>
      <c r="X1379" s="480"/>
      <c r="Y1379" s="480"/>
      <c r="Z1379" s="480"/>
      <c r="AA1379" s="480"/>
      <c r="AB1379" s="480"/>
      <c r="AC1379" s="480"/>
      <c r="AD1379" s="480"/>
      <c r="AE1379" s="480"/>
      <c r="AF1379" s="480"/>
      <c r="AG1379" s="480"/>
      <c r="AH1379" s="480"/>
      <c r="AI1379" s="480"/>
      <c r="AJ1379" s="480"/>
      <c r="AK1379" s="480"/>
      <c r="AL1379" s="480"/>
      <c r="AM1379" s="480"/>
      <c r="AN1379" s="480"/>
      <c r="AO1379" s="480"/>
      <c r="AP1379" s="480"/>
      <c r="AQ1379" s="480"/>
      <c r="AR1379" s="480"/>
      <c r="AS1379" s="480"/>
      <c r="AT1379" s="480"/>
      <c r="AU1379" s="480"/>
      <c r="AV1379" s="480"/>
      <c r="AW1379" s="480"/>
      <c r="AX1379" s="480"/>
      <c r="AY1379" s="480"/>
      <c r="AZ1379" s="480"/>
      <c r="BA1379" s="480"/>
      <c r="BB1379" s="480"/>
      <c r="BC1379" s="480"/>
      <c r="BD1379" s="480"/>
      <c r="BE1379" s="480"/>
      <c r="BF1379" s="480"/>
      <c r="BG1379" s="480"/>
      <c r="BH1379" s="480"/>
      <c r="BI1379" s="480"/>
      <c r="BJ1379" s="480"/>
      <c r="BK1379" s="480"/>
      <c r="BR1379" s="2"/>
      <c r="BS1379" s="2"/>
      <c r="BT1379" s="2"/>
      <c r="BU1379" s="2"/>
      <c r="BV1379" s="2"/>
      <c r="BW1379" s="2"/>
      <c r="BX1379" s="2"/>
      <c r="BY1379" s="2"/>
      <c r="BZ1379" s="2"/>
      <c r="CA1379" s="2"/>
      <c r="CB1379" s="2"/>
      <c r="CC1379" s="2"/>
      <c r="CD1379" s="2"/>
      <c r="CE1379" s="2"/>
      <c r="CF1379" s="2"/>
      <c r="CG1379" s="2"/>
      <c r="CH1379" s="2"/>
      <c r="CI1379" s="2"/>
      <c r="CJ1379" s="2"/>
      <c r="CK1379" s="2"/>
      <c r="CL1379" s="2"/>
      <c r="CM1379" s="2"/>
      <c r="CN1379" s="2"/>
      <c r="CO1379" s="2"/>
      <c r="CP1379" s="2"/>
      <c r="CQ1379" s="2"/>
      <c r="CR1379" s="2"/>
      <c r="CS1379" s="2"/>
      <c r="CT1379" s="2"/>
      <c r="CU1379" s="2"/>
      <c r="CV1379" s="2"/>
      <c r="CW1379" s="2"/>
      <c r="CX1379" s="2"/>
      <c r="CY1379" s="2"/>
      <c r="CZ1379" s="2"/>
      <c r="DA1379" s="2"/>
      <c r="DB1379" s="2"/>
      <c r="DC1379" s="2"/>
      <c r="DD1379" s="2"/>
      <c r="DE1379" s="2"/>
      <c r="DF1379" s="2"/>
      <c r="DG1379" s="2"/>
      <c r="DH1379" s="2"/>
      <c r="DI1379" s="2"/>
      <c r="DJ1379" s="2"/>
      <c r="DK1379" s="2"/>
      <c r="DL1379" s="2"/>
      <c r="DM1379" s="2"/>
      <c r="DN1379" s="2"/>
      <c r="DO1379" s="2"/>
      <c r="DP1379" s="2"/>
      <c r="DQ1379" s="2"/>
      <c r="DR1379" s="2"/>
      <c r="DS1379" s="2"/>
      <c r="DT1379" s="2"/>
      <c r="DU1379" s="2"/>
      <c r="DV1379" s="2"/>
      <c r="DW1379" s="2"/>
      <c r="DX1379" s="2"/>
      <c r="DY1379" s="2"/>
      <c r="DZ1379" s="2"/>
      <c r="EA1379" s="2"/>
      <c r="EB1379" s="2"/>
      <c r="EC1379" s="2"/>
      <c r="ED1379" s="2"/>
      <c r="EE1379" s="2"/>
      <c r="EF1379" s="2"/>
      <c r="EG1379" s="2"/>
      <c r="EH1379" s="2"/>
      <c r="EI1379" s="2"/>
      <c r="EJ1379" s="2"/>
      <c r="EK1379" s="2"/>
      <c r="EL1379" s="2"/>
      <c r="EM1379" s="2"/>
      <c r="EN1379" s="2"/>
      <c r="EO1379" s="2"/>
      <c r="EP1379" s="2"/>
      <c r="EQ1379" s="2"/>
      <c r="ER1379" s="2"/>
      <c r="ES1379" s="2"/>
      <c r="ET1379" s="2"/>
      <c r="EU1379" s="2"/>
      <c r="EV1379" s="2"/>
      <c r="EW1379" s="2"/>
      <c r="EX1379" s="2"/>
      <c r="EY1379" s="2"/>
      <c r="EZ1379" s="2"/>
      <c r="FA1379" s="2"/>
      <c r="FB1379" s="2"/>
      <c r="FC1379" s="2"/>
      <c r="FD1379" s="2"/>
      <c r="FE1379" s="2"/>
      <c r="FF1379" s="2"/>
      <c r="FG1379" s="2"/>
      <c r="FH1379" s="2"/>
      <c r="FI1379" s="2"/>
      <c r="FJ1379" s="2"/>
      <c r="FK1379" s="2"/>
      <c r="FL1379" s="2"/>
      <c r="FM1379" s="2"/>
      <c r="FN1379" s="2"/>
      <c r="FO1379" s="2"/>
      <c r="FP1379" s="2"/>
      <c r="FQ1379" s="2"/>
      <c r="FR1379" s="2"/>
      <c r="FS1379" s="2"/>
      <c r="FT1379" s="2"/>
      <c r="FU1379" s="2"/>
      <c r="FV1379" s="2"/>
      <c r="FW1379" s="2"/>
      <c r="FX1379" s="2"/>
      <c r="FY1379" s="2"/>
      <c r="FZ1379" s="2"/>
      <c r="GA1379" s="2"/>
      <c r="GB1379" s="2"/>
      <c r="GC1379" s="2"/>
      <c r="GD1379" s="2"/>
      <c r="GE1379" s="2"/>
      <c r="GF1379" s="2"/>
      <c r="GG1379" s="2"/>
      <c r="GH1379" s="2"/>
      <c r="GI1379" s="2"/>
      <c r="GJ1379" s="2"/>
      <c r="GK1379" s="2"/>
      <c r="GL1379" s="2"/>
      <c r="GM1379" s="2"/>
      <c r="GN1379" s="2"/>
      <c r="GO1379" s="2"/>
      <c r="GP1379" s="2"/>
    </row>
    <row r="1380" spans="6:198" s="1" customFormat="1" ht="12.75" customHeight="1" thickBot="1">
      <c r="F1380" s="81"/>
      <c r="G1380" s="480"/>
      <c r="H1380" s="480"/>
      <c r="I1380" s="480"/>
      <c r="J1380" s="480"/>
      <c r="K1380" s="482" t="s">
        <v>593</v>
      </c>
      <c r="L1380" s="482"/>
      <c r="M1380" s="482"/>
      <c r="N1380" s="482"/>
      <c r="O1380" s="482"/>
      <c r="P1380" s="482"/>
      <c r="Q1380" s="483"/>
      <c r="R1380" s="483"/>
      <c r="S1380" s="483"/>
      <c r="T1380" s="484"/>
      <c r="U1380" s="483" t="s">
        <v>56</v>
      </c>
      <c r="V1380" s="483"/>
      <c r="W1380" s="483"/>
      <c r="X1380" s="483"/>
      <c r="Y1380" s="483"/>
      <c r="Z1380" s="485"/>
      <c r="AA1380" s="486"/>
      <c r="AB1380" s="486"/>
      <c r="AC1380" s="486"/>
      <c r="AD1380" s="486" t="s">
        <v>472</v>
      </c>
      <c r="AE1380" s="486"/>
      <c r="AF1380" s="486"/>
      <c r="AG1380" s="486"/>
      <c r="AH1380" s="487"/>
      <c r="AI1380" s="574" t="s">
        <v>473</v>
      </c>
      <c r="AJ1380" s="575"/>
      <c r="AK1380" s="575"/>
      <c r="AL1380" s="575"/>
      <c r="AM1380" s="575"/>
      <c r="AN1380" s="575"/>
      <c r="AO1380" s="575"/>
      <c r="AP1380" s="487"/>
      <c r="AQ1380" s="487"/>
      <c r="AR1380" s="486"/>
      <c r="AS1380" s="486"/>
      <c r="AT1380" s="486"/>
      <c r="AU1380" s="486" t="s">
        <v>474</v>
      </c>
      <c r="AV1380" s="486"/>
      <c r="AW1380" s="486"/>
      <c r="AX1380" s="507"/>
      <c r="AY1380" s="535"/>
      <c r="AZ1380" s="500"/>
      <c r="BA1380" s="500"/>
      <c r="BB1380" s="500"/>
      <c r="BC1380" s="500"/>
      <c r="BD1380" s="480"/>
      <c r="BE1380" s="480"/>
      <c r="BF1380" s="480"/>
      <c r="BG1380" s="480"/>
      <c r="BH1380" s="480"/>
      <c r="BI1380" s="480"/>
      <c r="BJ1380" s="480"/>
      <c r="BK1380" s="480"/>
      <c r="BR1380" s="2"/>
      <c r="BS1380" s="2"/>
      <c r="BT1380" s="2"/>
      <c r="BU1380" s="2"/>
      <c r="BV1380" s="2"/>
      <c r="BW1380" s="2"/>
      <c r="BX1380" s="2"/>
      <c r="BY1380" s="2"/>
      <c r="BZ1380" s="2"/>
      <c r="CA1380" s="2"/>
      <c r="CB1380" s="2"/>
      <c r="CC1380" s="2"/>
      <c r="CD1380" s="2"/>
      <c r="CE1380" s="2"/>
      <c r="CF1380" s="2"/>
      <c r="CG1380" s="2"/>
      <c r="CH1380" s="2"/>
      <c r="CI1380" s="2"/>
      <c r="CJ1380" s="2"/>
      <c r="CK1380" s="2"/>
      <c r="CL1380" s="2"/>
      <c r="CM1380" s="2"/>
      <c r="CN1380" s="2"/>
      <c r="CO1380" s="2"/>
      <c r="CP1380" s="2"/>
      <c r="CQ1380" s="2"/>
      <c r="CR1380" s="2"/>
      <c r="CS1380" s="2"/>
      <c r="CT1380" s="2"/>
      <c r="CU1380" s="2"/>
      <c r="CV1380" s="2"/>
      <c r="CW1380" s="2"/>
      <c r="CX1380" s="2"/>
      <c r="CY1380" s="2"/>
      <c r="CZ1380" s="2"/>
      <c r="DA1380" s="2"/>
      <c r="DB1380" s="2"/>
      <c r="DC1380" s="2"/>
      <c r="DD1380" s="2"/>
      <c r="DE1380" s="2"/>
      <c r="DF1380" s="2"/>
      <c r="DG1380" s="2"/>
      <c r="DH1380" s="2"/>
      <c r="DI1380" s="2"/>
      <c r="DJ1380" s="2"/>
      <c r="DK1380" s="2"/>
      <c r="DL1380" s="2"/>
      <c r="DM1380" s="2"/>
      <c r="DN1380" s="2"/>
      <c r="DO1380" s="2"/>
      <c r="DP1380" s="2"/>
      <c r="DQ1380" s="2"/>
      <c r="DR1380" s="2"/>
      <c r="DS1380" s="2"/>
      <c r="DT1380" s="2"/>
      <c r="DU1380" s="2"/>
      <c r="DV1380" s="2"/>
      <c r="DW1380" s="2"/>
      <c r="DX1380" s="2"/>
      <c r="DY1380" s="2"/>
      <c r="DZ1380" s="2"/>
      <c r="EA1380" s="2"/>
      <c r="EB1380" s="2"/>
      <c r="EC1380" s="2"/>
      <c r="ED1380" s="2"/>
      <c r="EE1380" s="2"/>
      <c r="EF1380" s="2"/>
      <c r="EG1380" s="2"/>
      <c r="EH1380" s="2"/>
      <c r="EI1380" s="2"/>
      <c r="EJ1380" s="2"/>
      <c r="EK1380" s="2"/>
      <c r="EL1380" s="2"/>
      <c r="EM1380" s="2"/>
      <c r="EN1380" s="2"/>
      <c r="EO1380" s="2"/>
      <c r="EP1380" s="2"/>
      <c r="EQ1380" s="2"/>
      <c r="ER1380" s="2"/>
      <c r="ES1380" s="2"/>
      <c r="ET1380" s="2"/>
      <c r="EU1380" s="2"/>
      <c r="EV1380" s="2"/>
      <c r="EW1380" s="2"/>
      <c r="EX1380" s="2"/>
      <c r="EY1380" s="2"/>
      <c r="EZ1380" s="2"/>
      <c r="FA1380" s="2"/>
      <c r="FB1380" s="2"/>
      <c r="FC1380" s="2"/>
      <c r="FD1380" s="2"/>
      <c r="FE1380" s="2"/>
      <c r="FF1380" s="2"/>
      <c r="FG1380" s="2"/>
      <c r="FH1380" s="2"/>
      <c r="FI1380" s="2"/>
      <c r="FJ1380" s="2"/>
      <c r="FK1380" s="2"/>
      <c r="FL1380" s="2"/>
      <c r="FM1380" s="2"/>
      <c r="FN1380" s="2"/>
      <c r="FO1380" s="2"/>
      <c r="FP1380" s="2"/>
      <c r="FQ1380" s="2"/>
      <c r="FR1380" s="2"/>
      <c r="FS1380" s="2"/>
      <c r="FT1380" s="2"/>
      <c r="FU1380" s="2"/>
      <c r="FV1380" s="2"/>
      <c r="FW1380" s="2"/>
      <c r="FX1380" s="2"/>
      <c r="FY1380" s="2"/>
      <c r="FZ1380" s="2"/>
      <c r="GA1380" s="2"/>
      <c r="GB1380" s="2"/>
      <c r="GC1380" s="2"/>
      <c r="GD1380" s="2"/>
      <c r="GE1380" s="2"/>
      <c r="GF1380" s="2"/>
      <c r="GG1380" s="2"/>
      <c r="GH1380" s="2"/>
      <c r="GI1380" s="2"/>
      <c r="GJ1380" s="2"/>
      <c r="GK1380" s="2"/>
      <c r="GL1380" s="2"/>
      <c r="GM1380" s="2"/>
      <c r="GN1380" s="2"/>
      <c r="GO1380" s="2"/>
      <c r="GP1380" s="2"/>
    </row>
    <row r="1381" spans="6:198" s="1" customFormat="1" ht="12.75" customHeight="1">
      <c r="F1381" s="81"/>
      <c r="G1381" s="480"/>
      <c r="H1381" s="480"/>
      <c r="I1381" s="480"/>
      <c r="J1381" s="480"/>
      <c r="K1381" s="528" t="s">
        <v>594</v>
      </c>
      <c r="L1381" s="536"/>
      <c r="M1381" s="536"/>
      <c r="N1381" s="491"/>
      <c r="O1381" s="491"/>
      <c r="P1381" s="491"/>
      <c r="Q1381" s="491"/>
      <c r="R1381" s="491"/>
      <c r="S1381" s="560">
        <f>[1]Stratifications!$G215</f>
        <v>101061663.17000006</v>
      </c>
      <c r="T1381" s="560"/>
      <c r="U1381" s="560"/>
      <c r="V1381" s="560"/>
      <c r="W1381" s="560"/>
      <c r="X1381" s="492"/>
      <c r="Y1381" s="492"/>
      <c r="Z1381" s="493"/>
      <c r="AA1381" s="566">
        <f>[1]Stratifications!$J215</f>
        <v>0.33018919775753963</v>
      </c>
      <c r="AB1381" s="566"/>
      <c r="AC1381" s="566"/>
      <c r="AD1381" s="566" t="s">
        <v>493</v>
      </c>
      <c r="AE1381" s="566"/>
      <c r="AF1381" s="566"/>
      <c r="AG1381" s="566"/>
      <c r="AH1381" s="493"/>
      <c r="AI1381" s="567">
        <f>[1]Stratifications!$M215</f>
        <v>562</v>
      </c>
      <c r="AJ1381" s="568"/>
      <c r="AK1381" s="568"/>
      <c r="AL1381" s="568" t="s">
        <v>493</v>
      </c>
      <c r="AM1381" s="568"/>
      <c r="AN1381" s="568"/>
      <c r="AO1381" s="568"/>
      <c r="AP1381" s="493"/>
      <c r="AQ1381" s="493"/>
      <c r="AR1381" s="566">
        <f>[1]Stratifications!$P215</f>
        <v>0.26030569708198242</v>
      </c>
      <c r="AS1381" s="566"/>
      <c r="AT1381" s="566"/>
      <c r="AU1381" s="566" t="s">
        <v>493</v>
      </c>
      <c r="AV1381" s="566"/>
      <c r="AW1381" s="566"/>
      <c r="AX1381" s="566"/>
      <c r="AY1381" s="566"/>
      <c r="AZ1381" s="500"/>
      <c r="BA1381" s="500"/>
      <c r="BB1381" s="500"/>
      <c r="BC1381" s="500"/>
      <c r="BD1381" s="480"/>
      <c r="BE1381" s="480"/>
      <c r="BF1381" s="480"/>
      <c r="BG1381" s="480"/>
      <c r="BH1381" s="480"/>
      <c r="BI1381" s="480"/>
      <c r="BJ1381" s="480"/>
      <c r="BK1381" s="480"/>
      <c r="BR1381" s="2"/>
      <c r="BS1381" s="2"/>
      <c r="BT1381" s="2"/>
      <c r="BU1381" s="2"/>
      <c r="BV1381" s="2"/>
      <c r="BW1381" s="2"/>
      <c r="BX1381" s="2"/>
      <c r="BY1381" s="2"/>
      <c r="BZ1381" s="2"/>
      <c r="CA1381" s="2"/>
      <c r="CB1381" s="2"/>
      <c r="CC1381" s="2"/>
      <c r="CD1381" s="2"/>
      <c r="CE1381" s="2"/>
      <c r="CF1381" s="2"/>
      <c r="CG1381" s="2"/>
      <c r="CH1381" s="2"/>
      <c r="CI1381" s="2"/>
      <c r="CJ1381" s="2"/>
      <c r="CK1381" s="2"/>
      <c r="CL1381" s="2"/>
      <c r="CM1381" s="2"/>
      <c r="CN1381" s="2"/>
      <c r="CO1381" s="2"/>
      <c r="CP1381" s="2"/>
      <c r="CQ1381" s="2"/>
      <c r="CR1381" s="2"/>
      <c r="CS1381" s="2"/>
      <c r="CT1381" s="2"/>
      <c r="CU1381" s="2"/>
      <c r="CV1381" s="2"/>
      <c r="CW1381" s="2"/>
      <c r="CX1381" s="2"/>
      <c r="CY1381" s="2"/>
      <c r="CZ1381" s="2"/>
      <c r="DA1381" s="2"/>
      <c r="DB1381" s="2"/>
      <c r="DC1381" s="2"/>
      <c r="DD1381" s="2"/>
      <c r="DE1381" s="2"/>
      <c r="DF1381" s="2"/>
      <c r="DG1381" s="2"/>
      <c r="DH1381" s="2"/>
      <c r="DI1381" s="2"/>
      <c r="DJ1381" s="2"/>
      <c r="DK1381" s="2"/>
      <c r="DL1381" s="2"/>
      <c r="DM1381" s="2"/>
      <c r="DN1381" s="2"/>
      <c r="DO1381" s="2"/>
      <c r="DP1381" s="2"/>
      <c r="DQ1381" s="2"/>
      <c r="DR1381" s="2"/>
      <c r="DS1381" s="2"/>
      <c r="DT1381" s="2"/>
      <c r="DU1381" s="2"/>
      <c r="DV1381" s="2"/>
      <c r="DW1381" s="2"/>
      <c r="DX1381" s="2"/>
      <c r="DY1381" s="2"/>
      <c r="DZ1381" s="2"/>
      <c r="EA1381" s="2"/>
      <c r="EB1381" s="2"/>
      <c r="EC1381" s="2"/>
      <c r="ED1381" s="2"/>
      <c r="EE1381" s="2"/>
      <c r="EF1381" s="2"/>
      <c r="EG1381" s="2"/>
      <c r="EH1381" s="2"/>
      <c r="EI1381" s="2"/>
      <c r="EJ1381" s="2"/>
      <c r="EK1381" s="2"/>
      <c r="EL1381" s="2"/>
      <c r="EM1381" s="2"/>
      <c r="EN1381" s="2"/>
      <c r="EO1381" s="2"/>
      <c r="EP1381" s="2"/>
      <c r="EQ1381" s="2"/>
      <c r="ER1381" s="2"/>
      <c r="ES1381" s="2"/>
      <c r="ET1381" s="2"/>
      <c r="EU1381" s="2"/>
      <c r="EV1381" s="2"/>
      <c r="EW1381" s="2"/>
      <c r="EX1381" s="2"/>
      <c r="EY1381" s="2"/>
      <c r="EZ1381" s="2"/>
      <c r="FA1381" s="2"/>
      <c r="FB1381" s="2"/>
      <c r="FC1381" s="2"/>
      <c r="FD1381" s="2"/>
      <c r="FE1381" s="2"/>
      <c r="FF1381" s="2"/>
      <c r="FG1381" s="2"/>
      <c r="FH1381" s="2"/>
      <c r="FI1381" s="2"/>
      <c r="FJ1381" s="2"/>
      <c r="FK1381" s="2"/>
      <c r="FL1381" s="2"/>
      <c r="FM1381" s="2"/>
      <c r="FN1381" s="2"/>
      <c r="FO1381" s="2"/>
      <c r="FP1381" s="2"/>
      <c r="FQ1381" s="2"/>
      <c r="FR1381" s="2"/>
      <c r="FS1381" s="2"/>
      <c r="FT1381" s="2"/>
      <c r="FU1381" s="2"/>
      <c r="FV1381" s="2"/>
      <c r="FW1381" s="2"/>
      <c r="FX1381" s="2"/>
      <c r="FY1381" s="2"/>
      <c r="FZ1381" s="2"/>
      <c r="GA1381" s="2"/>
      <c r="GB1381" s="2"/>
      <c r="GC1381" s="2"/>
      <c r="GD1381" s="2"/>
      <c r="GE1381" s="2"/>
      <c r="GF1381" s="2"/>
      <c r="GG1381" s="2"/>
      <c r="GH1381" s="2"/>
      <c r="GI1381" s="2"/>
      <c r="GJ1381" s="2"/>
      <c r="GK1381" s="2"/>
      <c r="GL1381" s="2"/>
      <c r="GM1381" s="2"/>
      <c r="GN1381" s="2"/>
      <c r="GO1381" s="2"/>
      <c r="GP1381" s="2"/>
    </row>
    <row r="1382" spans="6:198" s="1" customFormat="1" ht="12.75" customHeight="1">
      <c r="F1382" s="81"/>
      <c r="G1382" s="480"/>
      <c r="H1382" s="480"/>
      <c r="I1382" s="480"/>
      <c r="J1382" s="480"/>
      <c r="K1382" s="530" t="s">
        <v>595</v>
      </c>
      <c r="L1382" s="537"/>
      <c r="M1382" s="537"/>
      <c r="N1382" s="491"/>
      <c r="O1382" s="491"/>
      <c r="P1382" s="491"/>
      <c r="Q1382" s="491"/>
      <c r="R1382" s="491"/>
      <c r="S1382" s="560">
        <f>[1]Stratifications!$G216</f>
        <v>49423173.140000015</v>
      </c>
      <c r="T1382" s="560"/>
      <c r="U1382" s="560"/>
      <c r="V1382" s="560"/>
      <c r="W1382" s="560"/>
      <c r="X1382" s="497"/>
      <c r="Y1382" s="497"/>
      <c r="Z1382" s="498"/>
      <c r="AA1382" s="553">
        <f>[1]Stratifications!$J216</f>
        <v>0.161475651378087</v>
      </c>
      <c r="AB1382" s="553"/>
      <c r="AC1382" s="553"/>
      <c r="AD1382" s="553" t="s">
        <v>493</v>
      </c>
      <c r="AE1382" s="553"/>
      <c r="AF1382" s="553"/>
      <c r="AG1382" s="553"/>
      <c r="AH1382" s="498"/>
      <c r="AI1382" s="561">
        <f>[1]Stratifications!$M216</f>
        <v>362</v>
      </c>
      <c r="AJ1382" s="562"/>
      <c r="AK1382" s="562"/>
      <c r="AL1382" s="562" t="s">
        <v>493</v>
      </c>
      <c r="AM1382" s="562"/>
      <c r="AN1382" s="562"/>
      <c r="AO1382" s="562"/>
      <c r="AP1382" s="498"/>
      <c r="AQ1382" s="498"/>
      <c r="AR1382" s="553">
        <f>[1]Stratifications!$P216</f>
        <v>0.16767021769337656</v>
      </c>
      <c r="AS1382" s="553"/>
      <c r="AT1382" s="553"/>
      <c r="AU1382" s="553" t="s">
        <v>493</v>
      </c>
      <c r="AV1382" s="553"/>
      <c r="AW1382" s="553"/>
      <c r="AX1382" s="553"/>
      <c r="AY1382" s="553"/>
      <c r="AZ1382" s="500"/>
      <c r="BA1382" s="500"/>
      <c r="BB1382" s="500"/>
      <c r="BC1382" s="500"/>
      <c r="BD1382" s="480"/>
      <c r="BE1382" s="480"/>
      <c r="BF1382" s="480"/>
      <c r="BG1382" s="480"/>
      <c r="BH1382" s="480"/>
      <c r="BI1382" s="480"/>
      <c r="BJ1382" s="480"/>
      <c r="BK1382" s="480"/>
      <c r="BR1382" s="2"/>
      <c r="BS1382" s="2"/>
      <c r="BT1382" s="2"/>
      <c r="BU1382" s="2"/>
      <c r="BV1382" s="2"/>
      <c r="BW1382" s="2"/>
      <c r="BX1382" s="2"/>
      <c r="BY1382" s="2"/>
      <c r="BZ1382" s="2"/>
      <c r="CA1382" s="2"/>
      <c r="CB1382" s="2"/>
      <c r="CC1382" s="2"/>
      <c r="CD1382" s="2"/>
      <c r="CE1382" s="2"/>
      <c r="CF1382" s="2"/>
      <c r="CG1382" s="2"/>
      <c r="CH1382" s="2"/>
      <c r="CI1382" s="2"/>
      <c r="CJ1382" s="2"/>
      <c r="CK1382" s="2"/>
      <c r="CL1382" s="2"/>
      <c r="CM1382" s="2"/>
      <c r="CN1382" s="2"/>
      <c r="CO1382" s="2"/>
      <c r="CP1382" s="2"/>
      <c r="CQ1382" s="2"/>
      <c r="CR1382" s="2"/>
      <c r="CS1382" s="2"/>
      <c r="CT1382" s="2"/>
      <c r="CU1382" s="2"/>
      <c r="CV1382" s="2"/>
      <c r="CW1382" s="2"/>
      <c r="CX1382" s="2"/>
      <c r="CY1382" s="2"/>
      <c r="CZ1382" s="2"/>
      <c r="DA1382" s="2"/>
      <c r="DB1382" s="2"/>
      <c r="DC1382" s="2"/>
      <c r="DD1382" s="2"/>
      <c r="DE1382" s="2"/>
      <c r="DF1382" s="2"/>
      <c r="DG1382" s="2"/>
      <c r="DH1382" s="2"/>
      <c r="DI1382" s="2"/>
      <c r="DJ1382" s="2"/>
      <c r="DK1382" s="2"/>
      <c r="DL1382" s="2"/>
      <c r="DM1382" s="2"/>
      <c r="DN1382" s="2"/>
      <c r="DO1382" s="2"/>
      <c r="DP1382" s="2"/>
      <c r="DQ1382" s="2"/>
      <c r="DR1382" s="2"/>
      <c r="DS1382" s="2"/>
      <c r="DT1382" s="2"/>
      <c r="DU1382" s="2"/>
      <c r="DV1382" s="2"/>
      <c r="DW1382" s="2"/>
      <c r="DX1382" s="2"/>
      <c r="DY1382" s="2"/>
      <c r="DZ1382" s="2"/>
      <c r="EA1382" s="2"/>
      <c r="EB1382" s="2"/>
      <c r="EC1382" s="2"/>
      <c r="ED1382" s="2"/>
      <c r="EE1382" s="2"/>
      <c r="EF1382" s="2"/>
      <c r="EG1382" s="2"/>
      <c r="EH1382" s="2"/>
      <c r="EI1382" s="2"/>
      <c r="EJ1382" s="2"/>
      <c r="EK1382" s="2"/>
      <c r="EL1382" s="2"/>
      <c r="EM1382" s="2"/>
      <c r="EN1382" s="2"/>
      <c r="EO1382" s="2"/>
      <c r="EP1382" s="2"/>
      <c r="EQ1382" s="2"/>
      <c r="ER1382" s="2"/>
      <c r="ES1382" s="2"/>
      <c r="ET1382" s="2"/>
      <c r="EU1382" s="2"/>
      <c r="EV1382" s="2"/>
      <c r="EW1382" s="2"/>
      <c r="EX1382" s="2"/>
      <c r="EY1382" s="2"/>
      <c r="EZ1382" s="2"/>
      <c r="FA1382" s="2"/>
      <c r="FB1382" s="2"/>
      <c r="FC1382" s="2"/>
      <c r="FD1382" s="2"/>
      <c r="FE1382" s="2"/>
      <c r="FF1382" s="2"/>
      <c r="FG1382" s="2"/>
      <c r="FH1382" s="2"/>
      <c r="FI1382" s="2"/>
      <c r="FJ1382" s="2"/>
      <c r="FK1382" s="2"/>
      <c r="FL1382" s="2"/>
      <c r="FM1382" s="2"/>
      <c r="FN1382" s="2"/>
      <c r="FO1382" s="2"/>
      <c r="FP1382" s="2"/>
      <c r="FQ1382" s="2"/>
      <c r="FR1382" s="2"/>
      <c r="FS1382" s="2"/>
      <c r="FT1382" s="2"/>
      <c r="FU1382" s="2"/>
      <c r="FV1382" s="2"/>
      <c r="FW1382" s="2"/>
      <c r="FX1382" s="2"/>
      <c r="FY1382" s="2"/>
      <c r="FZ1382" s="2"/>
      <c r="GA1382" s="2"/>
      <c r="GB1382" s="2"/>
      <c r="GC1382" s="2"/>
      <c r="GD1382" s="2"/>
      <c r="GE1382" s="2"/>
      <c r="GF1382" s="2"/>
      <c r="GG1382" s="2"/>
      <c r="GH1382" s="2"/>
      <c r="GI1382" s="2"/>
      <c r="GJ1382" s="2"/>
      <c r="GK1382" s="2"/>
      <c r="GL1382" s="2"/>
      <c r="GM1382" s="2"/>
      <c r="GN1382" s="2"/>
      <c r="GO1382" s="2"/>
      <c r="GP1382" s="2"/>
    </row>
    <row r="1383" spans="6:198" s="1" customFormat="1" ht="12.75" customHeight="1">
      <c r="F1383" s="81"/>
      <c r="G1383" s="480"/>
      <c r="H1383" s="480"/>
      <c r="I1383" s="480"/>
      <c r="J1383" s="480"/>
      <c r="K1383" s="539" t="s">
        <v>596</v>
      </c>
      <c r="L1383" s="501"/>
      <c r="M1383" s="501"/>
      <c r="N1383" s="501"/>
      <c r="O1383" s="500"/>
      <c r="P1383" s="500"/>
      <c r="Q1383" s="500"/>
      <c r="R1383" s="500"/>
      <c r="S1383" s="560">
        <f>[1]Stratifications!$G217</f>
        <v>8705272.0900000017</v>
      </c>
      <c r="T1383" s="560"/>
      <c r="U1383" s="560"/>
      <c r="V1383" s="560"/>
      <c r="W1383" s="560"/>
      <c r="X1383" s="497"/>
      <c r="Y1383" s="497"/>
      <c r="Z1383" s="498"/>
      <c r="AA1383" s="553">
        <f>[1]Stratifications!$J217</f>
        <v>2.8441910784934087E-2</v>
      </c>
      <c r="AB1383" s="553"/>
      <c r="AC1383" s="553"/>
      <c r="AD1383" s="553" t="s">
        <v>493</v>
      </c>
      <c r="AE1383" s="553"/>
      <c r="AF1383" s="553"/>
      <c r="AG1383" s="553"/>
      <c r="AH1383" s="498"/>
      <c r="AI1383" s="561">
        <f>[1]Stratifications!$M217</f>
        <v>53</v>
      </c>
      <c r="AJ1383" s="562"/>
      <c r="AK1383" s="562"/>
      <c r="AL1383" s="562" t="s">
        <v>493</v>
      </c>
      <c r="AM1383" s="562"/>
      <c r="AN1383" s="562"/>
      <c r="AO1383" s="562"/>
      <c r="AP1383" s="498"/>
      <c r="AQ1383" s="498"/>
      <c r="AR1383" s="553">
        <f>[1]Stratifications!$P217</f>
        <v>2.4548402037980546E-2</v>
      </c>
      <c r="AS1383" s="553"/>
      <c r="AT1383" s="553"/>
      <c r="AU1383" s="553" t="s">
        <v>493</v>
      </c>
      <c r="AV1383" s="553"/>
      <c r="AW1383" s="553"/>
      <c r="AX1383" s="553"/>
      <c r="AY1383" s="553"/>
      <c r="AZ1383" s="500"/>
      <c r="BA1383" s="500"/>
      <c r="BB1383" s="500"/>
      <c r="BC1383" s="500"/>
      <c r="BD1383" s="480"/>
      <c r="BE1383" s="480"/>
      <c r="BF1383" s="480"/>
      <c r="BG1383" s="480"/>
      <c r="BH1383" s="480"/>
      <c r="BI1383" s="480"/>
      <c r="BJ1383" s="480"/>
      <c r="BK1383" s="480"/>
      <c r="BR1383" s="2"/>
      <c r="BS1383" s="2"/>
      <c r="BT1383" s="2"/>
      <c r="BU1383" s="2"/>
      <c r="BV1383" s="2"/>
      <c r="BW1383" s="2"/>
      <c r="BX1383" s="2"/>
      <c r="BY1383" s="2"/>
      <c r="BZ1383" s="2"/>
      <c r="CA1383" s="2"/>
      <c r="CB1383" s="2"/>
      <c r="CC1383" s="2"/>
      <c r="CD1383" s="2"/>
      <c r="CE1383" s="2"/>
      <c r="CF1383" s="2"/>
      <c r="CG1383" s="2"/>
      <c r="CH1383" s="2"/>
      <c r="CI1383" s="2"/>
      <c r="CJ1383" s="2"/>
      <c r="CK1383" s="2"/>
      <c r="CL1383" s="2"/>
      <c r="CM1383" s="2"/>
      <c r="CN1383" s="2"/>
      <c r="CO1383" s="2"/>
      <c r="CP1383" s="2"/>
      <c r="CQ1383" s="2"/>
      <c r="CR1383" s="2"/>
      <c r="CS1383" s="2"/>
      <c r="CT1383" s="2"/>
      <c r="CU1383" s="2"/>
      <c r="CV1383" s="2"/>
      <c r="CW1383" s="2"/>
      <c r="CX1383" s="2"/>
      <c r="CY1383" s="2"/>
      <c r="CZ1383" s="2"/>
      <c r="DA1383" s="2"/>
      <c r="DB1383" s="2"/>
      <c r="DC1383" s="2"/>
      <c r="DD1383" s="2"/>
      <c r="DE1383" s="2"/>
      <c r="DF1383" s="2"/>
      <c r="DG1383" s="2"/>
      <c r="DH1383" s="2"/>
      <c r="DI1383" s="2"/>
      <c r="DJ1383" s="2"/>
      <c r="DK1383" s="2"/>
      <c r="DL1383" s="2"/>
      <c r="DM1383" s="2"/>
      <c r="DN1383" s="2"/>
      <c r="DO1383" s="2"/>
      <c r="DP1383" s="2"/>
      <c r="DQ1383" s="2"/>
      <c r="DR1383" s="2"/>
      <c r="DS1383" s="2"/>
      <c r="DT1383" s="2"/>
      <c r="DU1383" s="2"/>
      <c r="DV1383" s="2"/>
      <c r="DW1383" s="2"/>
      <c r="DX1383" s="2"/>
      <c r="DY1383" s="2"/>
      <c r="DZ1383" s="2"/>
      <c r="EA1383" s="2"/>
      <c r="EB1383" s="2"/>
      <c r="EC1383" s="2"/>
      <c r="ED1383" s="2"/>
      <c r="EE1383" s="2"/>
      <c r="EF1383" s="2"/>
      <c r="EG1383" s="2"/>
      <c r="EH1383" s="2"/>
      <c r="EI1383" s="2"/>
      <c r="EJ1383" s="2"/>
      <c r="EK1383" s="2"/>
      <c r="EL1383" s="2"/>
      <c r="EM1383" s="2"/>
      <c r="EN1383" s="2"/>
      <c r="EO1383" s="2"/>
      <c r="EP1383" s="2"/>
      <c r="EQ1383" s="2"/>
      <c r="ER1383" s="2"/>
      <c r="ES1383" s="2"/>
      <c r="ET1383" s="2"/>
      <c r="EU1383" s="2"/>
      <c r="EV1383" s="2"/>
      <c r="EW1383" s="2"/>
      <c r="EX1383" s="2"/>
      <c r="EY1383" s="2"/>
      <c r="EZ1383" s="2"/>
      <c r="FA1383" s="2"/>
      <c r="FB1383" s="2"/>
      <c r="FC1383" s="2"/>
      <c r="FD1383" s="2"/>
      <c r="FE1383" s="2"/>
      <c r="FF1383" s="2"/>
      <c r="FG1383" s="2"/>
      <c r="FH1383" s="2"/>
      <c r="FI1383" s="2"/>
      <c r="FJ1383" s="2"/>
      <c r="FK1383" s="2"/>
      <c r="FL1383" s="2"/>
      <c r="FM1383" s="2"/>
      <c r="FN1383" s="2"/>
      <c r="FO1383" s="2"/>
      <c r="FP1383" s="2"/>
      <c r="FQ1383" s="2"/>
      <c r="FR1383" s="2"/>
      <c r="FS1383" s="2"/>
      <c r="FT1383" s="2"/>
      <c r="FU1383" s="2"/>
      <c r="FV1383" s="2"/>
      <c r="FW1383" s="2"/>
      <c r="FX1383" s="2"/>
      <c r="FY1383" s="2"/>
      <c r="FZ1383" s="2"/>
      <c r="GA1383" s="2"/>
      <c r="GB1383" s="2"/>
      <c r="GC1383" s="2"/>
      <c r="GD1383" s="2"/>
      <c r="GE1383" s="2"/>
      <c r="GF1383" s="2"/>
      <c r="GG1383" s="2"/>
      <c r="GH1383" s="2"/>
      <c r="GI1383" s="2"/>
      <c r="GJ1383" s="2"/>
      <c r="GK1383" s="2"/>
      <c r="GL1383" s="2"/>
      <c r="GM1383" s="2"/>
      <c r="GN1383" s="2"/>
      <c r="GO1383" s="2"/>
      <c r="GP1383" s="2"/>
    </row>
    <row r="1384" spans="6:198" s="1" customFormat="1" ht="12.75" customHeight="1">
      <c r="F1384" s="81"/>
      <c r="G1384" s="480"/>
      <c r="H1384" s="480"/>
      <c r="I1384" s="480"/>
      <c r="J1384" s="480"/>
      <c r="K1384" s="539" t="s">
        <v>597</v>
      </c>
      <c r="L1384" s="501"/>
      <c r="M1384" s="501"/>
      <c r="N1384" s="501"/>
      <c r="O1384" s="500"/>
      <c r="P1384" s="500"/>
      <c r="Q1384" s="500"/>
      <c r="R1384" s="500"/>
      <c r="S1384" s="560">
        <f>[1]Stratifications!$G218</f>
        <v>146881876.55999976</v>
      </c>
      <c r="T1384" s="560"/>
      <c r="U1384" s="560"/>
      <c r="V1384" s="560"/>
      <c r="W1384" s="560"/>
      <c r="X1384" s="497"/>
      <c r="Y1384" s="497"/>
      <c r="Z1384" s="498"/>
      <c r="AA1384" s="553">
        <f>[1]Stratifications!$J218</f>
        <v>0.47989324007943945</v>
      </c>
      <c r="AB1384" s="553"/>
      <c r="AC1384" s="553"/>
      <c r="AD1384" s="553" t="s">
        <v>493</v>
      </c>
      <c r="AE1384" s="553"/>
      <c r="AF1384" s="553"/>
      <c r="AG1384" s="553"/>
      <c r="AH1384" s="498"/>
      <c r="AI1384" s="561">
        <f>[1]Stratifications!$M218</f>
        <v>1182</v>
      </c>
      <c r="AJ1384" s="562"/>
      <c r="AK1384" s="562"/>
      <c r="AL1384" s="562" t="s">
        <v>493</v>
      </c>
      <c r="AM1384" s="562"/>
      <c r="AN1384" s="562"/>
      <c r="AO1384" s="562"/>
      <c r="AP1384" s="498"/>
      <c r="AQ1384" s="498"/>
      <c r="AR1384" s="553">
        <f>[1]Stratifications!$P218</f>
        <v>0.54747568318666051</v>
      </c>
      <c r="AS1384" s="553"/>
      <c r="AT1384" s="553"/>
      <c r="AU1384" s="553" t="s">
        <v>493</v>
      </c>
      <c r="AV1384" s="553"/>
      <c r="AW1384" s="553"/>
      <c r="AX1384" s="553"/>
      <c r="AY1384" s="553"/>
      <c r="AZ1384" s="500"/>
      <c r="BA1384" s="500"/>
      <c r="BB1384" s="500"/>
      <c r="BC1384" s="500"/>
      <c r="BD1384" s="480"/>
      <c r="BE1384" s="480"/>
      <c r="BF1384" s="480"/>
      <c r="BG1384" s="480"/>
      <c r="BH1384" s="480"/>
      <c r="BI1384" s="480"/>
      <c r="BJ1384" s="480"/>
      <c r="BK1384" s="480"/>
      <c r="BR1384" s="2"/>
      <c r="BS1384" s="2"/>
      <c r="BT1384" s="2"/>
      <c r="BU1384" s="2"/>
      <c r="BV1384" s="2"/>
      <c r="BW1384" s="2"/>
      <c r="BX1384" s="2"/>
      <c r="BY1384" s="2"/>
      <c r="BZ1384" s="2"/>
      <c r="CA1384" s="2"/>
      <c r="CB1384" s="2"/>
      <c r="CC1384" s="2"/>
      <c r="CD1384" s="2"/>
      <c r="CE1384" s="2"/>
      <c r="CF1384" s="2"/>
      <c r="CG1384" s="2"/>
      <c r="CH1384" s="2"/>
      <c r="CI1384" s="2"/>
      <c r="CJ1384" s="2"/>
      <c r="CK1384" s="2"/>
      <c r="CL1384" s="2"/>
      <c r="CM1384" s="2"/>
      <c r="CN1384" s="2"/>
      <c r="CO1384" s="2"/>
      <c r="CP1384" s="2"/>
      <c r="CQ1384" s="2"/>
      <c r="CR1384" s="2"/>
      <c r="CS1384" s="2"/>
      <c r="CT1384" s="2"/>
      <c r="CU1384" s="2"/>
      <c r="CV1384" s="2"/>
      <c r="CW1384" s="2"/>
      <c r="CX1384" s="2"/>
      <c r="CY1384" s="2"/>
      <c r="CZ1384" s="2"/>
      <c r="DA1384" s="2"/>
      <c r="DB1384" s="2"/>
      <c r="DC1384" s="2"/>
      <c r="DD1384" s="2"/>
      <c r="DE1384" s="2"/>
      <c r="DF1384" s="2"/>
      <c r="DG1384" s="2"/>
      <c r="DH1384" s="2"/>
      <c r="DI1384" s="2"/>
      <c r="DJ1384" s="2"/>
      <c r="DK1384" s="2"/>
      <c r="DL1384" s="2"/>
      <c r="DM1384" s="2"/>
      <c r="DN1384" s="2"/>
      <c r="DO1384" s="2"/>
      <c r="DP1384" s="2"/>
      <c r="DQ1384" s="2"/>
      <c r="DR1384" s="2"/>
      <c r="DS1384" s="2"/>
      <c r="DT1384" s="2"/>
      <c r="DU1384" s="2"/>
      <c r="DV1384" s="2"/>
      <c r="DW1384" s="2"/>
      <c r="DX1384" s="2"/>
      <c r="DY1384" s="2"/>
      <c r="DZ1384" s="2"/>
      <c r="EA1384" s="2"/>
      <c r="EB1384" s="2"/>
      <c r="EC1384" s="2"/>
      <c r="ED1384" s="2"/>
      <c r="EE1384" s="2"/>
      <c r="EF1384" s="2"/>
      <c r="EG1384" s="2"/>
      <c r="EH1384" s="2"/>
      <c r="EI1384" s="2"/>
      <c r="EJ1384" s="2"/>
      <c r="EK1384" s="2"/>
      <c r="EL1384" s="2"/>
      <c r="EM1384" s="2"/>
      <c r="EN1384" s="2"/>
      <c r="EO1384" s="2"/>
      <c r="EP1384" s="2"/>
      <c r="EQ1384" s="2"/>
      <c r="ER1384" s="2"/>
      <c r="ES1384" s="2"/>
      <c r="ET1384" s="2"/>
      <c r="EU1384" s="2"/>
      <c r="EV1384" s="2"/>
      <c r="EW1384" s="2"/>
      <c r="EX1384" s="2"/>
      <c r="EY1384" s="2"/>
      <c r="EZ1384" s="2"/>
      <c r="FA1384" s="2"/>
      <c r="FB1384" s="2"/>
      <c r="FC1384" s="2"/>
      <c r="FD1384" s="2"/>
      <c r="FE1384" s="2"/>
      <c r="FF1384" s="2"/>
      <c r="FG1384" s="2"/>
      <c r="FH1384" s="2"/>
      <c r="FI1384" s="2"/>
      <c r="FJ1384" s="2"/>
      <c r="FK1384" s="2"/>
      <c r="FL1384" s="2"/>
      <c r="FM1384" s="2"/>
      <c r="FN1384" s="2"/>
      <c r="FO1384" s="2"/>
      <c r="FP1384" s="2"/>
      <c r="FQ1384" s="2"/>
      <c r="FR1384" s="2"/>
      <c r="FS1384" s="2"/>
      <c r="FT1384" s="2"/>
      <c r="FU1384" s="2"/>
      <c r="FV1384" s="2"/>
      <c r="FW1384" s="2"/>
      <c r="FX1384" s="2"/>
      <c r="FY1384" s="2"/>
      <c r="FZ1384" s="2"/>
      <c r="GA1384" s="2"/>
      <c r="GB1384" s="2"/>
      <c r="GC1384" s="2"/>
      <c r="GD1384" s="2"/>
      <c r="GE1384" s="2"/>
      <c r="GF1384" s="2"/>
      <c r="GG1384" s="2"/>
      <c r="GH1384" s="2"/>
      <c r="GI1384" s="2"/>
      <c r="GJ1384" s="2"/>
      <c r="GK1384" s="2"/>
      <c r="GL1384" s="2"/>
      <c r="GM1384" s="2"/>
      <c r="GN1384" s="2"/>
      <c r="GO1384" s="2"/>
      <c r="GP1384" s="2"/>
    </row>
    <row r="1385" spans="6:198" s="1" customFormat="1" ht="12.75" customHeight="1">
      <c r="F1385" s="81"/>
      <c r="G1385" s="480"/>
      <c r="H1385" s="480"/>
      <c r="I1385" s="480"/>
      <c r="J1385" s="480"/>
      <c r="K1385" s="544" t="s">
        <v>562</v>
      </c>
      <c r="L1385" s="500"/>
      <c r="M1385" s="500"/>
      <c r="N1385" s="500"/>
      <c r="O1385" s="500"/>
      <c r="P1385" s="500"/>
      <c r="Q1385" s="500"/>
      <c r="R1385" s="500"/>
      <c r="S1385" s="560">
        <f>[1]Stratifications!$G219</f>
        <v>0</v>
      </c>
      <c r="T1385" s="560"/>
      <c r="U1385" s="560"/>
      <c r="V1385" s="560"/>
      <c r="W1385" s="560"/>
      <c r="X1385" s="498"/>
      <c r="Y1385" s="498"/>
      <c r="Z1385" s="498"/>
      <c r="AA1385" s="553">
        <f>[1]Stratifications!$J219</f>
        <v>0</v>
      </c>
      <c r="AB1385" s="553"/>
      <c r="AC1385" s="553"/>
      <c r="AD1385" s="553" t="s">
        <v>493</v>
      </c>
      <c r="AE1385" s="553"/>
      <c r="AF1385" s="553"/>
      <c r="AG1385" s="553"/>
      <c r="AH1385" s="498"/>
      <c r="AI1385" s="561">
        <f>[1]Stratifications!$M219</f>
        <v>0</v>
      </c>
      <c r="AJ1385" s="562"/>
      <c r="AK1385" s="562"/>
      <c r="AL1385" s="562" t="s">
        <v>493</v>
      </c>
      <c r="AM1385" s="562"/>
      <c r="AN1385" s="562"/>
      <c r="AO1385" s="562"/>
      <c r="AP1385" s="498"/>
      <c r="AQ1385" s="498"/>
      <c r="AR1385" s="553">
        <f>[1]Stratifications!$P219</f>
        <v>0</v>
      </c>
      <c r="AS1385" s="553"/>
      <c r="AT1385" s="553"/>
      <c r="AU1385" s="553" t="s">
        <v>493</v>
      </c>
      <c r="AV1385" s="553"/>
      <c r="AW1385" s="553"/>
      <c r="AX1385" s="553"/>
      <c r="AY1385" s="553"/>
      <c r="AZ1385" s="500"/>
      <c r="BA1385" s="500"/>
      <c r="BB1385" s="500"/>
      <c r="BC1385" s="500"/>
      <c r="BD1385" s="480"/>
      <c r="BE1385" s="480"/>
      <c r="BF1385" s="480"/>
      <c r="BG1385" s="480"/>
      <c r="BH1385" s="480"/>
      <c r="BI1385" s="480"/>
      <c r="BJ1385" s="480"/>
      <c r="BK1385" s="480"/>
      <c r="BR1385" s="2"/>
      <c r="BS1385" s="2"/>
      <c r="BT1385" s="2"/>
      <c r="BU1385" s="2"/>
      <c r="BV1385" s="2"/>
      <c r="BW1385" s="2"/>
      <c r="BX1385" s="2"/>
      <c r="BY1385" s="2"/>
      <c r="BZ1385" s="2"/>
      <c r="CA1385" s="2"/>
      <c r="CB1385" s="2"/>
      <c r="CC1385" s="2"/>
      <c r="CD1385" s="2"/>
      <c r="CE1385" s="2"/>
      <c r="CF1385" s="2"/>
      <c r="CG1385" s="2"/>
      <c r="CH1385" s="2"/>
      <c r="CI1385" s="2"/>
      <c r="CJ1385" s="2"/>
      <c r="CK1385" s="2"/>
      <c r="CL1385" s="2"/>
      <c r="CM1385" s="2"/>
      <c r="CN1385" s="2"/>
      <c r="CO1385" s="2"/>
      <c r="CP1385" s="2"/>
      <c r="CQ1385" s="2"/>
      <c r="CR1385" s="2"/>
      <c r="CS1385" s="2"/>
      <c r="CT1385" s="2"/>
      <c r="CU1385" s="2"/>
      <c r="CV1385" s="2"/>
      <c r="CW1385" s="2"/>
      <c r="CX1385" s="2"/>
      <c r="CY1385" s="2"/>
      <c r="CZ1385" s="2"/>
      <c r="DA1385" s="2"/>
      <c r="DB1385" s="2"/>
      <c r="DC1385" s="2"/>
      <c r="DD1385" s="2"/>
      <c r="DE1385" s="2"/>
      <c r="DF1385" s="2"/>
      <c r="DG1385" s="2"/>
      <c r="DH1385" s="2"/>
      <c r="DI1385" s="2"/>
      <c r="DJ1385" s="2"/>
      <c r="DK1385" s="2"/>
      <c r="DL1385" s="2"/>
      <c r="DM1385" s="2"/>
      <c r="DN1385" s="2"/>
      <c r="DO1385" s="2"/>
      <c r="DP1385" s="2"/>
      <c r="DQ1385" s="2"/>
      <c r="DR1385" s="2"/>
      <c r="DS1385" s="2"/>
      <c r="DT1385" s="2"/>
      <c r="DU1385" s="2"/>
      <c r="DV1385" s="2"/>
      <c r="DW1385" s="2"/>
      <c r="DX1385" s="2"/>
      <c r="DY1385" s="2"/>
      <c r="DZ1385" s="2"/>
      <c r="EA1385" s="2"/>
      <c r="EB1385" s="2"/>
      <c r="EC1385" s="2"/>
      <c r="ED1385" s="2"/>
      <c r="EE1385" s="2"/>
      <c r="EF1385" s="2"/>
      <c r="EG1385" s="2"/>
      <c r="EH1385" s="2"/>
      <c r="EI1385" s="2"/>
      <c r="EJ1385" s="2"/>
      <c r="EK1385" s="2"/>
      <c r="EL1385" s="2"/>
      <c r="EM1385" s="2"/>
      <c r="EN1385" s="2"/>
      <c r="EO1385" s="2"/>
      <c r="EP1385" s="2"/>
      <c r="EQ1385" s="2"/>
      <c r="ER1385" s="2"/>
      <c r="ES1385" s="2"/>
      <c r="ET1385" s="2"/>
      <c r="EU1385" s="2"/>
      <c r="EV1385" s="2"/>
      <c r="EW1385" s="2"/>
      <c r="EX1385" s="2"/>
      <c r="EY1385" s="2"/>
      <c r="EZ1385" s="2"/>
      <c r="FA1385" s="2"/>
      <c r="FB1385" s="2"/>
      <c r="FC1385" s="2"/>
      <c r="FD1385" s="2"/>
      <c r="FE1385" s="2"/>
      <c r="FF1385" s="2"/>
      <c r="FG1385" s="2"/>
      <c r="FH1385" s="2"/>
      <c r="FI1385" s="2"/>
      <c r="FJ1385" s="2"/>
      <c r="FK1385" s="2"/>
      <c r="FL1385" s="2"/>
      <c r="FM1385" s="2"/>
      <c r="FN1385" s="2"/>
      <c r="FO1385" s="2"/>
      <c r="FP1385" s="2"/>
      <c r="FQ1385" s="2"/>
      <c r="FR1385" s="2"/>
      <c r="FS1385" s="2"/>
      <c r="FT1385" s="2"/>
      <c r="FU1385" s="2"/>
      <c r="FV1385" s="2"/>
      <c r="FW1385" s="2"/>
      <c r="FX1385" s="2"/>
      <c r="FY1385" s="2"/>
      <c r="FZ1385" s="2"/>
      <c r="GA1385" s="2"/>
      <c r="GB1385" s="2"/>
      <c r="GC1385" s="2"/>
      <c r="GD1385" s="2"/>
      <c r="GE1385" s="2"/>
      <c r="GF1385" s="2"/>
      <c r="GG1385" s="2"/>
      <c r="GH1385" s="2"/>
      <c r="GI1385" s="2"/>
      <c r="GJ1385" s="2"/>
      <c r="GK1385" s="2"/>
      <c r="GL1385" s="2"/>
      <c r="GM1385" s="2"/>
      <c r="GN1385" s="2"/>
      <c r="GO1385" s="2"/>
      <c r="GP1385" s="2"/>
    </row>
    <row r="1386" spans="6:198" s="1" customFormat="1" ht="12.75" customHeight="1">
      <c r="F1386" s="81"/>
      <c r="G1386" s="480"/>
      <c r="H1386" s="480"/>
      <c r="I1386" s="480"/>
      <c r="J1386" s="480"/>
      <c r="K1386" s="504" t="s">
        <v>278</v>
      </c>
      <c r="L1386" s="505"/>
      <c r="M1386" s="505"/>
      <c r="N1386" s="505"/>
      <c r="O1386" s="505"/>
      <c r="P1386" s="505"/>
      <c r="Q1386" s="505"/>
      <c r="R1386" s="505"/>
      <c r="S1386" s="563">
        <f>[1]Stratifications!$G220</f>
        <v>306071984.9599998</v>
      </c>
      <c r="T1386" s="563"/>
      <c r="U1386" s="563"/>
      <c r="V1386" s="563"/>
      <c r="W1386" s="563"/>
      <c r="X1386" s="545"/>
      <c r="Y1386" s="545"/>
      <c r="Z1386" s="545"/>
      <c r="AA1386" s="564">
        <f>[1]Stratifications!$J220</f>
        <v>1.0000000000000002</v>
      </c>
      <c r="AB1386" s="564"/>
      <c r="AC1386" s="564"/>
      <c r="AD1386" s="564" t="s">
        <v>493</v>
      </c>
      <c r="AE1386" s="564"/>
      <c r="AF1386" s="564"/>
      <c r="AG1386" s="564"/>
      <c r="AH1386" s="545"/>
      <c r="AI1386" s="565">
        <f>[1]Stratifications!$M220</f>
        <v>2159</v>
      </c>
      <c r="AJ1386" s="565"/>
      <c r="AK1386" s="565"/>
      <c r="AL1386" s="565" t="s">
        <v>493</v>
      </c>
      <c r="AM1386" s="565"/>
      <c r="AN1386" s="565"/>
      <c r="AO1386" s="565"/>
      <c r="AP1386" s="545"/>
      <c r="AQ1386" s="545"/>
      <c r="AR1386" s="564">
        <f>[1]Stratifications!$P220</f>
        <v>1</v>
      </c>
      <c r="AS1386" s="564"/>
      <c r="AT1386" s="564"/>
      <c r="AU1386" s="564" t="s">
        <v>493</v>
      </c>
      <c r="AV1386" s="564"/>
      <c r="AW1386" s="564"/>
      <c r="AX1386" s="564"/>
      <c r="AY1386" s="564"/>
      <c r="AZ1386" s="500"/>
      <c r="BA1386" s="500"/>
      <c r="BB1386" s="500"/>
      <c r="BC1386" s="500"/>
      <c r="BD1386" s="480"/>
      <c r="BE1386" s="480"/>
      <c r="BF1386" s="480"/>
      <c r="BG1386" s="480"/>
      <c r="BH1386" s="480"/>
      <c r="BI1386" s="480"/>
      <c r="BJ1386" s="480"/>
      <c r="BK1386" s="480"/>
      <c r="BR1386" s="2"/>
      <c r="BS1386" s="2"/>
      <c r="BT1386" s="2"/>
      <c r="BU1386" s="2"/>
      <c r="BV1386" s="2"/>
      <c r="BW1386" s="2"/>
      <c r="BX1386" s="2"/>
      <c r="BY1386" s="2"/>
      <c r="BZ1386" s="2"/>
      <c r="CA1386" s="2"/>
      <c r="CB1386" s="2"/>
      <c r="CC1386" s="2"/>
      <c r="CD1386" s="2"/>
      <c r="CE1386" s="2"/>
      <c r="CF1386" s="2"/>
      <c r="CG1386" s="2"/>
      <c r="CH1386" s="2"/>
      <c r="CI1386" s="2"/>
      <c r="CJ1386" s="2"/>
      <c r="CK1386" s="2"/>
      <c r="CL1386" s="2"/>
      <c r="CM1386" s="2"/>
      <c r="CN1386" s="2"/>
      <c r="CO1386" s="2"/>
      <c r="CP1386" s="2"/>
      <c r="CQ1386" s="2"/>
      <c r="CR1386" s="2"/>
      <c r="CS1386" s="2"/>
      <c r="CT1386" s="2"/>
      <c r="CU1386" s="2"/>
      <c r="CV1386" s="2"/>
      <c r="CW1386" s="2"/>
      <c r="CX1386" s="2"/>
      <c r="CY1386" s="2"/>
      <c r="CZ1386" s="2"/>
      <c r="DA1386" s="2"/>
      <c r="DB1386" s="2"/>
      <c r="DC1386" s="2"/>
      <c r="DD1386" s="2"/>
      <c r="DE1386" s="2"/>
      <c r="DF1386" s="2"/>
      <c r="DG1386" s="2"/>
      <c r="DH1386" s="2"/>
      <c r="DI1386" s="2"/>
      <c r="DJ1386" s="2"/>
      <c r="DK1386" s="2"/>
      <c r="DL1386" s="2"/>
      <c r="DM1386" s="2"/>
      <c r="DN1386" s="2"/>
      <c r="DO1386" s="2"/>
      <c r="DP1386" s="2"/>
      <c r="DQ1386" s="2"/>
      <c r="DR1386" s="2"/>
      <c r="DS1386" s="2"/>
      <c r="DT1386" s="2"/>
      <c r="DU1386" s="2"/>
      <c r="DV1386" s="2"/>
      <c r="DW1386" s="2"/>
      <c r="DX1386" s="2"/>
      <c r="DY1386" s="2"/>
      <c r="DZ1386" s="2"/>
      <c r="EA1386" s="2"/>
      <c r="EB1386" s="2"/>
      <c r="EC1386" s="2"/>
      <c r="ED1386" s="2"/>
      <c r="EE1386" s="2"/>
      <c r="EF1386" s="2"/>
      <c r="EG1386" s="2"/>
      <c r="EH1386" s="2"/>
      <c r="EI1386" s="2"/>
      <c r="EJ1386" s="2"/>
      <c r="EK1386" s="2"/>
      <c r="EL1386" s="2"/>
      <c r="EM1386" s="2"/>
      <c r="EN1386" s="2"/>
      <c r="EO1386" s="2"/>
      <c r="EP1386" s="2"/>
      <c r="EQ1386" s="2"/>
      <c r="ER1386" s="2"/>
      <c r="ES1386" s="2"/>
      <c r="ET1386" s="2"/>
      <c r="EU1386" s="2"/>
      <c r="EV1386" s="2"/>
      <c r="EW1386" s="2"/>
      <c r="EX1386" s="2"/>
      <c r="EY1386" s="2"/>
      <c r="EZ1386" s="2"/>
      <c r="FA1386" s="2"/>
      <c r="FB1386" s="2"/>
      <c r="FC1386" s="2"/>
      <c r="FD1386" s="2"/>
      <c r="FE1386" s="2"/>
      <c r="FF1386" s="2"/>
      <c r="FG1386" s="2"/>
      <c r="FH1386" s="2"/>
      <c r="FI1386" s="2"/>
      <c r="FJ1386" s="2"/>
      <c r="FK1386" s="2"/>
      <c r="FL1386" s="2"/>
      <c r="FM1386" s="2"/>
      <c r="FN1386" s="2"/>
      <c r="FO1386" s="2"/>
      <c r="FP1386" s="2"/>
      <c r="FQ1386" s="2"/>
      <c r="FR1386" s="2"/>
      <c r="FS1386" s="2"/>
      <c r="FT1386" s="2"/>
      <c r="FU1386" s="2"/>
      <c r="FV1386" s="2"/>
      <c r="FW1386" s="2"/>
      <c r="FX1386" s="2"/>
      <c r="FY1386" s="2"/>
      <c r="FZ1386" s="2"/>
      <c r="GA1386" s="2"/>
      <c r="GB1386" s="2"/>
      <c r="GC1386" s="2"/>
      <c r="GD1386" s="2"/>
      <c r="GE1386" s="2"/>
      <c r="GF1386" s="2"/>
      <c r="GG1386" s="2"/>
      <c r="GH1386" s="2"/>
      <c r="GI1386" s="2"/>
      <c r="GJ1386" s="2"/>
      <c r="GK1386" s="2"/>
      <c r="GL1386" s="2"/>
      <c r="GM1386" s="2"/>
      <c r="GN1386" s="2"/>
      <c r="GO1386" s="2"/>
      <c r="GP1386" s="2"/>
    </row>
    <row r="1387" spans="6:198" s="1" customFormat="1" ht="12.75" customHeight="1">
      <c r="F1387" s="81"/>
      <c r="G1387" s="480"/>
      <c r="H1387" s="480"/>
      <c r="I1387" s="480"/>
      <c r="J1387" s="480"/>
      <c r="K1387" s="500"/>
      <c r="L1387" s="500"/>
      <c r="M1387" s="500"/>
      <c r="N1387" s="500"/>
      <c r="O1387" s="500"/>
      <c r="P1387" s="500"/>
      <c r="Q1387" s="500"/>
      <c r="R1387" s="500"/>
      <c r="S1387" s="540"/>
      <c r="T1387" s="540"/>
      <c r="U1387" s="540"/>
      <c r="V1387" s="540"/>
      <c r="W1387" s="540"/>
      <c r="X1387" s="540"/>
      <c r="Y1387" s="540"/>
      <c r="Z1387" s="540"/>
      <c r="AA1387" s="540"/>
      <c r="AB1387" s="540"/>
      <c r="AC1387" s="540"/>
      <c r="AD1387" s="540"/>
      <c r="AE1387" s="540"/>
      <c r="AF1387" s="540"/>
      <c r="AG1387" s="540"/>
      <c r="AH1387" s="540"/>
      <c r="AI1387" s="540"/>
      <c r="AJ1387" s="540"/>
      <c r="AK1387" s="540"/>
      <c r="AL1387" s="540"/>
      <c r="AM1387" s="540"/>
      <c r="AN1387" s="540"/>
      <c r="AO1387" s="540"/>
      <c r="AP1387" s="540"/>
      <c r="AQ1387" s="540"/>
      <c r="AR1387" s="540"/>
      <c r="AS1387" s="540"/>
      <c r="AT1387" s="540"/>
      <c r="AU1387" s="540"/>
      <c r="AV1387" s="540"/>
      <c r="AW1387" s="540"/>
      <c r="AX1387" s="540"/>
      <c r="AY1387" s="540"/>
      <c r="AZ1387" s="500"/>
      <c r="BA1387" s="500"/>
      <c r="BB1387" s="500"/>
      <c r="BC1387" s="500"/>
      <c r="BD1387" s="480"/>
      <c r="BE1387" s="480"/>
      <c r="BF1387" s="480"/>
      <c r="BG1387" s="480"/>
      <c r="BH1387" s="480"/>
      <c r="BI1387" s="480"/>
      <c r="BJ1387" s="480"/>
      <c r="BK1387" s="480"/>
      <c r="BR1387" s="2"/>
      <c r="BS1387" s="2"/>
      <c r="BT1387" s="2"/>
      <c r="BU1387" s="2"/>
      <c r="BV1387" s="2"/>
      <c r="BW1387" s="2"/>
      <c r="BX1387" s="2"/>
      <c r="BY1387" s="2"/>
      <c r="BZ1387" s="2"/>
      <c r="CA1387" s="2"/>
      <c r="CB1387" s="2"/>
      <c r="CC1387" s="2"/>
      <c r="CD1387" s="2"/>
      <c r="CE1387" s="2"/>
      <c r="CF1387" s="2"/>
      <c r="CG1387" s="2"/>
      <c r="CH1387" s="2"/>
      <c r="CI1387" s="2"/>
      <c r="CJ1387" s="2"/>
      <c r="CK1387" s="2"/>
      <c r="CL1387" s="2"/>
      <c r="CM1387" s="2"/>
      <c r="CN1387" s="2"/>
      <c r="CO1387" s="2"/>
      <c r="CP1387" s="2"/>
      <c r="CQ1387" s="2"/>
      <c r="CR1387" s="2"/>
      <c r="CS1387" s="2"/>
      <c r="CT1387" s="2"/>
      <c r="CU1387" s="2"/>
      <c r="CV1387" s="2"/>
      <c r="CW1387" s="2"/>
      <c r="CX1387" s="2"/>
      <c r="CY1387" s="2"/>
      <c r="CZ1387" s="2"/>
      <c r="DA1387" s="2"/>
      <c r="DB1387" s="2"/>
      <c r="DC1387" s="2"/>
      <c r="DD1387" s="2"/>
      <c r="DE1387" s="2"/>
      <c r="DF1387" s="2"/>
      <c r="DG1387" s="2"/>
      <c r="DH1387" s="2"/>
      <c r="DI1387" s="2"/>
      <c r="DJ1387" s="2"/>
      <c r="DK1387" s="2"/>
      <c r="DL1387" s="2"/>
      <c r="DM1387" s="2"/>
      <c r="DN1387" s="2"/>
      <c r="DO1387" s="2"/>
      <c r="DP1387" s="2"/>
      <c r="DQ1387" s="2"/>
      <c r="DR1387" s="2"/>
      <c r="DS1387" s="2"/>
      <c r="DT1387" s="2"/>
      <c r="DU1387" s="2"/>
      <c r="DV1387" s="2"/>
      <c r="DW1387" s="2"/>
      <c r="DX1387" s="2"/>
      <c r="DY1387" s="2"/>
      <c r="DZ1387" s="2"/>
      <c r="EA1387" s="2"/>
      <c r="EB1387" s="2"/>
      <c r="EC1387" s="2"/>
      <c r="ED1387" s="2"/>
      <c r="EE1387" s="2"/>
      <c r="EF1387" s="2"/>
      <c r="EG1387" s="2"/>
      <c r="EH1387" s="2"/>
      <c r="EI1387" s="2"/>
      <c r="EJ1387" s="2"/>
      <c r="EK1387" s="2"/>
      <c r="EL1387" s="2"/>
      <c r="EM1387" s="2"/>
      <c r="EN1387" s="2"/>
      <c r="EO1387" s="2"/>
      <c r="EP1387" s="2"/>
      <c r="EQ1387" s="2"/>
      <c r="ER1387" s="2"/>
      <c r="ES1387" s="2"/>
      <c r="ET1387" s="2"/>
      <c r="EU1387" s="2"/>
      <c r="EV1387" s="2"/>
      <c r="EW1387" s="2"/>
      <c r="EX1387" s="2"/>
      <c r="EY1387" s="2"/>
      <c r="EZ1387" s="2"/>
      <c r="FA1387" s="2"/>
      <c r="FB1387" s="2"/>
      <c r="FC1387" s="2"/>
      <c r="FD1387" s="2"/>
      <c r="FE1387" s="2"/>
      <c r="FF1387" s="2"/>
      <c r="FG1387" s="2"/>
      <c r="FH1387" s="2"/>
      <c r="FI1387" s="2"/>
      <c r="FJ1387" s="2"/>
      <c r="FK1387" s="2"/>
      <c r="FL1387" s="2"/>
      <c r="FM1387" s="2"/>
      <c r="FN1387" s="2"/>
      <c r="FO1387" s="2"/>
      <c r="FP1387" s="2"/>
      <c r="FQ1387" s="2"/>
      <c r="FR1387" s="2"/>
      <c r="FS1387" s="2"/>
      <c r="FT1387" s="2"/>
      <c r="FU1387" s="2"/>
      <c r="FV1387" s="2"/>
      <c r="FW1387" s="2"/>
      <c r="FX1387" s="2"/>
      <c r="FY1387" s="2"/>
      <c r="FZ1387" s="2"/>
      <c r="GA1387" s="2"/>
      <c r="GB1387" s="2"/>
      <c r="GC1387" s="2"/>
      <c r="GD1387" s="2"/>
      <c r="GE1387" s="2"/>
      <c r="GF1387" s="2"/>
      <c r="GG1387" s="2"/>
      <c r="GH1387" s="2"/>
      <c r="GI1387" s="2"/>
      <c r="GJ1387" s="2"/>
      <c r="GK1387" s="2"/>
      <c r="GL1387" s="2"/>
      <c r="GM1387" s="2"/>
      <c r="GN1387" s="2"/>
      <c r="GO1387" s="2"/>
      <c r="GP1387" s="2"/>
    </row>
    <row r="1388" spans="6:198" s="1" customFormat="1" ht="12.75" customHeight="1">
      <c r="F1388" s="81"/>
      <c r="G1388" s="480"/>
      <c r="H1388" s="480"/>
      <c r="I1388" s="480"/>
      <c r="J1388" s="480"/>
      <c r="K1388" s="500"/>
      <c r="L1388" s="500"/>
      <c r="M1388" s="500"/>
      <c r="N1388" s="500"/>
      <c r="O1388" s="500"/>
      <c r="P1388" s="500"/>
      <c r="Q1388" s="500"/>
      <c r="R1388" s="500"/>
      <c r="S1388" s="500"/>
      <c r="T1388" s="500"/>
      <c r="U1388" s="500"/>
      <c r="V1388" s="500"/>
      <c r="W1388" s="500"/>
      <c r="X1388" s="500"/>
      <c r="Y1388" s="500"/>
      <c r="Z1388" s="500"/>
      <c r="AA1388" s="500"/>
      <c r="AB1388" s="500"/>
      <c r="AC1388" s="500"/>
      <c r="AD1388" s="500"/>
      <c r="AE1388" s="500"/>
      <c r="AF1388" s="500"/>
      <c r="AG1388" s="500"/>
      <c r="AH1388" s="500"/>
      <c r="AI1388" s="500"/>
      <c r="AJ1388" s="500"/>
      <c r="AK1388" s="500"/>
      <c r="AL1388" s="500"/>
      <c r="AM1388" s="500"/>
      <c r="AN1388" s="500"/>
      <c r="AO1388" s="500"/>
      <c r="AP1388" s="500"/>
      <c r="AQ1388" s="500"/>
      <c r="AR1388" s="500"/>
      <c r="AS1388" s="500"/>
      <c r="AT1388" s="500"/>
      <c r="AU1388" s="500"/>
      <c r="AV1388" s="500"/>
      <c r="AW1388" s="500"/>
      <c r="AX1388" s="500"/>
      <c r="AY1388" s="500"/>
      <c r="AZ1388" s="500"/>
      <c r="BA1388" s="500"/>
      <c r="BB1388" s="500"/>
      <c r="BC1388" s="500"/>
      <c r="BD1388" s="480"/>
      <c r="BE1388" s="480"/>
      <c r="BF1388" s="480"/>
      <c r="BG1388" s="480"/>
      <c r="BH1388" s="480"/>
      <c r="BI1388" s="480"/>
      <c r="BJ1388" s="480"/>
      <c r="BK1388" s="480"/>
      <c r="BR1388" s="2"/>
      <c r="BS1388" s="2"/>
      <c r="BT1388" s="2"/>
      <c r="BU1388" s="2"/>
      <c r="BV1388" s="2"/>
      <c r="BW1388" s="2"/>
      <c r="BX1388" s="2"/>
      <c r="BY1388" s="2"/>
      <c r="BZ1388" s="2"/>
      <c r="CA1388" s="2"/>
      <c r="CB1388" s="2"/>
      <c r="CC1388" s="2"/>
      <c r="CD1388" s="2"/>
      <c r="CE1388" s="2"/>
      <c r="CF1388" s="2"/>
      <c r="CG1388" s="2"/>
      <c r="CH1388" s="2"/>
      <c r="CI1388" s="2"/>
      <c r="CJ1388" s="2"/>
      <c r="CK1388" s="2"/>
      <c r="CL1388" s="2"/>
      <c r="CM1388" s="2"/>
      <c r="CN1388" s="2"/>
      <c r="CO1388" s="2"/>
      <c r="CP1388" s="2"/>
      <c r="CQ1388" s="2"/>
      <c r="CR1388" s="2"/>
      <c r="CS1388" s="2"/>
      <c r="CT1388" s="2"/>
      <c r="CU1388" s="2"/>
      <c r="CV1388" s="2"/>
      <c r="CW1388" s="2"/>
      <c r="CX1388" s="2"/>
      <c r="CY1388" s="2"/>
      <c r="CZ1388" s="2"/>
      <c r="DA1388" s="2"/>
      <c r="DB1388" s="2"/>
      <c r="DC1388" s="2"/>
      <c r="DD1388" s="2"/>
      <c r="DE1388" s="2"/>
      <c r="DF1388" s="2"/>
      <c r="DG1388" s="2"/>
      <c r="DH1388" s="2"/>
      <c r="DI1388" s="2"/>
      <c r="DJ1388" s="2"/>
      <c r="DK1388" s="2"/>
      <c r="DL1388" s="2"/>
      <c r="DM1388" s="2"/>
      <c r="DN1388" s="2"/>
      <c r="DO1388" s="2"/>
      <c r="DP1388" s="2"/>
      <c r="DQ1388" s="2"/>
      <c r="DR1388" s="2"/>
      <c r="DS1388" s="2"/>
      <c r="DT1388" s="2"/>
      <c r="DU1388" s="2"/>
      <c r="DV1388" s="2"/>
      <c r="DW1388" s="2"/>
      <c r="DX1388" s="2"/>
      <c r="DY1388" s="2"/>
      <c r="DZ1388" s="2"/>
      <c r="EA1388" s="2"/>
      <c r="EB1388" s="2"/>
      <c r="EC1388" s="2"/>
      <c r="ED1388" s="2"/>
      <c r="EE1388" s="2"/>
      <c r="EF1388" s="2"/>
      <c r="EG1388" s="2"/>
      <c r="EH1388" s="2"/>
      <c r="EI1388" s="2"/>
      <c r="EJ1388" s="2"/>
      <c r="EK1388" s="2"/>
      <c r="EL1388" s="2"/>
      <c r="EM1388" s="2"/>
      <c r="EN1388" s="2"/>
      <c r="EO1388" s="2"/>
      <c r="EP1388" s="2"/>
      <c r="EQ1388" s="2"/>
      <c r="ER1388" s="2"/>
      <c r="ES1388" s="2"/>
      <c r="ET1388" s="2"/>
      <c r="EU1388" s="2"/>
      <c r="EV1388" s="2"/>
      <c r="EW1388" s="2"/>
      <c r="EX1388" s="2"/>
      <c r="EY1388" s="2"/>
      <c r="EZ1388" s="2"/>
      <c r="FA1388" s="2"/>
      <c r="FB1388" s="2"/>
      <c r="FC1388" s="2"/>
      <c r="FD1388" s="2"/>
      <c r="FE1388" s="2"/>
      <c r="FF1388" s="2"/>
      <c r="FG1388" s="2"/>
      <c r="FH1388" s="2"/>
      <c r="FI1388" s="2"/>
      <c r="FJ1388" s="2"/>
      <c r="FK1388" s="2"/>
      <c r="FL1388" s="2"/>
      <c r="FM1388" s="2"/>
      <c r="FN1388" s="2"/>
      <c r="FO1388" s="2"/>
      <c r="FP1388" s="2"/>
      <c r="FQ1388" s="2"/>
      <c r="FR1388" s="2"/>
      <c r="FS1388" s="2"/>
      <c r="FT1388" s="2"/>
      <c r="FU1388" s="2"/>
      <c r="FV1388" s="2"/>
      <c r="FW1388" s="2"/>
      <c r="FX1388" s="2"/>
      <c r="FY1388" s="2"/>
      <c r="FZ1388" s="2"/>
      <c r="GA1388" s="2"/>
      <c r="GB1388" s="2"/>
      <c r="GC1388" s="2"/>
      <c r="GD1388" s="2"/>
      <c r="GE1388" s="2"/>
      <c r="GF1388" s="2"/>
      <c r="GG1388" s="2"/>
      <c r="GH1388" s="2"/>
      <c r="GI1388" s="2"/>
      <c r="GJ1388" s="2"/>
      <c r="GK1388" s="2"/>
      <c r="GL1388" s="2"/>
      <c r="GM1388" s="2"/>
      <c r="GN1388" s="2"/>
      <c r="GO1388" s="2"/>
      <c r="GP1388" s="2"/>
    </row>
    <row r="1389" spans="6:198" s="1" customFormat="1" ht="12.75" customHeight="1">
      <c r="F1389" s="81"/>
      <c r="G1389" s="480"/>
      <c r="H1389" s="480"/>
      <c r="I1389" s="480"/>
      <c r="J1389" s="480"/>
      <c r="K1389" s="546" t="s">
        <v>598</v>
      </c>
      <c r="L1389" s="546"/>
      <c r="M1389" s="546"/>
      <c r="N1389" s="546"/>
      <c r="O1389" s="501"/>
      <c r="P1389" s="501"/>
      <c r="Q1389" s="501"/>
      <c r="R1389" s="501"/>
      <c r="S1389" s="501"/>
      <c r="T1389" s="501"/>
      <c r="U1389" s="501"/>
      <c r="V1389" s="501"/>
      <c r="W1389" s="501"/>
      <c r="X1389" s="501"/>
      <c r="Y1389" s="501"/>
      <c r="Z1389" s="501"/>
      <c r="AA1389" s="501"/>
      <c r="AB1389" s="501"/>
      <c r="AC1389" s="501"/>
      <c r="AD1389" s="501"/>
      <c r="AE1389" s="501"/>
      <c r="AF1389" s="558" t="str">
        <f>'[1]Strats Summary'!$N$8</f>
        <v>31-05-2019</v>
      </c>
      <c r="AG1389" s="558"/>
      <c r="AH1389" s="558"/>
      <c r="AI1389" s="558"/>
      <c r="AJ1389" s="558"/>
      <c r="AK1389" s="558"/>
      <c r="AL1389" s="558"/>
      <c r="AM1389" s="558"/>
      <c r="AN1389" s="500"/>
      <c r="AO1389" s="500"/>
      <c r="AP1389" s="500"/>
      <c r="AQ1389" s="500"/>
      <c r="AR1389" s="500"/>
      <c r="AS1389" s="500"/>
      <c r="AT1389" s="500"/>
      <c r="AU1389" s="500"/>
      <c r="AV1389" s="500"/>
      <c r="AW1389" s="500"/>
      <c r="AX1389" s="500"/>
      <c r="AY1389" s="500"/>
      <c r="AZ1389" s="500"/>
      <c r="BA1389" s="500"/>
      <c r="BB1389" s="500"/>
      <c r="BC1389" s="500"/>
      <c r="BD1389" s="480"/>
      <c r="BE1389" s="480"/>
      <c r="BF1389" s="480"/>
      <c r="BG1389" s="480"/>
      <c r="BH1389" s="480"/>
      <c r="BI1389" s="480"/>
      <c r="BJ1389" s="480"/>
      <c r="BK1389" s="480"/>
      <c r="BR1389" s="2"/>
      <c r="BS1389" s="2"/>
      <c r="BT1389" s="2"/>
      <c r="BU1389" s="2"/>
      <c r="BV1389" s="2"/>
      <c r="BW1389" s="2"/>
      <c r="BX1389" s="2"/>
      <c r="BY1389" s="2"/>
      <c r="BZ1389" s="2"/>
      <c r="CA1389" s="2"/>
      <c r="CB1389" s="2"/>
      <c r="CC1389" s="2"/>
      <c r="CD1389" s="2"/>
      <c r="CE1389" s="2"/>
      <c r="CF1389" s="2"/>
      <c r="CG1389" s="2"/>
      <c r="CH1389" s="2"/>
      <c r="CI1389" s="2"/>
      <c r="CJ1389" s="2"/>
      <c r="CK1389" s="2"/>
      <c r="CL1389" s="2"/>
      <c r="CM1389" s="2"/>
      <c r="CN1389" s="2"/>
      <c r="CO1389" s="2"/>
      <c r="CP1389" s="2"/>
      <c r="CQ1389" s="2"/>
      <c r="CR1389" s="2"/>
      <c r="CS1389" s="2"/>
      <c r="CT1389" s="2"/>
      <c r="CU1389" s="2"/>
      <c r="CV1389" s="2"/>
      <c r="CW1389" s="2"/>
      <c r="CX1389" s="2"/>
      <c r="CY1389" s="2"/>
      <c r="CZ1389" s="2"/>
      <c r="DA1389" s="2"/>
      <c r="DB1389" s="2"/>
      <c r="DC1389" s="2"/>
      <c r="DD1389" s="2"/>
      <c r="DE1389" s="2"/>
      <c r="DF1389" s="2"/>
      <c r="DG1389" s="2"/>
      <c r="DH1389" s="2"/>
      <c r="DI1389" s="2"/>
      <c r="DJ1389" s="2"/>
      <c r="DK1389" s="2"/>
      <c r="DL1389" s="2"/>
      <c r="DM1389" s="2"/>
      <c r="DN1389" s="2"/>
      <c r="DO1389" s="2"/>
      <c r="DP1389" s="2"/>
      <c r="DQ1389" s="2"/>
      <c r="DR1389" s="2"/>
      <c r="DS1389" s="2"/>
      <c r="DT1389" s="2"/>
      <c r="DU1389" s="2"/>
      <c r="DV1389" s="2"/>
      <c r="DW1389" s="2"/>
      <c r="DX1389" s="2"/>
      <c r="DY1389" s="2"/>
      <c r="DZ1389" s="2"/>
      <c r="EA1389" s="2"/>
      <c r="EB1389" s="2"/>
      <c r="EC1389" s="2"/>
      <c r="ED1389" s="2"/>
      <c r="EE1389" s="2"/>
      <c r="EF1389" s="2"/>
      <c r="EG1389" s="2"/>
      <c r="EH1389" s="2"/>
      <c r="EI1389" s="2"/>
      <c r="EJ1389" s="2"/>
      <c r="EK1389" s="2"/>
      <c r="EL1389" s="2"/>
      <c r="EM1389" s="2"/>
      <c r="EN1389" s="2"/>
      <c r="EO1389" s="2"/>
      <c r="EP1389" s="2"/>
      <c r="EQ1389" s="2"/>
      <c r="ER1389" s="2"/>
      <c r="ES1389" s="2"/>
      <c r="ET1389" s="2"/>
      <c r="EU1389" s="2"/>
      <c r="EV1389" s="2"/>
      <c r="EW1389" s="2"/>
      <c r="EX1389" s="2"/>
      <c r="EY1389" s="2"/>
      <c r="EZ1389" s="2"/>
      <c r="FA1389" s="2"/>
      <c r="FB1389" s="2"/>
      <c r="FC1389" s="2"/>
      <c r="FD1389" s="2"/>
      <c r="FE1389" s="2"/>
      <c r="FF1389" s="2"/>
      <c r="FG1389" s="2"/>
      <c r="FH1389" s="2"/>
      <c r="FI1389" s="2"/>
      <c r="FJ1389" s="2"/>
      <c r="FK1389" s="2"/>
      <c r="FL1389" s="2"/>
      <c r="FM1389" s="2"/>
      <c r="FN1389" s="2"/>
      <c r="FO1389" s="2"/>
      <c r="FP1389" s="2"/>
      <c r="FQ1389" s="2"/>
      <c r="FR1389" s="2"/>
      <c r="FS1389" s="2"/>
      <c r="FT1389" s="2"/>
      <c r="FU1389" s="2"/>
      <c r="FV1389" s="2"/>
      <c r="FW1389" s="2"/>
      <c r="FX1389" s="2"/>
      <c r="FY1389" s="2"/>
      <c r="FZ1389" s="2"/>
      <c r="GA1389" s="2"/>
      <c r="GB1389" s="2"/>
      <c r="GC1389" s="2"/>
      <c r="GD1389" s="2"/>
      <c r="GE1389" s="2"/>
      <c r="GF1389" s="2"/>
      <c r="GG1389" s="2"/>
      <c r="GH1389" s="2"/>
      <c r="GI1389" s="2"/>
      <c r="GJ1389" s="2"/>
      <c r="GK1389" s="2"/>
      <c r="GL1389" s="2"/>
      <c r="GM1389" s="2"/>
      <c r="GN1389" s="2"/>
      <c r="GO1389" s="2"/>
      <c r="GP1389" s="2"/>
    </row>
    <row r="1390" spans="6:198" s="1" customFormat="1" ht="12.75" customHeight="1">
      <c r="F1390" s="81"/>
      <c r="G1390" s="480"/>
      <c r="H1390" s="500"/>
      <c r="I1390" s="500"/>
      <c r="J1390" s="500"/>
      <c r="K1390" s="546" t="s">
        <v>599</v>
      </c>
      <c r="L1390" s="546"/>
      <c r="M1390" s="546"/>
      <c r="N1390" s="546"/>
      <c r="O1390" s="547"/>
      <c r="P1390" s="547"/>
      <c r="Q1390" s="547"/>
      <c r="R1390" s="547"/>
      <c r="S1390" s="547"/>
      <c r="T1390" s="501"/>
      <c r="U1390" s="501"/>
      <c r="V1390" s="501"/>
      <c r="W1390" s="501"/>
      <c r="X1390" s="501"/>
      <c r="Y1390" s="501"/>
      <c r="Z1390" s="501"/>
      <c r="AA1390" s="501"/>
      <c r="AB1390" s="501"/>
      <c r="AC1390" s="501"/>
      <c r="AD1390" s="501"/>
      <c r="AE1390" s="501"/>
      <c r="AF1390" s="552">
        <f>'[1]Strats Summary'!$G$3</f>
        <v>306071984.96000004</v>
      </c>
      <c r="AG1390" s="552"/>
      <c r="AH1390" s="552"/>
      <c r="AI1390" s="552"/>
      <c r="AJ1390" s="552"/>
      <c r="AK1390" s="552"/>
      <c r="AL1390" s="552"/>
      <c r="AM1390" s="552"/>
      <c r="AN1390" s="500"/>
      <c r="AO1390" s="500"/>
      <c r="AP1390" s="500"/>
      <c r="AQ1390" s="500"/>
      <c r="AR1390" s="500"/>
      <c r="AS1390" s="500"/>
      <c r="AT1390" s="500"/>
      <c r="AU1390" s="500"/>
      <c r="AV1390" s="500"/>
      <c r="AW1390" s="500"/>
      <c r="AX1390" s="500"/>
      <c r="AY1390" s="500"/>
      <c r="AZ1390" s="500"/>
      <c r="BA1390" s="500"/>
      <c r="BB1390" s="500"/>
      <c r="BC1390" s="500"/>
      <c r="BD1390" s="480"/>
      <c r="BE1390" s="480"/>
      <c r="BF1390" s="480"/>
      <c r="BG1390" s="480"/>
      <c r="BH1390" s="480"/>
      <c r="BI1390" s="480"/>
      <c r="BJ1390" s="480"/>
      <c r="BK1390" s="480"/>
      <c r="BR1390" s="2"/>
      <c r="BS1390" s="2"/>
      <c r="BT1390" s="2"/>
      <c r="BU1390" s="2"/>
      <c r="BV1390" s="2"/>
      <c r="BW1390" s="2"/>
      <c r="BX1390" s="2"/>
      <c r="BY1390" s="2"/>
      <c r="BZ1390" s="2"/>
      <c r="CA1390" s="2"/>
      <c r="CB1390" s="2"/>
      <c r="CC1390" s="2"/>
      <c r="CD1390" s="2"/>
      <c r="CE1390" s="2"/>
      <c r="CF1390" s="2"/>
      <c r="CG1390" s="2"/>
      <c r="CH1390" s="2"/>
      <c r="CI1390" s="2"/>
      <c r="CJ1390" s="2"/>
      <c r="CK1390" s="2"/>
      <c r="CL1390" s="2"/>
      <c r="CM1390" s="2"/>
      <c r="CN1390" s="2"/>
      <c r="CO1390" s="2"/>
      <c r="CP1390" s="2"/>
      <c r="CQ1390" s="2"/>
      <c r="CR1390" s="2"/>
      <c r="CS1390" s="2"/>
      <c r="CT1390" s="2"/>
      <c r="CU1390" s="2"/>
      <c r="CV1390" s="2"/>
      <c r="CW1390" s="2"/>
      <c r="CX1390" s="2"/>
      <c r="CY1390" s="2"/>
      <c r="CZ1390" s="2"/>
      <c r="DA1390" s="2"/>
      <c r="DB1390" s="2"/>
      <c r="DC1390" s="2"/>
      <c r="DD1390" s="2"/>
      <c r="DE1390" s="2"/>
      <c r="DF1390" s="2"/>
      <c r="DG1390" s="2"/>
      <c r="DH1390" s="2"/>
      <c r="DI1390" s="2"/>
      <c r="DJ1390" s="2"/>
      <c r="DK1390" s="2"/>
      <c r="DL1390" s="2"/>
      <c r="DM1390" s="2"/>
      <c r="DN1390" s="2"/>
      <c r="DO1390" s="2"/>
      <c r="DP1390" s="2"/>
      <c r="DQ1390" s="2"/>
      <c r="DR1390" s="2"/>
      <c r="DS1390" s="2"/>
      <c r="DT1390" s="2"/>
      <c r="DU1390" s="2"/>
      <c r="DV1390" s="2"/>
      <c r="DW1390" s="2"/>
      <c r="DX1390" s="2"/>
      <c r="DY1390" s="2"/>
      <c r="DZ1390" s="2"/>
      <c r="EA1390" s="2"/>
      <c r="EB1390" s="2"/>
      <c r="EC1390" s="2"/>
      <c r="ED1390" s="2"/>
      <c r="EE1390" s="2"/>
      <c r="EF1390" s="2"/>
      <c r="EG1390" s="2"/>
      <c r="EH1390" s="2"/>
      <c r="EI1390" s="2"/>
      <c r="EJ1390" s="2"/>
      <c r="EK1390" s="2"/>
      <c r="EL1390" s="2"/>
      <c r="EM1390" s="2"/>
      <c r="EN1390" s="2"/>
      <c r="EO1390" s="2"/>
      <c r="EP1390" s="2"/>
      <c r="EQ1390" s="2"/>
      <c r="ER1390" s="2"/>
      <c r="ES1390" s="2"/>
      <c r="ET1390" s="2"/>
      <c r="EU1390" s="2"/>
      <c r="EV1390" s="2"/>
      <c r="EW1390" s="2"/>
      <c r="EX1390" s="2"/>
      <c r="EY1390" s="2"/>
      <c r="EZ1390" s="2"/>
      <c r="FA1390" s="2"/>
      <c r="FB1390" s="2"/>
      <c r="FC1390" s="2"/>
      <c r="FD1390" s="2"/>
      <c r="FE1390" s="2"/>
      <c r="FF1390" s="2"/>
      <c r="FG1390" s="2"/>
      <c r="FH1390" s="2"/>
      <c r="FI1390" s="2"/>
      <c r="FJ1390" s="2"/>
      <c r="FK1390" s="2"/>
      <c r="FL1390" s="2"/>
      <c r="FM1390" s="2"/>
      <c r="FN1390" s="2"/>
      <c r="FO1390" s="2"/>
      <c r="FP1390" s="2"/>
      <c r="FQ1390" s="2"/>
      <c r="FR1390" s="2"/>
      <c r="FS1390" s="2"/>
      <c r="FT1390" s="2"/>
      <c r="FU1390" s="2"/>
      <c r="FV1390" s="2"/>
      <c r="FW1390" s="2"/>
      <c r="FX1390" s="2"/>
      <c r="FY1390" s="2"/>
      <c r="FZ1390" s="2"/>
      <c r="GA1390" s="2"/>
      <c r="GB1390" s="2"/>
      <c r="GC1390" s="2"/>
      <c r="GD1390" s="2"/>
      <c r="GE1390" s="2"/>
      <c r="GF1390" s="2"/>
      <c r="GG1390" s="2"/>
      <c r="GH1390" s="2"/>
      <c r="GI1390" s="2"/>
      <c r="GJ1390" s="2"/>
      <c r="GK1390" s="2"/>
      <c r="GL1390" s="2"/>
      <c r="GM1390" s="2"/>
      <c r="GN1390" s="2"/>
      <c r="GO1390" s="2"/>
      <c r="GP1390" s="2"/>
    </row>
    <row r="1391" spans="6:198" s="1" customFormat="1" ht="12.75" customHeight="1">
      <c r="F1391" s="81"/>
      <c r="G1391" s="480"/>
      <c r="H1391" s="500"/>
      <c r="I1391" s="500"/>
      <c r="J1391" s="500"/>
      <c r="K1391" s="546" t="s">
        <v>473</v>
      </c>
      <c r="L1391" s="546"/>
      <c r="M1391" s="546"/>
      <c r="N1391" s="546"/>
      <c r="O1391" s="546"/>
      <c r="P1391" s="546"/>
      <c r="Q1391" s="546"/>
      <c r="R1391" s="546"/>
      <c r="S1391" s="546"/>
      <c r="T1391" s="546"/>
      <c r="U1391" s="501"/>
      <c r="V1391" s="501"/>
      <c r="W1391" s="501"/>
      <c r="X1391" s="501"/>
      <c r="Y1391" s="501"/>
      <c r="Z1391" s="501"/>
      <c r="AA1391" s="501"/>
      <c r="AB1391" s="501"/>
      <c r="AC1391" s="501"/>
      <c r="AD1391" s="501"/>
      <c r="AE1391" s="501"/>
      <c r="AF1391" s="559">
        <f>'[1]Strats Summary'!$G$4</f>
        <v>2159</v>
      </c>
      <c r="AG1391" s="559"/>
      <c r="AH1391" s="559"/>
      <c r="AI1391" s="559"/>
      <c r="AJ1391" s="559"/>
      <c r="AK1391" s="559"/>
      <c r="AL1391" s="559"/>
      <c r="AM1391" s="559"/>
      <c r="AN1391" s="500"/>
      <c r="AO1391" s="500"/>
      <c r="AP1391" s="500"/>
      <c r="AQ1391" s="500"/>
      <c r="AR1391" s="500"/>
      <c r="AS1391" s="500"/>
      <c r="AT1391" s="500"/>
      <c r="AU1391" s="500"/>
      <c r="AV1391" s="500"/>
      <c r="AW1391" s="500"/>
      <c r="AX1391" s="500"/>
      <c r="AY1391" s="500"/>
      <c r="AZ1391" s="500"/>
      <c r="BA1391" s="500"/>
      <c r="BB1391" s="500"/>
      <c r="BC1391" s="500"/>
      <c r="BD1391" s="480"/>
      <c r="BE1391" s="480"/>
      <c r="BF1391" s="480"/>
      <c r="BG1391" s="480"/>
      <c r="BH1391" s="480"/>
      <c r="BI1391" s="480"/>
      <c r="BJ1391" s="480"/>
      <c r="BK1391" s="480"/>
      <c r="BR1391" s="2"/>
      <c r="BS1391" s="2"/>
      <c r="BT1391" s="2"/>
      <c r="BU1391" s="2"/>
      <c r="BV1391" s="2"/>
      <c r="BW1391" s="2"/>
      <c r="BX1391" s="2"/>
      <c r="BY1391" s="2"/>
      <c r="BZ1391" s="2"/>
      <c r="CA1391" s="2"/>
      <c r="CB1391" s="2"/>
      <c r="CC1391" s="2"/>
      <c r="CD1391" s="2"/>
      <c r="CE1391" s="2"/>
      <c r="CF1391" s="2"/>
      <c r="CG1391" s="2"/>
      <c r="CH1391" s="2"/>
      <c r="CI1391" s="2"/>
      <c r="CJ1391" s="2"/>
      <c r="CK1391" s="2"/>
      <c r="CL1391" s="2"/>
      <c r="CM1391" s="2"/>
      <c r="CN1391" s="2"/>
      <c r="CO1391" s="2"/>
      <c r="CP1391" s="2"/>
      <c r="CQ1391" s="2"/>
      <c r="CR1391" s="2"/>
      <c r="CS1391" s="2"/>
      <c r="CT1391" s="2"/>
      <c r="CU1391" s="2"/>
      <c r="CV1391" s="2"/>
      <c r="CW1391" s="2"/>
      <c r="CX1391" s="2"/>
      <c r="CY1391" s="2"/>
      <c r="CZ1391" s="2"/>
      <c r="DA1391" s="2"/>
      <c r="DB1391" s="2"/>
      <c r="DC1391" s="2"/>
      <c r="DD1391" s="2"/>
      <c r="DE1391" s="2"/>
      <c r="DF1391" s="2"/>
      <c r="DG1391" s="2"/>
      <c r="DH1391" s="2"/>
      <c r="DI1391" s="2"/>
      <c r="DJ1391" s="2"/>
      <c r="DK1391" s="2"/>
      <c r="DL1391" s="2"/>
      <c r="DM1391" s="2"/>
      <c r="DN1391" s="2"/>
      <c r="DO1391" s="2"/>
      <c r="DP1391" s="2"/>
      <c r="DQ1391" s="2"/>
      <c r="DR1391" s="2"/>
      <c r="DS1391" s="2"/>
      <c r="DT1391" s="2"/>
      <c r="DU1391" s="2"/>
      <c r="DV1391" s="2"/>
      <c r="DW1391" s="2"/>
      <c r="DX1391" s="2"/>
      <c r="DY1391" s="2"/>
      <c r="DZ1391" s="2"/>
      <c r="EA1391" s="2"/>
      <c r="EB1391" s="2"/>
      <c r="EC1391" s="2"/>
      <c r="ED1391" s="2"/>
      <c r="EE1391" s="2"/>
      <c r="EF1391" s="2"/>
      <c r="EG1391" s="2"/>
      <c r="EH1391" s="2"/>
      <c r="EI1391" s="2"/>
      <c r="EJ1391" s="2"/>
      <c r="EK1391" s="2"/>
      <c r="EL1391" s="2"/>
      <c r="EM1391" s="2"/>
      <c r="EN1391" s="2"/>
      <c r="EO1391" s="2"/>
      <c r="EP1391" s="2"/>
      <c r="EQ1391" s="2"/>
      <c r="ER1391" s="2"/>
      <c r="ES1391" s="2"/>
      <c r="ET1391" s="2"/>
      <c r="EU1391" s="2"/>
      <c r="EV1391" s="2"/>
      <c r="EW1391" s="2"/>
      <c r="EX1391" s="2"/>
      <c r="EY1391" s="2"/>
      <c r="EZ1391" s="2"/>
      <c r="FA1391" s="2"/>
      <c r="FB1391" s="2"/>
      <c r="FC1391" s="2"/>
      <c r="FD1391" s="2"/>
      <c r="FE1391" s="2"/>
      <c r="FF1391" s="2"/>
      <c r="FG1391" s="2"/>
      <c r="FH1391" s="2"/>
      <c r="FI1391" s="2"/>
      <c r="FJ1391" s="2"/>
      <c r="FK1391" s="2"/>
      <c r="FL1391" s="2"/>
      <c r="FM1391" s="2"/>
      <c r="FN1391" s="2"/>
      <c r="FO1391" s="2"/>
      <c r="FP1391" s="2"/>
      <c r="FQ1391" s="2"/>
      <c r="FR1391" s="2"/>
      <c r="FS1391" s="2"/>
      <c r="FT1391" s="2"/>
      <c r="FU1391" s="2"/>
      <c r="FV1391" s="2"/>
      <c r="FW1391" s="2"/>
      <c r="FX1391" s="2"/>
      <c r="FY1391" s="2"/>
      <c r="FZ1391" s="2"/>
      <c r="GA1391" s="2"/>
      <c r="GB1391" s="2"/>
      <c r="GC1391" s="2"/>
      <c r="GD1391" s="2"/>
      <c r="GE1391" s="2"/>
      <c r="GF1391" s="2"/>
      <c r="GG1391" s="2"/>
      <c r="GH1391" s="2"/>
      <c r="GI1391" s="2"/>
      <c r="GJ1391" s="2"/>
      <c r="GK1391" s="2"/>
      <c r="GL1391" s="2"/>
      <c r="GM1391" s="2"/>
      <c r="GN1391" s="2"/>
      <c r="GO1391" s="2"/>
      <c r="GP1391" s="2"/>
    </row>
    <row r="1392" spans="6:198" s="1" customFormat="1" ht="12.75" customHeight="1">
      <c r="F1392" s="81"/>
      <c r="G1392" s="480"/>
      <c r="H1392" s="500"/>
      <c r="I1392" s="500"/>
      <c r="J1392" s="500"/>
      <c r="K1392" s="546" t="s">
        <v>600</v>
      </c>
      <c r="L1392" s="546"/>
      <c r="M1392" s="546"/>
      <c r="N1392" s="546"/>
      <c r="O1392" s="547"/>
      <c r="P1392" s="547"/>
      <c r="Q1392" s="547"/>
      <c r="R1392" s="547"/>
      <c r="S1392" s="547"/>
      <c r="T1392" s="501"/>
      <c r="U1392" s="501"/>
      <c r="V1392" s="501"/>
      <c r="W1392" s="501"/>
      <c r="X1392" s="501"/>
      <c r="Y1392" s="501"/>
      <c r="Z1392" s="501"/>
      <c r="AA1392" s="501"/>
      <c r="AB1392" s="501"/>
      <c r="AC1392" s="501"/>
      <c r="AD1392" s="501"/>
      <c r="AE1392" s="501"/>
      <c r="AF1392" s="552">
        <f>'[1]Strats Summary'!$G$5</f>
        <v>141765.62527095879</v>
      </c>
      <c r="AG1392" s="552"/>
      <c r="AH1392" s="552"/>
      <c r="AI1392" s="552"/>
      <c r="AJ1392" s="552"/>
      <c r="AK1392" s="552"/>
      <c r="AL1392" s="552"/>
      <c r="AM1392" s="552"/>
      <c r="AN1392" s="500"/>
      <c r="AO1392" s="500"/>
      <c r="AP1392" s="500"/>
      <c r="AQ1392" s="500"/>
      <c r="AR1392" s="500"/>
      <c r="AS1392" s="500"/>
      <c r="AT1392" s="500"/>
      <c r="AU1392" s="500"/>
      <c r="AV1392" s="500"/>
      <c r="AW1392" s="500"/>
      <c r="AX1392" s="500"/>
      <c r="AY1392" s="500"/>
      <c r="AZ1392" s="500"/>
      <c r="BA1392" s="500"/>
      <c r="BB1392" s="500"/>
      <c r="BC1392" s="500"/>
      <c r="BD1392" s="480"/>
      <c r="BE1392" s="480"/>
      <c r="BF1392" s="480"/>
      <c r="BG1392" s="480"/>
      <c r="BH1392" s="480"/>
      <c r="BI1392" s="480"/>
      <c r="BJ1392" s="480"/>
      <c r="BK1392" s="480"/>
      <c r="BR1392" s="2"/>
      <c r="BS1392" s="2"/>
      <c r="BT1392" s="2"/>
      <c r="BU1392" s="2"/>
      <c r="BV1392" s="2"/>
      <c r="BW1392" s="2"/>
      <c r="BX1392" s="2"/>
      <c r="BY1392" s="2"/>
      <c r="BZ1392" s="2"/>
      <c r="CA1392" s="2"/>
      <c r="CB1392" s="2"/>
      <c r="CC1392" s="2"/>
      <c r="CD1392" s="2"/>
      <c r="CE1392" s="2"/>
      <c r="CF1392" s="2"/>
      <c r="CG1392" s="2"/>
      <c r="CH1392" s="2"/>
      <c r="CI1392" s="2"/>
      <c r="CJ1392" s="2"/>
      <c r="CK1392" s="2"/>
      <c r="CL1392" s="2"/>
      <c r="CM1392" s="2"/>
      <c r="CN1392" s="2"/>
      <c r="CO1392" s="2"/>
      <c r="CP1392" s="2"/>
      <c r="CQ1392" s="2"/>
      <c r="CR1392" s="2"/>
      <c r="CS1392" s="2"/>
      <c r="CT1392" s="2"/>
      <c r="CU1392" s="2"/>
      <c r="CV1392" s="2"/>
      <c r="CW1392" s="2"/>
      <c r="CX1392" s="2"/>
      <c r="CY1392" s="2"/>
      <c r="CZ1392" s="2"/>
      <c r="DA1392" s="2"/>
      <c r="DB1392" s="2"/>
      <c r="DC1392" s="2"/>
      <c r="DD1392" s="2"/>
      <c r="DE1392" s="2"/>
      <c r="DF1392" s="2"/>
      <c r="DG1392" s="2"/>
      <c r="DH1392" s="2"/>
      <c r="DI1392" s="2"/>
      <c r="DJ1392" s="2"/>
      <c r="DK1392" s="2"/>
      <c r="DL1392" s="2"/>
      <c r="DM1392" s="2"/>
      <c r="DN1392" s="2"/>
      <c r="DO1392" s="2"/>
      <c r="DP1392" s="2"/>
      <c r="DQ1392" s="2"/>
      <c r="DR1392" s="2"/>
      <c r="DS1392" s="2"/>
      <c r="DT1392" s="2"/>
      <c r="DU1392" s="2"/>
      <c r="DV1392" s="2"/>
      <c r="DW1392" s="2"/>
      <c r="DX1392" s="2"/>
      <c r="DY1392" s="2"/>
      <c r="DZ1392" s="2"/>
      <c r="EA1392" s="2"/>
      <c r="EB1392" s="2"/>
      <c r="EC1392" s="2"/>
      <c r="ED1392" s="2"/>
      <c r="EE1392" s="2"/>
      <c r="EF1392" s="2"/>
      <c r="EG1392" s="2"/>
      <c r="EH1392" s="2"/>
      <c r="EI1392" s="2"/>
      <c r="EJ1392" s="2"/>
      <c r="EK1392" s="2"/>
      <c r="EL1392" s="2"/>
      <c r="EM1392" s="2"/>
      <c r="EN1392" s="2"/>
      <c r="EO1392" s="2"/>
      <c r="EP1392" s="2"/>
      <c r="EQ1392" s="2"/>
      <c r="ER1392" s="2"/>
      <c r="ES1392" s="2"/>
      <c r="ET1392" s="2"/>
      <c r="EU1392" s="2"/>
      <c r="EV1392" s="2"/>
      <c r="EW1392" s="2"/>
      <c r="EX1392" s="2"/>
      <c r="EY1392" s="2"/>
      <c r="EZ1392" s="2"/>
      <c r="FA1392" s="2"/>
      <c r="FB1392" s="2"/>
      <c r="FC1392" s="2"/>
      <c r="FD1392" s="2"/>
      <c r="FE1392" s="2"/>
      <c r="FF1392" s="2"/>
      <c r="FG1392" s="2"/>
      <c r="FH1392" s="2"/>
      <c r="FI1392" s="2"/>
      <c r="FJ1392" s="2"/>
      <c r="FK1392" s="2"/>
      <c r="FL1392" s="2"/>
      <c r="FM1392" s="2"/>
      <c r="FN1392" s="2"/>
      <c r="FO1392" s="2"/>
      <c r="FP1392" s="2"/>
      <c r="FQ1392" s="2"/>
      <c r="FR1392" s="2"/>
      <c r="FS1392" s="2"/>
      <c r="FT1392" s="2"/>
      <c r="FU1392" s="2"/>
      <c r="FV1392" s="2"/>
      <c r="FW1392" s="2"/>
      <c r="FX1392" s="2"/>
      <c r="FY1392" s="2"/>
      <c r="FZ1392" s="2"/>
      <c r="GA1392" s="2"/>
      <c r="GB1392" s="2"/>
      <c r="GC1392" s="2"/>
      <c r="GD1392" s="2"/>
      <c r="GE1392" s="2"/>
      <c r="GF1392" s="2"/>
      <c r="GG1392" s="2"/>
      <c r="GH1392" s="2"/>
      <c r="GI1392" s="2"/>
      <c r="GJ1392" s="2"/>
      <c r="GK1392" s="2"/>
      <c r="GL1392" s="2"/>
      <c r="GM1392" s="2"/>
      <c r="GN1392" s="2"/>
      <c r="GO1392" s="2"/>
      <c r="GP1392" s="2"/>
    </row>
    <row r="1393" spans="6:198" s="1" customFormat="1" ht="12.75" customHeight="1">
      <c r="F1393" s="81"/>
      <c r="G1393" s="480"/>
      <c r="H1393" s="500"/>
      <c r="I1393" s="500"/>
      <c r="J1393" s="500"/>
      <c r="K1393" s="546" t="s">
        <v>601</v>
      </c>
      <c r="L1393" s="546"/>
      <c r="M1393" s="546"/>
      <c r="N1393" s="546"/>
      <c r="O1393" s="547"/>
      <c r="P1393" s="547"/>
      <c r="Q1393" s="547"/>
      <c r="R1393" s="547"/>
      <c r="S1393" s="547"/>
      <c r="T1393" s="547"/>
      <c r="U1393" s="547"/>
      <c r="V1393" s="547"/>
      <c r="W1393" s="547"/>
      <c r="X1393" s="547"/>
      <c r="Y1393" s="547"/>
      <c r="Z1393" s="547"/>
      <c r="AA1393" s="547"/>
      <c r="AB1393" s="501"/>
      <c r="AC1393" s="501"/>
      <c r="AD1393" s="501"/>
      <c r="AE1393" s="501"/>
      <c r="AF1393" s="553">
        <f>'[1]Strats Summary'!$G$6</f>
        <v>0.71061809041251678</v>
      </c>
      <c r="AG1393" s="553"/>
      <c r="AH1393" s="553"/>
      <c r="AI1393" s="553"/>
      <c r="AJ1393" s="553"/>
      <c r="AK1393" s="553"/>
      <c r="AL1393" s="553"/>
      <c r="AM1393" s="553"/>
      <c r="AN1393" s="500"/>
      <c r="AO1393" s="500"/>
      <c r="AP1393" s="500"/>
      <c r="AQ1393" s="500"/>
      <c r="AR1393" s="500"/>
      <c r="AS1393" s="500"/>
      <c r="AT1393" s="500"/>
      <c r="AU1393" s="500"/>
      <c r="AV1393" s="500"/>
      <c r="AW1393" s="500"/>
      <c r="AX1393" s="500"/>
      <c r="AY1393" s="500"/>
      <c r="AZ1393" s="500"/>
      <c r="BA1393" s="500"/>
      <c r="BB1393" s="500"/>
      <c r="BC1393" s="500"/>
      <c r="BD1393" s="480"/>
      <c r="BE1393" s="480"/>
      <c r="BF1393" s="480"/>
      <c r="BG1393" s="480"/>
      <c r="BH1393" s="480"/>
      <c r="BI1393" s="480"/>
      <c r="BJ1393" s="480"/>
      <c r="BK1393" s="480"/>
      <c r="BR1393" s="2"/>
      <c r="BS1393" s="2"/>
      <c r="BT1393" s="2"/>
      <c r="BU1393" s="2"/>
      <c r="BV1393" s="2"/>
      <c r="BW1393" s="2"/>
      <c r="BX1393" s="2"/>
      <c r="BY1393" s="2"/>
      <c r="BZ1393" s="2"/>
      <c r="CA1393" s="2"/>
      <c r="CB1393" s="2"/>
      <c r="CC1393" s="2"/>
      <c r="CD1393" s="2"/>
      <c r="CE1393" s="2"/>
      <c r="CF1393" s="2"/>
      <c r="CG1393" s="2"/>
      <c r="CH1393" s="2"/>
      <c r="CI1393" s="2"/>
      <c r="CJ1393" s="2"/>
      <c r="CK1393" s="2"/>
      <c r="CL1393" s="2"/>
      <c r="CM1393" s="2"/>
      <c r="CN1393" s="2"/>
      <c r="CO1393" s="2"/>
      <c r="CP1393" s="2"/>
      <c r="CQ1393" s="2"/>
      <c r="CR1393" s="2"/>
      <c r="CS1393" s="2"/>
      <c r="CT1393" s="2"/>
      <c r="CU1393" s="2"/>
      <c r="CV1393" s="2"/>
      <c r="CW1393" s="2"/>
      <c r="CX1393" s="2"/>
      <c r="CY1393" s="2"/>
      <c r="CZ1393" s="2"/>
      <c r="DA1393" s="2"/>
      <c r="DB1393" s="2"/>
      <c r="DC1393" s="2"/>
      <c r="DD1393" s="2"/>
      <c r="DE1393" s="2"/>
      <c r="DF1393" s="2"/>
      <c r="DG1393" s="2"/>
      <c r="DH1393" s="2"/>
      <c r="DI1393" s="2"/>
      <c r="DJ1393" s="2"/>
      <c r="DK1393" s="2"/>
      <c r="DL1393" s="2"/>
      <c r="DM1393" s="2"/>
      <c r="DN1393" s="2"/>
      <c r="DO1393" s="2"/>
      <c r="DP1393" s="2"/>
      <c r="DQ1393" s="2"/>
      <c r="DR1393" s="2"/>
      <c r="DS1393" s="2"/>
      <c r="DT1393" s="2"/>
      <c r="DU1393" s="2"/>
      <c r="DV1393" s="2"/>
      <c r="DW1393" s="2"/>
      <c r="DX1393" s="2"/>
      <c r="DY1393" s="2"/>
      <c r="DZ1393" s="2"/>
      <c r="EA1393" s="2"/>
      <c r="EB1393" s="2"/>
      <c r="EC1393" s="2"/>
      <c r="ED1393" s="2"/>
      <c r="EE1393" s="2"/>
      <c r="EF1393" s="2"/>
      <c r="EG1393" s="2"/>
      <c r="EH1393" s="2"/>
      <c r="EI1393" s="2"/>
      <c r="EJ1393" s="2"/>
      <c r="EK1393" s="2"/>
      <c r="EL1393" s="2"/>
      <c r="EM1393" s="2"/>
      <c r="EN1393" s="2"/>
      <c r="EO1393" s="2"/>
      <c r="EP1393" s="2"/>
      <c r="EQ1393" s="2"/>
      <c r="ER1393" s="2"/>
      <c r="ES1393" s="2"/>
      <c r="ET1393" s="2"/>
      <c r="EU1393" s="2"/>
      <c r="EV1393" s="2"/>
      <c r="EW1393" s="2"/>
      <c r="EX1393" s="2"/>
      <c r="EY1393" s="2"/>
      <c r="EZ1393" s="2"/>
      <c r="FA1393" s="2"/>
      <c r="FB1393" s="2"/>
      <c r="FC1393" s="2"/>
      <c r="FD1393" s="2"/>
      <c r="FE1393" s="2"/>
      <c r="FF1393" s="2"/>
      <c r="FG1393" s="2"/>
      <c r="FH1393" s="2"/>
      <c r="FI1393" s="2"/>
      <c r="FJ1393" s="2"/>
      <c r="FK1393" s="2"/>
      <c r="FL1393" s="2"/>
      <c r="FM1393" s="2"/>
      <c r="FN1393" s="2"/>
      <c r="FO1393" s="2"/>
      <c r="FP1393" s="2"/>
      <c r="FQ1393" s="2"/>
      <c r="FR1393" s="2"/>
      <c r="FS1393" s="2"/>
      <c r="FT1393" s="2"/>
      <c r="FU1393" s="2"/>
      <c r="FV1393" s="2"/>
      <c r="FW1393" s="2"/>
      <c r="FX1393" s="2"/>
      <c r="FY1393" s="2"/>
      <c r="FZ1393" s="2"/>
      <c r="GA1393" s="2"/>
      <c r="GB1393" s="2"/>
      <c r="GC1393" s="2"/>
      <c r="GD1393" s="2"/>
      <c r="GE1393" s="2"/>
      <c r="GF1393" s="2"/>
      <c r="GG1393" s="2"/>
      <c r="GH1393" s="2"/>
      <c r="GI1393" s="2"/>
      <c r="GJ1393" s="2"/>
      <c r="GK1393" s="2"/>
      <c r="GL1393" s="2"/>
      <c r="GM1393" s="2"/>
      <c r="GN1393" s="2"/>
      <c r="GO1393" s="2"/>
      <c r="GP1393" s="2"/>
    </row>
    <row r="1394" spans="6:198" s="1" customFormat="1" ht="12.75" customHeight="1">
      <c r="F1394" s="81"/>
      <c r="G1394" s="480"/>
      <c r="H1394" s="500"/>
      <c r="I1394" s="500"/>
      <c r="J1394" s="500"/>
      <c r="K1394" s="546" t="s">
        <v>602</v>
      </c>
      <c r="L1394" s="546"/>
      <c r="M1394" s="546"/>
      <c r="N1394" s="546"/>
      <c r="O1394" s="547"/>
      <c r="P1394" s="547"/>
      <c r="Q1394" s="547"/>
      <c r="R1394" s="547"/>
      <c r="S1394" s="547"/>
      <c r="T1394" s="547"/>
      <c r="U1394" s="547"/>
      <c r="V1394" s="547"/>
      <c r="W1394" s="547"/>
      <c r="X1394" s="547"/>
      <c r="Y1394" s="547"/>
      <c r="Z1394" s="547"/>
      <c r="AA1394" s="501"/>
      <c r="AB1394" s="501"/>
      <c r="AC1394" s="501"/>
      <c r="AD1394" s="501"/>
      <c r="AE1394" s="501"/>
      <c r="AF1394" s="553">
        <f>'[1]Strats Summary'!$G$7</f>
        <v>0.70738893414173776</v>
      </c>
      <c r="AG1394" s="553"/>
      <c r="AH1394" s="553"/>
      <c r="AI1394" s="553"/>
      <c r="AJ1394" s="553"/>
      <c r="AK1394" s="553"/>
      <c r="AL1394" s="553"/>
      <c r="AM1394" s="553"/>
      <c r="AN1394" s="501"/>
      <c r="AO1394" s="501"/>
      <c r="AP1394" s="501"/>
      <c r="AQ1394" s="501"/>
      <c r="AR1394" s="500"/>
      <c r="AS1394" s="500"/>
      <c r="AT1394" s="500"/>
      <c r="AU1394" s="500"/>
      <c r="AV1394" s="500"/>
      <c r="AW1394" s="500"/>
      <c r="AX1394" s="500"/>
      <c r="AY1394" s="500"/>
      <c r="AZ1394" s="500"/>
      <c r="BA1394" s="500"/>
      <c r="BB1394" s="500"/>
      <c r="BC1394" s="500"/>
      <c r="BD1394" s="480"/>
      <c r="BE1394" s="480"/>
      <c r="BF1394" s="480"/>
      <c r="BG1394" s="480"/>
      <c r="BH1394" s="480"/>
      <c r="BI1394" s="480"/>
      <c r="BJ1394" s="480"/>
      <c r="BK1394" s="480"/>
      <c r="BR1394" s="2"/>
      <c r="BS1394" s="2"/>
      <c r="BT1394" s="2"/>
      <c r="BU1394" s="2"/>
      <c r="BV1394" s="2"/>
      <c r="BW1394" s="2"/>
      <c r="BX1394" s="2"/>
      <c r="BY1394" s="2"/>
      <c r="BZ1394" s="2"/>
      <c r="CA1394" s="2"/>
      <c r="CB1394" s="2"/>
      <c r="CC1394" s="2"/>
      <c r="CD1394" s="2"/>
      <c r="CE1394" s="2"/>
      <c r="CF1394" s="2"/>
      <c r="CG1394" s="2"/>
      <c r="CH1394" s="2"/>
      <c r="CI1394" s="2"/>
      <c r="CJ1394" s="2"/>
      <c r="CK1394" s="2"/>
      <c r="CL1394" s="2"/>
      <c r="CM1394" s="2"/>
      <c r="CN1394" s="2"/>
      <c r="CO1394" s="2"/>
      <c r="CP1394" s="2"/>
      <c r="CQ1394" s="2"/>
      <c r="CR1394" s="2"/>
      <c r="CS1394" s="2"/>
      <c r="CT1394" s="2"/>
      <c r="CU1394" s="2"/>
      <c r="CV1394" s="2"/>
      <c r="CW1394" s="2"/>
      <c r="CX1394" s="2"/>
      <c r="CY1394" s="2"/>
      <c r="CZ1394" s="2"/>
      <c r="DA1394" s="2"/>
      <c r="DB1394" s="2"/>
      <c r="DC1394" s="2"/>
      <c r="DD1394" s="2"/>
      <c r="DE1394" s="2"/>
      <c r="DF1394" s="2"/>
      <c r="DG1394" s="2"/>
      <c r="DH1394" s="2"/>
      <c r="DI1394" s="2"/>
      <c r="DJ1394" s="2"/>
      <c r="DK1394" s="2"/>
      <c r="DL1394" s="2"/>
      <c r="DM1394" s="2"/>
      <c r="DN1394" s="2"/>
      <c r="DO1394" s="2"/>
      <c r="DP1394" s="2"/>
      <c r="DQ1394" s="2"/>
      <c r="DR1394" s="2"/>
      <c r="DS1394" s="2"/>
      <c r="DT1394" s="2"/>
      <c r="DU1394" s="2"/>
      <c r="DV1394" s="2"/>
      <c r="DW1394" s="2"/>
      <c r="DX1394" s="2"/>
      <c r="DY1394" s="2"/>
      <c r="DZ1394" s="2"/>
      <c r="EA1394" s="2"/>
      <c r="EB1394" s="2"/>
      <c r="EC1394" s="2"/>
      <c r="ED1394" s="2"/>
      <c r="EE1394" s="2"/>
      <c r="EF1394" s="2"/>
      <c r="EG1394" s="2"/>
      <c r="EH1394" s="2"/>
      <c r="EI1394" s="2"/>
      <c r="EJ1394" s="2"/>
      <c r="EK1394" s="2"/>
      <c r="EL1394" s="2"/>
      <c r="EM1394" s="2"/>
      <c r="EN1394" s="2"/>
      <c r="EO1394" s="2"/>
      <c r="EP1394" s="2"/>
      <c r="EQ1394" s="2"/>
      <c r="ER1394" s="2"/>
      <c r="ES1394" s="2"/>
      <c r="ET1394" s="2"/>
      <c r="EU1394" s="2"/>
      <c r="EV1394" s="2"/>
      <c r="EW1394" s="2"/>
      <c r="EX1394" s="2"/>
      <c r="EY1394" s="2"/>
      <c r="EZ1394" s="2"/>
      <c r="FA1394" s="2"/>
      <c r="FB1394" s="2"/>
      <c r="FC1394" s="2"/>
      <c r="FD1394" s="2"/>
      <c r="FE1394" s="2"/>
      <c r="FF1394" s="2"/>
      <c r="FG1394" s="2"/>
      <c r="FH1394" s="2"/>
      <c r="FI1394" s="2"/>
      <c r="FJ1394" s="2"/>
      <c r="FK1394" s="2"/>
      <c r="FL1394" s="2"/>
      <c r="FM1394" s="2"/>
      <c r="FN1394" s="2"/>
      <c r="FO1394" s="2"/>
      <c r="FP1394" s="2"/>
      <c r="FQ1394" s="2"/>
      <c r="FR1394" s="2"/>
      <c r="FS1394" s="2"/>
      <c r="FT1394" s="2"/>
      <c r="FU1394" s="2"/>
      <c r="FV1394" s="2"/>
      <c r="FW1394" s="2"/>
      <c r="FX1394" s="2"/>
      <c r="FY1394" s="2"/>
      <c r="FZ1394" s="2"/>
      <c r="GA1394" s="2"/>
      <c r="GB1394" s="2"/>
      <c r="GC1394" s="2"/>
      <c r="GD1394" s="2"/>
      <c r="GE1394" s="2"/>
      <c r="GF1394" s="2"/>
      <c r="GG1394" s="2"/>
      <c r="GH1394" s="2"/>
      <c r="GI1394" s="2"/>
      <c r="GJ1394" s="2"/>
      <c r="GK1394" s="2"/>
      <c r="GL1394" s="2"/>
      <c r="GM1394" s="2"/>
      <c r="GN1394" s="2"/>
      <c r="GO1394" s="2"/>
      <c r="GP1394" s="2"/>
    </row>
    <row r="1395" spans="6:198" s="1" customFormat="1" ht="12.75" customHeight="1">
      <c r="F1395" s="81"/>
      <c r="G1395" s="480"/>
      <c r="H1395" s="500"/>
      <c r="I1395" s="500"/>
      <c r="J1395" s="500"/>
      <c r="K1395" s="546" t="s">
        <v>603</v>
      </c>
      <c r="L1395" s="546"/>
      <c r="M1395" s="546"/>
      <c r="N1395" s="546"/>
      <c r="O1395" s="547"/>
      <c r="P1395" s="547"/>
      <c r="Q1395" s="547"/>
      <c r="R1395" s="547"/>
      <c r="S1395" s="547"/>
      <c r="T1395" s="547"/>
      <c r="U1395" s="547"/>
      <c r="V1395" s="547"/>
      <c r="W1395" s="547"/>
      <c r="X1395" s="547"/>
      <c r="Y1395" s="547"/>
      <c r="Z1395" s="547"/>
      <c r="AA1395" s="501"/>
      <c r="AB1395" s="501"/>
      <c r="AC1395" s="501"/>
      <c r="AD1395" s="501"/>
      <c r="AE1395" s="501"/>
      <c r="AF1395" s="552">
        <f>'[1]Strats Summary'!$N$3</f>
        <v>1307563.93</v>
      </c>
      <c r="AG1395" s="552"/>
      <c r="AH1395" s="552"/>
      <c r="AI1395" s="552"/>
      <c r="AJ1395" s="552"/>
      <c r="AK1395" s="552"/>
      <c r="AL1395" s="552"/>
      <c r="AM1395" s="552"/>
      <c r="AN1395" s="501"/>
      <c r="AO1395" s="501"/>
      <c r="AP1395" s="501"/>
      <c r="AQ1395" s="501"/>
      <c r="AR1395" s="500"/>
      <c r="AS1395" s="500"/>
      <c r="AT1395" s="500"/>
      <c r="AU1395" s="500"/>
      <c r="AV1395" s="500"/>
      <c r="AW1395" s="500"/>
      <c r="AX1395" s="500"/>
      <c r="AY1395" s="500"/>
      <c r="AZ1395" s="500"/>
      <c r="BA1395" s="500"/>
      <c r="BB1395" s="500"/>
      <c r="BC1395" s="500"/>
      <c r="BD1395" s="500"/>
      <c r="BE1395" s="500"/>
      <c r="BF1395" s="500"/>
      <c r="BG1395" s="500"/>
      <c r="BH1395" s="500"/>
      <c r="BI1395" s="500"/>
      <c r="BJ1395" s="500"/>
      <c r="BK1395" s="500"/>
      <c r="BL1395" s="500"/>
      <c r="BM1395" s="500"/>
      <c r="BN1395" s="500"/>
      <c r="BO1395" s="500"/>
      <c r="BP1395" s="500"/>
      <c r="BQ1395" s="500"/>
      <c r="BR1395" s="500"/>
      <c r="BS1395" s="500"/>
      <c r="BT1395" s="500"/>
      <c r="BU1395" s="500"/>
      <c r="BV1395" s="500"/>
      <c r="BW1395" s="500"/>
      <c r="BX1395" s="500"/>
      <c r="BY1395" s="500"/>
      <c r="BZ1395" s="500"/>
      <c r="CA1395" s="500"/>
      <c r="CB1395" s="500"/>
      <c r="CC1395" s="500"/>
      <c r="CD1395" s="500"/>
      <c r="CE1395" s="500"/>
      <c r="CF1395" s="500"/>
      <c r="CG1395" s="500"/>
      <c r="CH1395" s="500"/>
      <c r="CI1395" s="500"/>
      <c r="CJ1395" s="500"/>
      <c r="CK1395" s="500"/>
      <c r="CL1395" s="500"/>
      <c r="CM1395" s="500"/>
      <c r="CN1395" s="500"/>
      <c r="CO1395" s="500"/>
      <c r="CP1395" s="2"/>
      <c r="CQ1395" s="2"/>
      <c r="CR1395" s="2"/>
      <c r="CS1395" s="2"/>
      <c r="CT1395" s="2"/>
      <c r="CU1395" s="2"/>
      <c r="CV1395" s="2"/>
      <c r="CW1395" s="2"/>
      <c r="CX1395" s="2"/>
      <c r="CY1395" s="2"/>
      <c r="CZ1395" s="2"/>
      <c r="DA1395" s="2"/>
      <c r="DB1395" s="2"/>
      <c r="DC1395" s="2"/>
      <c r="DD1395" s="2"/>
      <c r="DE1395" s="2"/>
      <c r="DF1395" s="2"/>
      <c r="DG1395" s="2"/>
      <c r="DH1395" s="2"/>
      <c r="DI1395" s="2"/>
      <c r="DJ1395" s="2"/>
      <c r="DK1395" s="2"/>
      <c r="DL1395" s="2"/>
      <c r="DM1395" s="2"/>
      <c r="DN1395" s="2"/>
      <c r="DO1395" s="2"/>
      <c r="DP1395" s="2"/>
      <c r="DQ1395" s="2"/>
      <c r="DR1395" s="2"/>
      <c r="DS1395" s="2"/>
      <c r="DT1395" s="2"/>
      <c r="DU1395" s="2"/>
      <c r="DV1395" s="2"/>
      <c r="DW1395" s="2"/>
      <c r="DX1395" s="2"/>
      <c r="DY1395" s="2"/>
      <c r="DZ1395" s="2"/>
      <c r="EA1395" s="2"/>
      <c r="EB1395" s="2"/>
      <c r="EC1395" s="2"/>
      <c r="ED1395" s="2"/>
      <c r="EE1395" s="2"/>
      <c r="EF1395" s="2"/>
      <c r="EG1395" s="2"/>
      <c r="EH1395" s="2"/>
      <c r="EI1395" s="2"/>
      <c r="EJ1395" s="2"/>
      <c r="EK1395" s="2"/>
      <c r="EL1395" s="2"/>
      <c r="EM1395" s="2"/>
      <c r="EN1395" s="2"/>
      <c r="EO1395" s="2"/>
      <c r="EP1395" s="2"/>
      <c r="EQ1395" s="2"/>
      <c r="ER1395" s="2"/>
      <c r="ES1395" s="2"/>
      <c r="ET1395" s="2"/>
      <c r="EU1395" s="2"/>
      <c r="EV1395" s="2"/>
      <c r="EW1395" s="2"/>
      <c r="EX1395" s="2"/>
      <c r="EY1395" s="2"/>
      <c r="EZ1395" s="2"/>
      <c r="FA1395" s="2"/>
      <c r="FB1395" s="2"/>
      <c r="FC1395" s="2"/>
      <c r="FD1395" s="2"/>
      <c r="FE1395" s="2"/>
      <c r="FF1395" s="2"/>
      <c r="FG1395" s="2"/>
      <c r="FH1395" s="2"/>
      <c r="FI1395" s="2"/>
      <c r="FJ1395" s="2"/>
      <c r="FK1395" s="2"/>
      <c r="FL1395" s="2"/>
      <c r="FM1395" s="2"/>
      <c r="FN1395" s="2"/>
      <c r="FO1395" s="2"/>
      <c r="FP1395" s="2"/>
      <c r="FQ1395" s="2"/>
      <c r="FR1395" s="2"/>
      <c r="FS1395" s="2"/>
      <c r="FT1395" s="2"/>
      <c r="FU1395" s="2"/>
      <c r="FV1395" s="2"/>
      <c r="FW1395" s="2"/>
      <c r="FX1395" s="2"/>
      <c r="FY1395" s="2"/>
      <c r="FZ1395" s="2"/>
      <c r="GA1395" s="2"/>
      <c r="GB1395" s="2"/>
      <c r="GC1395" s="2"/>
      <c r="GD1395" s="2"/>
      <c r="GE1395" s="2"/>
      <c r="GF1395" s="2"/>
      <c r="GG1395" s="2"/>
      <c r="GH1395" s="2"/>
      <c r="GI1395" s="2"/>
      <c r="GJ1395" s="2"/>
      <c r="GK1395" s="2"/>
      <c r="GL1395" s="2"/>
      <c r="GM1395" s="2"/>
      <c r="GN1395" s="2"/>
      <c r="GO1395" s="2"/>
      <c r="GP1395" s="2"/>
    </row>
    <row r="1396" spans="6:198" s="1" customFormat="1" ht="12.75" customHeight="1">
      <c r="F1396" s="81"/>
      <c r="G1396" s="480"/>
      <c r="H1396" s="500"/>
      <c r="I1396" s="500"/>
      <c r="J1396" s="500"/>
      <c r="K1396" s="556" t="s">
        <v>604</v>
      </c>
      <c r="L1396" s="556"/>
      <c r="M1396" s="556"/>
      <c r="N1396" s="556"/>
      <c r="O1396" s="557"/>
      <c r="P1396" s="557"/>
      <c r="Q1396" s="557"/>
      <c r="R1396" s="557"/>
      <c r="S1396" s="557"/>
      <c r="T1396" s="557"/>
      <c r="U1396" s="557"/>
      <c r="V1396" s="557"/>
      <c r="W1396" s="557"/>
      <c r="X1396" s="557"/>
      <c r="Y1396" s="557"/>
      <c r="Z1396" s="557"/>
      <c r="AA1396" s="501"/>
      <c r="AB1396" s="501"/>
      <c r="AC1396" s="501"/>
      <c r="AD1396" s="501"/>
      <c r="AE1396" s="501"/>
      <c r="AF1396" s="553">
        <f>'[1]Strats Summary'!$N$4</f>
        <v>3.9308014861926553E-2</v>
      </c>
      <c r="AG1396" s="553"/>
      <c r="AH1396" s="553"/>
      <c r="AI1396" s="553"/>
      <c r="AJ1396" s="553"/>
      <c r="AK1396" s="553"/>
      <c r="AL1396" s="553"/>
      <c r="AM1396" s="553"/>
      <c r="AN1396" s="501"/>
      <c r="AO1396" s="501"/>
      <c r="AP1396" s="501"/>
      <c r="AQ1396" s="501"/>
      <c r="AR1396" s="500"/>
      <c r="AS1396" s="500"/>
      <c r="AT1396" s="500"/>
      <c r="AU1396" s="500"/>
      <c r="AV1396" s="500"/>
      <c r="AW1396" s="500"/>
      <c r="AX1396" s="500"/>
      <c r="AY1396" s="500"/>
      <c r="AZ1396" s="500"/>
      <c r="BA1396" s="500"/>
      <c r="BB1396" s="500"/>
      <c r="BC1396" s="500"/>
      <c r="BD1396" s="480"/>
      <c r="BE1396" s="480"/>
      <c r="BF1396" s="480"/>
      <c r="BG1396" s="480"/>
      <c r="BH1396" s="480"/>
      <c r="BI1396" s="480"/>
      <c r="BJ1396" s="480"/>
      <c r="BK1396" s="480"/>
      <c r="BR1396" s="2"/>
      <c r="BS1396" s="2"/>
      <c r="BT1396" s="2"/>
      <c r="BU1396" s="2"/>
      <c r="BV1396" s="2"/>
      <c r="BW1396" s="2"/>
      <c r="BX1396" s="2"/>
      <c r="BY1396" s="2"/>
      <c r="BZ1396" s="2"/>
      <c r="CA1396" s="2"/>
      <c r="CB1396" s="2"/>
      <c r="CC1396" s="2"/>
      <c r="CD1396" s="2"/>
      <c r="CE1396" s="2"/>
      <c r="CF1396" s="2"/>
      <c r="CG1396" s="2"/>
      <c r="CH1396" s="2"/>
      <c r="CI1396" s="2"/>
      <c r="CJ1396" s="2"/>
      <c r="CK1396" s="2"/>
      <c r="CL1396" s="2"/>
      <c r="CM1396" s="2"/>
      <c r="CN1396" s="2"/>
      <c r="CO1396" s="2"/>
      <c r="CP1396" s="2"/>
      <c r="CQ1396" s="2"/>
      <c r="CR1396" s="2"/>
      <c r="CS1396" s="2"/>
      <c r="CT1396" s="2"/>
      <c r="CU1396" s="2"/>
      <c r="CV1396" s="2"/>
      <c r="CW1396" s="2"/>
      <c r="CX1396" s="2"/>
      <c r="CY1396" s="2"/>
      <c r="CZ1396" s="2"/>
      <c r="DA1396" s="2"/>
      <c r="DB1396" s="2"/>
      <c r="DC1396" s="2"/>
      <c r="DD1396" s="2"/>
      <c r="DE1396" s="2"/>
      <c r="DF1396" s="2"/>
      <c r="DG1396" s="2"/>
      <c r="DH1396" s="2"/>
      <c r="DI1396" s="2"/>
      <c r="DJ1396" s="2"/>
      <c r="DK1396" s="2"/>
      <c r="DL1396" s="2"/>
      <c r="DM1396" s="2"/>
      <c r="DN1396" s="2"/>
      <c r="DO1396" s="2"/>
      <c r="DP1396" s="2"/>
      <c r="DQ1396" s="2"/>
      <c r="DR1396" s="2"/>
      <c r="DS1396" s="2"/>
      <c r="DT1396" s="2"/>
      <c r="DU1396" s="2"/>
      <c r="DV1396" s="2"/>
      <c r="DW1396" s="2"/>
      <c r="DX1396" s="2"/>
      <c r="DY1396" s="2"/>
      <c r="DZ1396" s="2"/>
      <c r="EA1396" s="2"/>
      <c r="EB1396" s="2"/>
      <c r="EC1396" s="2"/>
      <c r="ED1396" s="2"/>
      <c r="EE1396" s="2"/>
      <c r="EF1396" s="2"/>
      <c r="EG1396" s="2"/>
      <c r="EH1396" s="2"/>
      <c r="EI1396" s="2"/>
      <c r="EJ1396" s="2"/>
      <c r="EK1396" s="2"/>
      <c r="EL1396" s="2"/>
      <c r="EM1396" s="2"/>
      <c r="EN1396" s="2"/>
      <c r="EO1396" s="2"/>
      <c r="EP1396" s="2"/>
      <c r="EQ1396" s="2"/>
      <c r="ER1396" s="2"/>
      <c r="ES1396" s="2"/>
      <c r="ET1396" s="2"/>
      <c r="EU1396" s="2"/>
      <c r="EV1396" s="2"/>
      <c r="EW1396" s="2"/>
      <c r="EX1396" s="2"/>
      <c r="EY1396" s="2"/>
      <c r="EZ1396" s="2"/>
      <c r="FA1396" s="2"/>
      <c r="FB1396" s="2"/>
      <c r="FC1396" s="2"/>
      <c r="FD1396" s="2"/>
      <c r="FE1396" s="2"/>
      <c r="FF1396" s="2"/>
      <c r="FG1396" s="2"/>
      <c r="FH1396" s="2"/>
      <c r="FI1396" s="2"/>
      <c r="FJ1396" s="2"/>
      <c r="FK1396" s="2"/>
      <c r="FL1396" s="2"/>
      <c r="FM1396" s="2"/>
      <c r="FN1396" s="2"/>
      <c r="FO1396" s="2"/>
      <c r="FP1396" s="2"/>
      <c r="FQ1396" s="2"/>
      <c r="FR1396" s="2"/>
      <c r="FS1396" s="2"/>
      <c r="FT1396" s="2"/>
      <c r="FU1396" s="2"/>
      <c r="FV1396" s="2"/>
      <c r="FW1396" s="2"/>
      <c r="FX1396" s="2"/>
      <c r="FY1396" s="2"/>
      <c r="FZ1396" s="2"/>
      <c r="GA1396" s="2"/>
      <c r="GB1396" s="2"/>
      <c r="GC1396" s="2"/>
      <c r="GD1396" s="2"/>
      <c r="GE1396" s="2"/>
      <c r="GF1396" s="2"/>
      <c r="GG1396" s="2"/>
      <c r="GH1396" s="2"/>
      <c r="GI1396" s="2"/>
      <c r="GJ1396" s="2"/>
      <c r="GK1396" s="2"/>
      <c r="GL1396" s="2"/>
      <c r="GM1396" s="2"/>
      <c r="GN1396" s="2"/>
      <c r="GO1396" s="2"/>
      <c r="GP1396" s="2"/>
    </row>
    <row r="1397" spans="6:198" s="1" customFormat="1" ht="12.75" customHeight="1">
      <c r="F1397" s="81"/>
      <c r="G1397" s="480"/>
      <c r="H1397" s="500"/>
      <c r="I1397" s="500"/>
      <c r="J1397" s="500"/>
      <c r="K1397" s="556" t="s">
        <v>605</v>
      </c>
      <c r="L1397" s="556"/>
      <c r="M1397" s="556"/>
      <c r="N1397" s="556"/>
      <c r="O1397" s="557"/>
      <c r="P1397" s="557"/>
      <c r="Q1397" s="557"/>
      <c r="R1397" s="557"/>
      <c r="S1397" s="557"/>
      <c r="T1397" s="557"/>
      <c r="U1397" s="557"/>
      <c r="V1397" s="557"/>
      <c r="W1397" s="557"/>
      <c r="X1397" s="557"/>
      <c r="Y1397" s="557"/>
      <c r="Z1397" s="501"/>
      <c r="AA1397" s="501"/>
      <c r="AB1397" s="501"/>
      <c r="AC1397" s="501"/>
      <c r="AD1397" s="501"/>
      <c r="AE1397" s="501"/>
      <c r="AF1397" s="554">
        <f>'[1]Strats Summary'!$G$8</f>
        <v>3.6008490463713523E-2</v>
      </c>
      <c r="AG1397" s="554"/>
      <c r="AH1397" s="554"/>
      <c r="AI1397" s="554"/>
      <c r="AJ1397" s="554"/>
      <c r="AK1397" s="554"/>
      <c r="AL1397" s="554"/>
      <c r="AM1397" s="554"/>
      <c r="AN1397" s="501"/>
      <c r="AO1397" s="501"/>
      <c r="AP1397" s="501"/>
      <c r="AQ1397" s="501"/>
      <c r="AR1397" s="500"/>
      <c r="AS1397" s="500"/>
      <c r="AT1397" s="500"/>
      <c r="AU1397" s="500"/>
      <c r="AV1397" s="500"/>
      <c r="AW1397" s="500"/>
      <c r="AX1397" s="500"/>
      <c r="AY1397" s="500"/>
      <c r="AZ1397" s="500"/>
      <c r="BA1397" s="500"/>
      <c r="BB1397" s="500"/>
      <c r="BC1397" s="500"/>
      <c r="BD1397" s="480"/>
      <c r="BE1397" s="480"/>
      <c r="BF1397" s="480"/>
      <c r="BG1397" s="480"/>
      <c r="BH1397" s="480"/>
      <c r="BI1397" s="480"/>
      <c r="BJ1397" s="480"/>
      <c r="BK1397" s="480"/>
      <c r="BR1397" s="2"/>
      <c r="BS1397" s="2"/>
      <c r="BT1397" s="2"/>
      <c r="BU1397" s="2"/>
      <c r="BV1397" s="2"/>
      <c r="BW1397" s="2"/>
      <c r="BX1397" s="2"/>
      <c r="BY1397" s="2"/>
      <c r="BZ1397" s="2"/>
      <c r="CA1397" s="2"/>
      <c r="CB1397" s="2"/>
      <c r="CC1397" s="2"/>
      <c r="CD1397" s="2"/>
      <c r="CE1397" s="2"/>
      <c r="CF1397" s="2"/>
      <c r="CG1397" s="2"/>
      <c r="CH1397" s="2"/>
      <c r="CI1397" s="2"/>
      <c r="CJ1397" s="2"/>
      <c r="CK1397" s="2"/>
      <c r="CL1397" s="2"/>
      <c r="CM1397" s="2"/>
      <c r="CN1397" s="2"/>
      <c r="CO1397" s="2"/>
      <c r="CP1397" s="2"/>
      <c r="CQ1397" s="2"/>
      <c r="CR1397" s="2"/>
      <c r="CS1397" s="2"/>
      <c r="CT1397" s="2"/>
      <c r="CU1397" s="2"/>
      <c r="CV1397" s="2"/>
      <c r="CW1397" s="2"/>
      <c r="CX1397" s="2"/>
      <c r="CY1397" s="2"/>
      <c r="CZ1397" s="2"/>
      <c r="DA1397" s="2"/>
      <c r="DB1397" s="2"/>
      <c r="DC1397" s="2"/>
      <c r="DD1397" s="2"/>
      <c r="DE1397" s="2"/>
      <c r="DF1397" s="2"/>
      <c r="DG1397" s="2"/>
      <c r="DH1397" s="2"/>
      <c r="DI1397" s="2"/>
      <c r="DJ1397" s="2"/>
      <c r="DK1397" s="2"/>
      <c r="DL1397" s="2"/>
      <c r="DM1397" s="2"/>
      <c r="DN1397" s="2"/>
      <c r="DO1397" s="2"/>
      <c r="DP1397" s="2"/>
      <c r="DQ1397" s="2"/>
      <c r="DR1397" s="2"/>
      <c r="DS1397" s="2"/>
      <c r="DT1397" s="2"/>
      <c r="DU1397" s="2"/>
      <c r="DV1397" s="2"/>
      <c r="DW1397" s="2"/>
      <c r="DX1397" s="2"/>
      <c r="DY1397" s="2"/>
      <c r="DZ1397" s="2"/>
      <c r="EA1397" s="2"/>
      <c r="EB1397" s="2"/>
      <c r="EC1397" s="2"/>
      <c r="ED1397" s="2"/>
      <c r="EE1397" s="2"/>
      <c r="EF1397" s="2"/>
      <c r="EG1397" s="2"/>
      <c r="EH1397" s="2"/>
      <c r="EI1397" s="2"/>
      <c r="EJ1397" s="2"/>
      <c r="EK1397" s="2"/>
      <c r="EL1397" s="2"/>
      <c r="EM1397" s="2"/>
      <c r="EN1397" s="2"/>
      <c r="EO1397" s="2"/>
      <c r="EP1397" s="2"/>
      <c r="EQ1397" s="2"/>
      <c r="ER1397" s="2"/>
      <c r="ES1397" s="2"/>
      <c r="ET1397" s="2"/>
      <c r="EU1397" s="2"/>
      <c r="EV1397" s="2"/>
      <c r="EW1397" s="2"/>
      <c r="EX1397" s="2"/>
      <c r="EY1397" s="2"/>
      <c r="EZ1397" s="2"/>
      <c r="FA1397" s="2"/>
      <c r="FB1397" s="2"/>
      <c r="FC1397" s="2"/>
      <c r="FD1397" s="2"/>
      <c r="FE1397" s="2"/>
      <c r="FF1397" s="2"/>
      <c r="FG1397" s="2"/>
      <c r="FH1397" s="2"/>
      <c r="FI1397" s="2"/>
      <c r="FJ1397" s="2"/>
      <c r="FK1397" s="2"/>
      <c r="FL1397" s="2"/>
      <c r="FM1397" s="2"/>
      <c r="FN1397" s="2"/>
      <c r="FO1397" s="2"/>
      <c r="FP1397" s="2"/>
      <c r="FQ1397" s="2"/>
      <c r="FR1397" s="2"/>
      <c r="FS1397" s="2"/>
      <c r="FT1397" s="2"/>
      <c r="FU1397" s="2"/>
      <c r="FV1397" s="2"/>
      <c r="FW1397" s="2"/>
      <c r="FX1397" s="2"/>
      <c r="FY1397" s="2"/>
      <c r="FZ1397" s="2"/>
      <c r="GA1397" s="2"/>
      <c r="GB1397" s="2"/>
      <c r="GC1397" s="2"/>
      <c r="GD1397" s="2"/>
      <c r="GE1397" s="2"/>
      <c r="GF1397" s="2"/>
      <c r="GG1397" s="2"/>
      <c r="GH1397" s="2"/>
      <c r="GI1397" s="2"/>
      <c r="GJ1397" s="2"/>
      <c r="GK1397" s="2"/>
      <c r="GL1397" s="2"/>
      <c r="GM1397" s="2"/>
      <c r="GN1397" s="2"/>
      <c r="GO1397" s="2"/>
      <c r="GP1397" s="2"/>
    </row>
    <row r="1398" spans="6:198" s="1" customFormat="1" ht="12.75" customHeight="1">
      <c r="F1398" s="81"/>
      <c r="G1398" s="480"/>
      <c r="H1398" s="500"/>
      <c r="I1398" s="500"/>
      <c r="J1398" s="500"/>
      <c r="K1398" s="556" t="s">
        <v>606</v>
      </c>
      <c r="L1398" s="556"/>
      <c r="M1398" s="556"/>
      <c r="N1398" s="556"/>
      <c r="O1398" s="557"/>
      <c r="P1398" s="557"/>
      <c r="Q1398" s="557"/>
      <c r="R1398" s="557"/>
      <c r="S1398" s="557"/>
      <c r="T1398" s="557"/>
      <c r="U1398" s="557"/>
      <c r="V1398" s="557"/>
      <c r="W1398" s="557"/>
      <c r="X1398" s="557"/>
      <c r="Y1398" s="557"/>
      <c r="Z1398" s="501"/>
      <c r="AA1398" s="501"/>
      <c r="AB1398" s="501"/>
      <c r="AC1398" s="501"/>
      <c r="AD1398" s="501"/>
      <c r="AE1398" s="501"/>
      <c r="AF1398" s="552">
        <f>'[1]Strats Summary'!$N$5</f>
        <v>2.1056432616402878</v>
      </c>
      <c r="AG1398" s="552"/>
      <c r="AH1398" s="552"/>
      <c r="AI1398" s="552"/>
      <c r="AJ1398" s="552"/>
      <c r="AK1398" s="552"/>
      <c r="AL1398" s="552"/>
      <c r="AM1398" s="552"/>
      <c r="AN1398" s="501"/>
      <c r="AO1398" s="501"/>
      <c r="AP1398" s="501"/>
      <c r="AQ1398" s="501"/>
      <c r="AR1398" s="500"/>
      <c r="AS1398" s="500"/>
      <c r="AT1398" s="500"/>
      <c r="AU1398" s="500"/>
      <c r="AV1398" s="500"/>
      <c r="AW1398" s="500"/>
      <c r="AX1398" s="500"/>
      <c r="AY1398" s="500"/>
      <c r="AZ1398" s="500"/>
      <c r="BA1398" s="500"/>
      <c r="BB1398" s="500"/>
      <c r="BC1398" s="500"/>
      <c r="BD1398" s="480"/>
      <c r="BE1398" s="480"/>
      <c r="BF1398" s="480"/>
      <c r="BG1398" s="480"/>
      <c r="BH1398" s="480"/>
      <c r="BI1398" s="480"/>
      <c r="BJ1398" s="480"/>
      <c r="BK1398" s="480"/>
      <c r="BR1398" s="2"/>
      <c r="BS1398" s="2"/>
      <c r="BT1398" s="2"/>
      <c r="BU1398" s="2"/>
      <c r="BV1398" s="2"/>
      <c r="BW1398" s="2"/>
      <c r="BX1398" s="2"/>
      <c r="BY1398" s="2"/>
      <c r="BZ1398" s="2"/>
      <c r="CA1398" s="2"/>
      <c r="CB1398" s="2"/>
      <c r="CC1398" s="2"/>
      <c r="CD1398" s="2"/>
      <c r="CE1398" s="2"/>
      <c r="CF1398" s="2"/>
      <c r="CG1398" s="2"/>
      <c r="CH1398" s="2"/>
      <c r="CI1398" s="2"/>
      <c r="CJ1398" s="2"/>
      <c r="CK1398" s="2"/>
      <c r="CL1398" s="2"/>
      <c r="CM1398" s="2"/>
      <c r="CN1398" s="2"/>
      <c r="CO1398" s="2"/>
      <c r="CP1398" s="2"/>
      <c r="CQ1398" s="2"/>
      <c r="CR1398" s="2"/>
      <c r="CS1398" s="2"/>
      <c r="CT1398" s="2"/>
      <c r="CU1398" s="2"/>
      <c r="CV1398" s="2"/>
      <c r="CW1398" s="2"/>
      <c r="CX1398" s="2"/>
      <c r="CY1398" s="2"/>
      <c r="CZ1398" s="2"/>
      <c r="DA1398" s="2"/>
      <c r="DB1398" s="2"/>
      <c r="DC1398" s="2"/>
      <c r="DD1398" s="2"/>
      <c r="DE1398" s="2"/>
      <c r="DF1398" s="2"/>
      <c r="DG1398" s="2"/>
      <c r="DH1398" s="2"/>
      <c r="DI1398" s="2"/>
      <c r="DJ1398" s="2"/>
      <c r="DK1398" s="2"/>
      <c r="DL1398" s="2"/>
      <c r="DM1398" s="2"/>
      <c r="DN1398" s="2"/>
      <c r="DO1398" s="2"/>
      <c r="DP1398" s="2"/>
      <c r="DQ1398" s="2"/>
      <c r="DR1398" s="2"/>
      <c r="DS1398" s="2"/>
      <c r="DT1398" s="2"/>
      <c r="DU1398" s="2"/>
      <c r="DV1398" s="2"/>
      <c r="DW1398" s="2"/>
      <c r="DX1398" s="2"/>
      <c r="DY1398" s="2"/>
      <c r="DZ1398" s="2"/>
      <c r="EA1398" s="2"/>
      <c r="EB1398" s="2"/>
      <c r="EC1398" s="2"/>
      <c r="ED1398" s="2"/>
      <c r="EE1398" s="2"/>
      <c r="EF1398" s="2"/>
      <c r="EG1398" s="2"/>
      <c r="EH1398" s="2"/>
      <c r="EI1398" s="2"/>
      <c r="EJ1398" s="2"/>
      <c r="EK1398" s="2"/>
      <c r="EL1398" s="2"/>
      <c r="EM1398" s="2"/>
      <c r="EN1398" s="2"/>
      <c r="EO1398" s="2"/>
      <c r="EP1398" s="2"/>
      <c r="EQ1398" s="2"/>
      <c r="ER1398" s="2"/>
      <c r="ES1398" s="2"/>
      <c r="ET1398" s="2"/>
      <c r="EU1398" s="2"/>
      <c r="EV1398" s="2"/>
      <c r="EW1398" s="2"/>
      <c r="EX1398" s="2"/>
      <c r="EY1398" s="2"/>
      <c r="EZ1398" s="2"/>
      <c r="FA1398" s="2"/>
      <c r="FB1398" s="2"/>
      <c r="FC1398" s="2"/>
      <c r="FD1398" s="2"/>
      <c r="FE1398" s="2"/>
      <c r="FF1398" s="2"/>
      <c r="FG1398" s="2"/>
      <c r="FH1398" s="2"/>
      <c r="FI1398" s="2"/>
      <c r="FJ1398" s="2"/>
      <c r="FK1398" s="2"/>
      <c r="FL1398" s="2"/>
      <c r="FM1398" s="2"/>
      <c r="FN1398" s="2"/>
      <c r="FO1398" s="2"/>
      <c r="FP1398" s="2"/>
      <c r="FQ1398" s="2"/>
      <c r="FR1398" s="2"/>
      <c r="FS1398" s="2"/>
      <c r="FT1398" s="2"/>
      <c r="FU1398" s="2"/>
      <c r="FV1398" s="2"/>
      <c r="FW1398" s="2"/>
      <c r="FX1398" s="2"/>
      <c r="FY1398" s="2"/>
      <c r="FZ1398" s="2"/>
      <c r="GA1398" s="2"/>
      <c r="GB1398" s="2"/>
      <c r="GC1398" s="2"/>
      <c r="GD1398" s="2"/>
      <c r="GE1398" s="2"/>
      <c r="GF1398" s="2"/>
      <c r="GG1398" s="2"/>
      <c r="GH1398" s="2"/>
      <c r="GI1398" s="2"/>
      <c r="GJ1398" s="2"/>
      <c r="GK1398" s="2"/>
      <c r="GL1398" s="2"/>
      <c r="GM1398" s="2"/>
      <c r="GN1398" s="2"/>
      <c r="GO1398" s="2"/>
      <c r="GP1398" s="2"/>
    </row>
    <row r="1399" spans="6:198" ht="12.75" customHeight="1">
      <c r="H1399" s="500"/>
      <c r="I1399" s="500"/>
      <c r="J1399" s="500"/>
      <c r="K1399" s="546" t="s">
        <v>607</v>
      </c>
      <c r="L1399" s="546"/>
      <c r="M1399" s="546"/>
      <c r="N1399" s="546"/>
      <c r="O1399" s="547"/>
      <c r="P1399" s="547"/>
      <c r="Q1399" s="547"/>
      <c r="R1399" s="547"/>
      <c r="S1399" s="547"/>
      <c r="T1399" s="547"/>
      <c r="U1399" s="547"/>
      <c r="V1399" s="547"/>
      <c r="W1399" s="547"/>
      <c r="X1399" s="547"/>
      <c r="Y1399" s="547"/>
      <c r="Z1399" s="501"/>
      <c r="AA1399" s="501"/>
      <c r="AB1399" s="501"/>
      <c r="AC1399" s="501"/>
      <c r="AD1399" s="501"/>
      <c r="AE1399" s="501"/>
      <c r="AF1399" s="552">
        <f>'[1]Strats Summary'!$N$6</f>
        <v>20.424215458030179</v>
      </c>
      <c r="AG1399" s="552"/>
      <c r="AH1399" s="552"/>
      <c r="AI1399" s="552"/>
      <c r="AJ1399" s="552"/>
      <c r="AK1399" s="552"/>
      <c r="AL1399" s="552"/>
      <c r="AM1399" s="552"/>
      <c r="AN1399" s="501"/>
      <c r="AO1399" s="501"/>
      <c r="AP1399" s="501"/>
      <c r="AQ1399" s="501"/>
      <c r="AR1399" s="500"/>
      <c r="AS1399" s="500"/>
      <c r="AT1399" s="500"/>
      <c r="AU1399" s="500"/>
      <c r="AV1399" s="500"/>
      <c r="AW1399" s="500"/>
      <c r="AX1399" s="500"/>
      <c r="AY1399" s="500"/>
      <c r="AZ1399" s="500"/>
      <c r="BA1399" s="500"/>
      <c r="BB1399" s="500"/>
      <c r="BC1399" s="500"/>
    </row>
    <row r="1400" spans="6:198" ht="12.75" customHeight="1">
      <c r="H1400" s="500"/>
      <c r="I1400" s="500"/>
      <c r="J1400" s="500"/>
      <c r="K1400" s="546" t="s">
        <v>608</v>
      </c>
      <c r="L1400" s="546"/>
      <c r="M1400" s="546"/>
      <c r="N1400" s="546"/>
      <c r="O1400" s="547"/>
      <c r="P1400" s="547"/>
      <c r="Q1400" s="547"/>
      <c r="R1400" s="547"/>
      <c r="S1400" s="547"/>
      <c r="T1400" s="547"/>
      <c r="U1400" s="547"/>
      <c r="V1400" s="547"/>
      <c r="W1400" s="547"/>
      <c r="X1400" s="547"/>
      <c r="Y1400" s="547"/>
      <c r="Z1400" s="501"/>
      <c r="AA1400" s="501"/>
      <c r="AB1400" s="501"/>
      <c r="AC1400" s="501"/>
      <c r="AD1400" s="501"/>
      <c r="AE1400" s="501"/>
      <c r="AF1400" s="553">
        <f>'[1]Strats Summary'!$N$7</f>
        <v>0</v>
      </c>
      <c r="AG1400" s="553"/>
      <c r="AH1400" s="553"/>
      <c r="AI1400" s="553"/>
      <c r="AJ1400" s="553"/>
      <c r="AK1400" s="553"/>
      <c r="AL1400" s="553"/>
      <c r="AM1400" s="553"/>
      <c r="AN1400" s="501"/>
      <c r="AO1400" s="501"/>
      <c r="AP1400" s="501"/>
      <c r="AQ1400" s="501"/>
      <c r="AR1400" s="500"/>
      <c r="AS1400" s="500"/>
      <c r="AT1400" s="500"/>
      <c r="AU1400" s="500"/>
      <c r="AV1400" s="500"/>
      <c r="AW1400" s="500"/>
      <c r="AX1400" s="500"/>
      <c r="AY1400" s="500"/>
      <c r="AZ1400" s="500"/>
      <c r="BA1400" s="500"/>
      <c r="BB1400" s="500"/>
      <c r="BC1400" s="500"/>
    </row>
    <row r="1401" spans="6:198" ht="12.75" customHeight="1">
      <c r="H1401" s="500"/>
      <c r="I1401" s="500"/>
      <c r="J1401" s="500"/>
      <c r="K1401" s="546" t="s">
        <v>609</v>
      </c>
      <c r="L1401" s="546"/>
      <c r="M1401" s="546"/>
      <c r="N1401" s="546"/>
      <c r="O1401" s="547"/>
      <c r="P1401" s="547"/>
      <c r="Q1401" s="547"/>
      <c r="R1401" s="547"/>
      <c r="S1401" s="547"/>
      <c r="T1401" s="547"/>
      <c r="U1401" s="547"/>
      <c r="V1401" s="547"/>
      <c r="W1401" s="547"/>
      <c r="X1401" s="547"/>
      <c r="Y1401" s="501"/>
      <c r="Z1401" s="501"/>
      <c r="AA1401" s="501"/>
      <c r="AB1401" s="501"/>
      <c r="AC1401" s="501"/>
      <c r="AD1401" s="501"/>
      <c r="AE1401" s="501"/>
      <c r="AF1401" s="554">
        <f>'[1]Strats Summary'!$G$9/AF1390</f>
        <v>0.99999999999999767</v>
      </c>
      <c r="AG1401" s="554"/>
      <c r="AH1401" s="554"/>
      <c r="AI1401" s="554"/>
      <c r="AJ1401" s="554"/>
      <c r="AK1401" s="554"/>
      <c r="AL1401" s="554"/>
      <c r="AM1401" s="554"/>
      <c r="AN1401" s="501"/>
      <c r="AO1401" s="501"/>
      <c r="AP1401" s="501"/>
      <c r="AQ1401" s="501"/>
      <c r="AR1401" s="500"/>
      <c r="AS1401" s="500"/>
      <c r="AT1401" s="500"/>
      <c r="AU1401" s="500"/>
      <c r="AV1401" s="500"/>
      <c r="AW1401" s="500"/>
      <c r="AX1401" s="500"/>
      <c r="AY1401" s="500"/>
      <c r="AZ1401" s="500"/>
      <c r="BA1401" s="500"/>
      <c r="BB1401" s="500"/>
      <c r="BC1401" s="500"/>
    </row>
    <row r="1402" spans="6:198" ht="12.75" customHeight="1">
      <c r="H1402" s="500"/>
      <c r="I1402" s="500"/>
      <c r="J1402" s="500"/>
      <c r="K1402" s="546" t="s">
        <v>528</v>
      </c>
      <c r="L1402" s="547"/>
      <c r="M1402" s="547"/>
      <c r="N1402" s="547"/>
      <c r="O1402" s="547"/>
      <c r="P1402" s="547"/>
      <c r="Q1402" s="547"/>
      <c r="R1402" s="547"/>
      <c r="S1402" s="547"/>
      <c r="T1402" s="547"/>
      <c r="U1402" s="547"/>
      <c r="V1402" s="547"/>
      <c r="W1402" s="547"/>
      <c r="X1402" s="547"/>
      <c r="Y1402" s="547"/>
      <c r="Z1402" s="501"/>
      <c r="AA1402" s="501"/>
      <c r="AB1402" s="501"/>
      <c r="AC1402" s="501"/>
      <c r="AD1402" s="501"/>
      <c r="AE1402" s="501"/>
      <c r="AF1402" s="554">
        <f>'[1]Strats Summary'!$G$10/AF1390</f>
        <v>0.89922986386999371</v>
      </c>
      <c r="AG1402" s="554"/>
      <c r="AH1402" s="554"/>
      <c r="AI1402" s="554"/>
      <c r="AJ1402" s="554"/>
      <c r="AK1402" s="554"/>
      <c r="AL1402" s="554"/>
      <c r="AM1402" s="554"/>
      <c r="AN1402" s="501"/>
      <c r="AO1402" s="501"/>
      <c r="AP1402" s="501"/>
      <c r="AQ1402" s="501"/>
      <c r="AR1402" s="500"/>
      <c r="AS1402" s="500"/>
      <c r="AT1402" s="500"/>
      <c r="AU1402" s="500"/>
      <c r="AV1402" s="500"/>
      <c r="AW1402" s="500"/>
      <c r="AX1402" s="500"/>
      <c r="AY1402" s="500"/>
      <c r="AZ1402" s="500"/>
      <c r="BA1402" s="500"/>
      <c r="BB1402" s="500"/>
      <c r="BC1402" s="500"/>
    </row>
    <row r="1403" spans="6:198" ht="12.75" customHeight="1">
      <c r="H1403" s="500"/>
      <c r="I1403" s="500"/>
      <c r="J1403" s="500"/>
      <c r="K1403" s="546"/>
      <c r="L1403" s="546"/>
      <c r="AF1403" s="555"/>
      <c r="AG1403" s="555"/>
      <c r="AH1403" s="555"/>
      <c r="AI1403" s="555"/>
      <c r="AJ1403" s="555"/>
      <c r="AK1403" s="555"/>
      <c r="AL1403" s="555"/>
      <c r="AM1403" s="555"/>
      <c r="AN1403" s="501"/>
      <c r="AO1403" s="501"/>
      <c r="AP1403" s="501"/>
      <c r="AQ1403" s="501"/>
      <c r="AR1403" s="500"/>
      <c r="AS1403" s="500"/>
      <c r="AT1403" s="500"/>
      <c r="AU1403" s="500"/>
      <c r="AV1403" s="500"/>
      <c r="AW1403" s="500"/>
      <c r="AX1403" s="500"/>
      <c r="AY1403" s="500"/>
      <c r="AZ1403" s="500"/>
      <c r="BA1403" s="500"/>
      <c r="BB1403" s="500"/>
      <c r="BC1403" s="500"/>
    </row>
    <row r="1404" spans="6:198" ht="12.75" customHeight="1">
      <c r="H1404" s="500"/>
      <c r="I1404" s="500"/>
      <c r="J1404" s="500"/>
      <c r="K1404" s="546" t="s">
        <v>610</v>
      </c>
      <c r="L1404" s="546"/>
      <c r="AF1404" s="555"/>
      <c r="AG1404" s="555"/>
      <c r="AH1404" s="555"/>
      <c r="AI1404" s="555"/>
      <c r="AJ1404" s="555"/>
      <c r="AK1404" s="555"/>
      <c r="AL1404" s="555"/>
      <c r="AM1404" s="555"/>
      <c r="AN1404" s="501"/>
      <c r="AO1404" s="501"/>
      <c r="AP1404" s="501"/>
      <c r="AQ1404" s="501"/>
      <c r="AR1404" s="500"/>
      <c r="AS1404" s="500"/>
      <c r="AT1404" s="500"/>
      <c r="AU1404" s="500"/>
      <c r="AV1404" s="500"/>
      <c r="AW1404" s="500"/>
      <c r="AX1404" s="500"/>
      <c r="AY1404" s="500"/>
      <c r="AZ1404" s="500"/>
      <c r="BA1404" s="500"/>
      <c r="BB1404" s="500"/>
      <c r="BC1404" s="500"/>
    </row>
    <row r="1405" spans="6:198" ht="12.75" customHeight="1">
      <c r="H1405" s="500"/>
      <c r="I1405" s="500"/>
      <c r="J1405" s="500"/>
      <c r="K1405" s="491"/>
      <c r="AG1405" s="501"/>
      <c r="AH1405" s="501"/>
      <c r="AI1405" s="501"/>
      <c r="AJ1405" s="501"/>
      <c r="AK1405" s="501"/>
      <c r="AL1405" s="501"/>
      <c r="AM1405" s="501"/>
      <c r="AN1405" s="501"/>
      <c r="AO1405" s="501"/>
      <c r="AP1405" s="501"/>
      <c r="AQ1405" s="501"/>
      <c r="AR1405" s="500"/>
      <c r="AS1405" s="500"/>
      <c r="AT1405" s="500"/>
      <c r="AU1405" s="500"/>
      <c r="AV1405" s="500"/>
      <c r="AW1405" s="500"/>
      <c r="AX1405" s="500"/>
      <c r="AY1405" s="500"/>
      <c r="AZ1405" s="500"/>
      <c r="BA1405" s="500"/>
      <c r="BB1405" s="500"/>
      <c r="BC1405" s="500"/>
    </row>
    <row r="1406" spans="6:198" ht="12.75" customHeight="1">
      <c r="H1406" s="500"/>
      <c r="I1406" s="500"/>
      <c r="J1406" s="500"/>
      <c r="K1406" s="491" t="s">
        <v>611</v>
      </c>
      <c r="AG1406" s="501"/>
      <c r="AH1406" s="501"/>
      <c r="AI1406" s="501"/>
      <c r="AJ1406" s="501"/>
      <c r="AK1406" s="501"/>
      <c r="AL1406" s="501"/>
      <c r="AM1406" s="501"/>
      <c r="AN1406" s="501"/>
      <c r="AO1406" s="501"/>
      <c r="AP1406" s="501"/>
      <c r="AQ1406" s="501"/>
      <c r="AR1406" s="500"/>
      <c r="AS1406" s="500"/>
      <c r="AT1406" s="500"/>
      <c r="AU1406" s="500"/>
      <c r="AV1406" s="500"/>
      <c r="AW1406" s="500"/>
      <c r="AX1406" s="500"/>
      <c r="AY1406" s="500"/>
      <c r="AZ1406" s="500"/>
      <c r="BA1406" s="500"/>
      <c r="BB1406" s="500"/>
      <c r="BC1406" s="500"/>
    </row>
    <row r="1407" spans="6:198" s="500" customFormat="1" ht="12.75" customHeight="1">
      <c r="K1407" s="548" t="s">
        <v>612</v>
      </c>
    </row>
    <row r="1408" spans="6:198" s="500" customFormat="1" ht="12.75" customHeight="1"/>
    <row r="1409" spans="6:198" s="500" customFormat="1" ht="12.75" customHeight="1"/>
    <row r="1410" spans="6:198" s="500" customFormat="1" ht="12.75" customHeight="1"/>
    <row r="1411" spans="6:198" s="1" customFormat="1" ht="12.75" customHeight="1">
      <c r="F1411" s="81"/>
      <c r="G1411" s="550"/>
      <c r="H1411" s="550"/>
      <c r="I1411" s="550"/>
      <c r="J1411" s="550"/>
      <c r="K1411" s="12"/>
      <c r="L1411" s="12"/>
      <c r="M1411" s="12"/>
      <c r="N1411" s="12"/>
      <c r="O1411" s="12"/>
      <c r="P1411" s="12"/>
      <c r="Q1411" s="12"/>
      <c r="R1411" s="12"/>
      <c r="S1411" s="12"/>
      <c r="T1411" s="12"/>
      <c r="U1411" s="12"/>
      <c r="V1411" s="12"/>
      <c r="W1411" s="12"/>
      <c r="X1411" s="12"/>
      <c r="Y1411" s="12"/>
      <c r="Z1411" s="12"/>
      <c r="AA1411" s="12"/>
      <c r="AB1411" s="12"/>
      <c r="AC1411" s="12"/>
      <c r="AD1411" s="12"/>
      <c r="AE1411" s="12"/>
      <c r="AF1411" s="98"/>
      <c r="AG1411" s="98"/>
      <c r="AH1411" s="98"/>
      <c r="AI1411" s="98"/>
      <c r="AJ1411" s="98"/>
      <c r="AK1411" s="98"/>
      <c r="AL1411" s="98"/>
      <c r="AM1411" s="98"/>
      <c r="AN1411" s="98"/>
      <c r="AO1411" s="98"/>
      <c r="AP1411" s="551"/>
      <c r="AQ1411" s="551"/>
      <c r="AR1411" s="551"/>
      <c r="AS1411" s="551"/>
      <c r="AT1411" s="551"/>
      <c r="AU1411" s="551"/>
      <c r="AV1411" s="551"/>
      <c r="AW1411" s="395"/>
      <c r="AX1411" s="395"/>
      <c r="AY1411" s="395"/>
      <c r="AZ1411" s="395"/>
      <c r="BA1411" s="395"/>
      <c r="BB1411" s="395"/>
      <c r="BC1411" s="258"/>
      <c r="BD1411" s="551"/>
      <c r="BE1411" s="551"/>
      <c r="BF1411" s="551"/>
      <c r="BG1411" s="551"/>
      <c r="BH1411" s="551"/>
      <c r="BI1411" s="551"/>
      <c r="BJ1411" s="551"/>
      <c r="BK1411" s="551"/>
      <c r="BR1411" s="2"/>
      <c r="BS1411" s="2"/>
      <c r="BT1411" s="2"/>
      <c r="BU1411" s="2"/>
      <c r="BV1411" s="2"/>
      <c r="BW1411" s="2"/>
      <c r="BX1411" s="2"/>
      <c r="BY1411" s="2"/>
      <c r="BZ1411" s="2"/>
      <c r="CA1411" s="2"/>
      <c r="CB1411" s="2"/>
      <c r="CC1411" s="2"/>
      <c r="CD1411" s="2"/>
      <c r="CE1411" s="2"/>
      <c r="CF1411" s="2"/>
      <c r="CG1411" s="2"/>
      <c r="CH1411" s="2"/>
      <c r="CI1411" s="2"/>
      <c r="CJ1411" s="2"/>
      <c r="CK1411" s="2"/>
      <c r="CL1411" s="2"/>
      <c r="CM1411" s="2"/>
      <c r="CN1411" s="2"/>
      <c r="CO1411" s="2"/>
      <c r="CP1411" s="2"/>
      <c r="CQ1411" s="2"/>
      <c r="CR1411" s="2"/>
      <c r="CS1411" s="2"/>
      <c r="CT1411" s="2"/>
      <c r="CU1411" s="2"/>
      <c r="CV1411" s="2"/>
      <c r="CW1411" s="2"/>
      <c r="CX1411" s="2"/>
      <c r="CY1411" s="2"/>
      <c r="CZ1411" s="2"/>
      <c r="DA1411" s="2"/>
      <c r="DB1411" s="2"/>
      <c r="DC1411" s="2"/>
      <c r="DD1411" s="2"/>
      <c r="DE1411" s="2"/>
      <c r="DF1411" s="2"/>
      <c r="DG1411" s="2"/>
      <c r="DH1411" s="2"/>
      <c r="DI1411" s="2"/>
      <c r="DJ1411" s="2"/>
      <c r="DK1411" s="2"/>
      <c r="DL1411" s="2"/>
      <c r="DM1411" s="2"/>
      <c r="DN1411" s="2"/>
      <c r="DO1411" s="2"/>
      <c r="DP1411" s="2"/>
      <c r="DQ1411" s="2"/>
      <c r="DR1411" s="2"/>
      <c r="DS1411" s="2"/>
      <c r="DT1411" s="2"/>
      <c r="DU1411" s="2"/>
      <c r="DV1411" s="2"/>
      <c r="DW1411" s="2"/>
      <c r="DX1411" s="2"/>
      <c r="DY1411" s="2"/>
      <c r="DZ1411" s="2"/>
      <c r="EA1411" s="2"/>
      <c r="EB1411" s="2"/>
      <c r="EC1411" s="2"/>
      <c r="ED1411" s="2"/>
      <c r="EE1411" s="2"/>
      <c r="EF1411" s="2"/>
      <c r="EG1411" s="2"/>
      <c r="EH1411" s="2"/>
      <c r="EI1411" s="2"/>
      <c r="EJ1411" s="2"/>
      <c r="EK1411" s="2"/>
      <c r="EL1411" s="2"/>
      <c r="EM1411" s="2"/>
      <c r="EN1411" s="2"/>
      <c r="EO1411" s="2"/>
      <c r="EP1411" s="2"/>
      <c r="EQ1411" s="2"/>
      <c r="ER1411" s="2"/>
      <c r="ES1411" s="2"/>
      <c r="ET1411" s="2"/>
      <c r="EU1411" s="2"/>
      <c r="EV1411" s="2"/>
      <c r="EW1411" s="2"/>
      <c r="EX1411" s="2"/>
      <c r="EY1411" s="2"/>
      <c r="EZ1411" s="2"/>
      <c r="FA1411" s="2"/>
      <c r="FB1411" s="2"/>
      <c r="FC1411" s="2"/>
      <c r="FD1411" s="2"/>
      <c r="FE1411" s="2"/>
      <c r="FF1411" s="2"/>
      <c r="FG1411" s="2"/>
      <c r="FH1411" s="2"/>
      <c r="FI1411" s="2"/>
      <c r="FJ1411" s="2"/>
      <c r="FK1411" s="2"/>
      <c r="FL1411" s="2"/>
      <c r="FM1411" s="2"/>
      <c r="FN1411" s="2"/>
      <c r="FO1411" s="2"/>
      <c r="FP1411" s="2"/>
      <c r="FQ1411" s="2"/>
      <c r="FR1411" s="2"/>
      <c r="FS1411" s="2"/>
      <c r="FT1411" s="2"/>
      <c r="FU1411" s="2"/>
      <c r="FV1411" s="2"/>
      <c r="FW1411" s="2"/>
      <c r="FX1411" s="2"/>
      <c r="FY1411" s="2"/>
      <c r="FZ1411" s="2"/>
      <c r="GA1411" s="2"/>
      <c r="GB1411" s="2"/>
      <c r="GC1411" s="2"/>
      <c r="GD1411" s="2"/>
      <c r="GE1411" s="2"/>
      <c r="GF1411" s="2"/>
      <c r="GG1411" s="2"/>
      <c r="GH1411" s="2"/>
      <c r="GI1411" s="2"/>
      <c r="GJ1411" s="2"/>
      <c r="GK1411" s="2"/>
      <c r="GL1411" s="2"/>
      <c r="GM1411" s="2"/>
      <c r="GN1411" s="2"/>
      <c r="GO1411" s="2"/>
      <c r="GP1411" s="2"/>
    </row>
    <row r="1412" spans="6:198" s="1" customFormat="1" ht="12.75" customHeight="1">
      <c r="F1412" s="81"/>
      <c r="G1412" s="550"/>
      <c r="H1412" s="550"/>
      <c r="I1412" s="550"/>
      <c r="J1412" s="550"/>
      <c r="K1412" s="12"/>
      <c r="L1412" s="12"/>
      <c r="M1412" s="12"/>
      <c r="N1412" s="12"/>
      <c r="O1412" s="12"/>
      <c r="P1412" s="12"/>
      <c r="Q1412" s="12"/>
      <c r="R1412" s="12"/>
      <c r="S1412" s="12"/>
      <c r="T1412" s="12"/>
      <c r="U1412" s="12"/>
      <c r="V1412" s="12"/>
      <c r="W1412" s="12"/>
      <c r="X1412" s="12"/>
      <c r="Y1412" s="12"/>
      <c r="Z1412" s="12"/>
      <c r="AA1412" s="12"/>
      <c r="AB1412" s="12"/>
      <c r="AC1412" s="12"/>
      <c r="AD1412" s="12"/>
      <c r="AE1412" s="12"/>
      <c r="AF1412" s="98"/>
      <c r="AG1412" s="98"/>
      <c r="AH1412" s="98"/>
      <c r="AI1412" s="98"/>
      <c r="AJ1412" s="98"/>
      <c r="AK1412" s="98"/>
      <c r="AL1412" s="98"/>
      <c r="AM1412" s="98"/>
      <c r="AN1412" s="98"/>
      <c r="AO1412" s="98"/>
      <c r="AP1412" s="551"/>
      <c r="AQ1412" s="551"/>
      <c r="AR1412" s="551"/>
      <c r="AS1412" s="551"/>
      <c r="AT1412" s="551"/>
      <c r="AU1412" s="551"/>
      <c r="AV1412" s="551"/>
      <c r="AW1412" s="395"/>
      <c r="AX1412" s="395"/>
      <c r="AY1412" s="395"/>
      <c r="AZ1412" s="395"/>
      <c r="BA1412" s="395"/>
      <c r="BB1412" s="395"/>
      <c r="BC1412" s="258"/>
      <c r="BD1412" s="551"/>
      <c r="BE1412" s="551"/>
      <c r="BF1412" s="551"/>
      <c r="BG1412" s="551"/>
      <c r="BH1412" s="551"/>
      <c r="BI1412" s="551"/>
      <c r="BJ1412" s="551"/>
      <c r="BK1412" s="551"/>
      <c r="BR1412" s="2"/>
      <c r="BS1412" s="2"/>
      <c r="BT1412" s="2"/>
      <c r="BU1412" s="2"/>
      <c r="BV1412" s="2"/>
      <c r="BW1412" s="2"/>
      <c r="BX1412" s="2"/>
      <c r="BY1412" s="2"/>
      <c r="BZ1412" s="2"/>
      <c r="CA1412" s="2"/>
      <c r="CB1412" s="2"/>
      <c r="CC1412" s="2"/>
      <c r="CD1412" s="2"/>
      <c r="CE1412" s="2"/>
      <c r="CF1412" s="2"/>
      <c r="CG1412" s="2"/>
      <c r="CH1412" s="2"/>
      <c r="CI1412" s="2"/>
      <c r="CJ1412" s="2"/>
      <c r="CK1412" s="2"/>
      <c r="CL1412" s="2"/>
      <c r="CM1412" s="2"/>
      <c r="CN1412" s="2"/>
      <c r="CO1412" s="2"/>
      <c r="CP1412" s="2"/>
      <c r="CQ1412" s="2"/>
      <c r="CR1412" s="2"/>
      <c r="CS1412" s="2"/>
      <c r="CT1412" s="2"/>
      <c r="CU1412" s="2"/>
      <c r="CV1412" s="2"/>
      <c r="CW1412" s="2"/>
      <c r="CX1412" s="2"/>
      <c r="CY1412" s="2"/>
      <c r="CZ1412" s="2"/>
      <c r="DA1412" s="2"/>
      <c r="DB1412" s="2"/>
      <c r="DC1412" s="2"/>
      <c r="DD1412" s="2"/>
      <c r="DE1412" s="2"/>
      <c r="DF1412" s="2"/>
      <c r="DG1412" s="2"/>
      <c r="DH1412" s="2"/>
      <c r="DI1412" s="2"/>
      <c r="DJ1412" s="2"/>
      <c r="DK1412" s="2"/>
      <c r="DL1412" s="2"/>
      <c r="DM1412" s="2"/>
      <c r="DN1412" s="2"/>
      <c r="DO1412" s="2"/>
      <c r="DP1412" s="2"/>
      <c r="DQ1412" s="2"/>
      <c r="DR1412" s="2"/>
      <c r="DS1412" s="2"/>
      <c r="DT1412" s="2"/>
      <c r="DU1412" s="2"/>
      <c r="DV1412" s="2"/>
      <c r="DW1412" s="2"/>
      <c r="DX1412" s="2"/>
      <c r="DY1412" s="2"/>
      <c r="DZ1412" s="2"/>
      <c r="EA1412" s="2"/>
      <c r="EB1412" s="2"/>
      <c r="EC1412" s="2"/>
      <c r="ED1412" s="2"/>
      <c r="EE1412" s="2"/>
      <c r="EF1412" s="2"/>
      <c r="EG1412" s="2"/>
      <c r="EH1412" s="2"/>
      <c r="EI1412" s="2"/>
      <c r="EJ1412" s="2"/>
      <c r="EK1412" s="2"/>
      <c r="EL1412" s="2"/>
      <c r="EM1412" s="2"/>
      <c r="EN1412" s="2"/>
      <c r="EO1412" s="2"/>
      <c r="EP1412" s="2"/>
      <c r="EQ1412" s="2"/>
      <c r="ER1412" s="2"/>
      <c r="ES1412" s="2"/>
      <c r="ET1412" s="2"/>
      <c r="EU1412" s="2"/>
      <c r="EV1412" s="2"/>
      <c r="EW1412" s="2"/>
      <c r="EX1412" s="2"/>
      <c r="EY1412" s="2"/>
      <c r="EZ1412" s="2"/>
      <c r="FA1412" s="2"/>
      <c r="FB1412" s="2"/>
      <c r="FC1412" s="2"/>
      <c r="FD1412" s="2"/>
      <c r="FE1412" s="2"/>
      <c r="FF1412" s="2"/>
      <c r="FG1412" s="2"/>
      <c r="FH1412" s="2"/>
      <c r="FI1412" s="2"/>
      <c r="FJ1412" s="2"/>
      <c r="FK1412" s="2"/>
      <c r="FL1412" s="2"/>
      <c r="FM1412" s="2"/>
      <c r="FN1412" s="2"/>
      <c r="FO1412" s="2"/>
      <c r="FP1412" s="2"/>
      <c r="FQ1412" s="2"/>
      <c r="FR1412" s="2"/>
      <c r="FS1412" s="2"/>
      <c r="FT1412" s="2"/>
      <c r="FU1412" s="2"/>
      <c r="FV1412" s="2"/>
      <c r="FW1412" s="2"/>
      <c r="FX1412" s="2"/>
      <c r="FY1412" s="2"/>
      <c r="FZ1412" s="2"/>
      <c r="GA1412" s="2"/>
      <c r="GB1412" s="2"/>
      <c r="GC1412" s="2"/>
      <c r="GD1412" s="2"/>
      <c r="GE1412" s="2"/>
      <c r="GF1412" s="2"/>
      <c r="GG1412" s="2"/>
      <c r="GH1412" s="2"/>
      <c r="GI1412" s="2"/>
      <c r="GJ1412" s="2"/>
      <c r="GK1412" s="2"/>
      <c r="GL1412" s="2"/>
      <c r="GM1412" s="2"/>
      <c r="GN1412" s="2"/>
      <c r="GO1412" s="2"/>
      <c r="GP1412" s="2"/>
    </row>
    <row r="1413" spans="6:198" s="1" customFormat="1" ht="13.5" customHeight="1" thickBot="1">
      <c r="F1413" s="192"/>
      <c r="G1413" s="193"/>
      <c r="H1413" s="193"/>
      <c r="I1413" s="193"/>
      <c r="J1413" s="193"/>
      <c r="K1413" s="193"/>
      <c r="L1413" s="193"/>
      <c r="M1413" s="193"/>
      <c r="N1413" s="193"/>
      <c r="O1413" s="193"/>
      <c r="P1413" s="193"/>
      <c r="Q1413" s="193"/>
      <c r="R1413" s="193"/>
      <c r="S1413" s="193"/>
      <c r="T1413" s="193"/>
      <c r="U1413" s="193"/>
      <c r="V1413" s="193"/>
      <c r="W1413" s="193"/>
      <c r="X1413" s="193"/>
      <c r="Y1413" s="193"/>
      <c r="Z1413" s="193"/>
      <c r="AA1413" s="193"/>
      <c r="AB1413" s="193"/>
      <c r="AC1413" s="193"/>
      <c r="AD1413" s="193"/>
      <c r="AE1413" s="193"/>
      <c r="AF1413" s="193"/>
      <c r="AG1413" s="193"/>
      <c r="AH1413" s="193"/>
      <c r="AI1413" s="193"/>
      <c r="AJ1413" s="193"/>
      <c r="AK1413" s="193"/>
      <c r="AL1413" s="193"/>
      <c r="AM1413" s="193"/>
      <c r="AN1413" s="193"/>
      <c r="AO1413" s="193"/>
      <c r="AP1413" s="193"/>
      <c r="AQ1413" s="193"/>
      <c r="AR1413" s="193"/>
      <c r="AS1413" s="193"/>
      <c r="AT1413" s="193"/>
      <c r="AU1413" s="193"/>
      <c r="AV1413" s="193"/>
      <c r="AW1413" s="193"/>
      <c r="AX1413" s="193"/>
      <c r="AY1413" s="193"/>
      <c r="AZ1413" s="193"/>
      <c r="BA1413" s="193"/>
      <c r="BB1413" s="193"/>
      <c r="BC1413" s="193"/>
      <c r="BD1413" s="193"/>
      <c r="BE1413" s="193"/>
      <c r="BF1413" s="193"/>
      <c r="BG1413" s="193"/>
      <c r="BH1413" s="193"/>
      <c r="BI1413" s="193"/>
      <c r="BJ1413" s="193"/>
      <c r="BK1413" s="192"/>
      <c r="BR1413" s="2"/>
      <c r="BS1413" s="2"/>
      <c r="BT1413" s="2"/>
      <c r="BU1413" s="2"/>
      <c r="BV1413" s="2"/>
      <c r="BW1413" s="2"/>
      <c r="BX1413" s="2"/>
      <c r="BY1413" s="2"/>
      <c r="BZ1413" s="2"/>
      <c r="CA1413" s="2"/>
      <c r="CB1413" s="2"/>
      <c r="CC1413" s="2"/>
      <c r="CD1413" s="2"/>
      <c r="CE1413" s="2"/>
      <c r="CF1413" s="2"/>
      <c r="CG1413" s="2"/>
      <c r="CH1413" s="2"/>
      <c r="CI1413" s="2"/>
      <c r="CJ1413" s="2"/>
      <c r="CK1413" s="2"/>
      <c r="CL1413" s="2"/>
      <c r="CM1413" s="2"/>
      <c r="CN1413" s="2"/>
      <c r="CO1413" s="2"/>
      <c r="CP1413" s="2"/>
      <c r="CQ1413" s="2"/>
      <c r="CR1413" s="2"/>
      <c r="CS1413" s="2"/>
      <c r="CT1413" s="2"/>
      <c r="CU1413" s="2"/>
      <c r="CV1413" s="2"/>
      <c r="CW1413" s="2"/>
      <c r="CX1413" s="2"/>
      <c r="CY1413" s="2"/>
      <c r="CZ1413" s="2"/>
      <c r="DA1413" s="2"/>
      <c r="DB1413" s="2"/>
      <c r="DC1413" s="2"/>
      <c r="DD1413" s="2"/>
      <c r="DE1413" s="2"/>
      <c r="DF1413" s="2"/>
      <c r="DG1413" s="2"/>
      <c r="DH1413" s="2"/>
      <c r="DI1413" s="2"/>
      <c r="DJ1413" s="2"/>
      <c r="DK1413" s="2"/>
      <c r="DL1413" s="2"/>
      <c r="DM1413" s="2"/>
      <c r="DN1413" s="2"/>
      <c r="DO1413" s="2"/>
      <c r="DP1413" s="2"/>
      <c r="DQ1413" s="2"/>
      <c r="DR1413" s="2"/>
      <c r="DS1413" s="2"/>
      <c r="DT1413" s="2"/>
      <c r="DU1413" s="2"/>
      <c r="DV1413" s="2"/>
      <c r="DW1413" s="2"/>
      <c r="DX1413" s="2"/>
      <c r="DY1413" s="2"/>
      <c r="DZ1413" s="2"/>
      <c r="EA1413" s="2"/>
      <c r="EB1413" s="2"/>
      <c r="EC1413" s="2"/>
      <c r="ED1413" s="2"/>
      <c r="EE1413" s="2"/>
      <c r="EF1413" s="2"/>
      <c r="EG1413" s="2"/>
      <c r="EH1413" s="2"/>
      <c r="EI1413" s="2"/>
      <c r="EJ1413" s="2"/>
      <c r="EK1413" s="2"/>
      <c r="EL1413" s="2"/>
      <c r="EM1413" s="2"/>
      <c r="EN1413" s="2"/>
      <c r="EO1413" s="2"/>
      <c r="EP1413" s="2"/>
      <c r="EQ1413" s="2"/>
      <c r="ER1413" s="2"/>
      <c r="ES1413" s="2"/>
      <c r="ET1413" s="2"/>
      <c r="EU1413" s="2"/>
      <c r="EV1413" s="2"/>
      <c r="EW1413" s="2"/>
      <c r="EX1413" s="2"/>
      <c r="EY1413" s="2"/>
      <c r="EZ1413" s="2"/>
      <c r="FA1413" s="2"/>
      <c r="FB1413" s="2"/>
      <c r="FC1413" s="2"/>
      <c r="FD1413" s="2"/>
      <c r="FE1413" s="2"/>
      <c r="FF1413" s="2"/>
      <c r="FG1413" s="2"/>
      <c r="FH1413" s="2"/>
      <c r="FI1413" s="2"/>
      <c r="FJ1413" s="2"/>
      <c r="FK1413" s="2"/>
      <c r="FL1413" s="2"/>
      <c r="FM1413" s="2"/>
      <c r="FN1413" s="2"/>
      <c r="FO1413" s="2"/>
      <c r="FP1413" s="2"/>
      <c r="FQ1413" s="2"/>
      <c r="FR1413" s="2"/>
      <c r="FS1413" s="2"/>
      <c r="FT1413" s="2"/>
      <c r="FU1413" s="2"/>
      <c r="FV1413" s="2"/>
      <c r="FW1413" s="2"/>
      <c r="FX1413" s="2"/>
      <c r="FY1413" s="2"/>
      <c r="FZ1413" s="2"/>
      <c r="GA1413" s="2"/>
      <c r="GB1413" s="2"/>
      <c r="GC1413" s="2"/>
      <c r="GD1413" s="2"/>
      <c r="GE1413" s="2"/>
      <c r="GF1413" s="2"/>
      <c r="GG1413" s="2"/>
      <c r="GH1413" s="2"/>
      <c r="GI1413" s="2"/>
      <c r="GJ1413" s="2"/>
      <c r="GK1413" s="2"/>
      <c r="GL1413" s="2"/>
      <c r="GM1413" s="2"/>
      <c r="GN1413" s="2"/>
      <c r="GO1413" s="2"/>
      <c r="GP1413" s="2"/>
    </row>
    <row r="1414" spans="6:198" ht="18" customHeight="1">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row>
    <row r="1415" spans="6:198" ht="15" customHeight="1">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row>
    <row r="1416" spans="6:198" ht="15" customHeight="1">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row>
    <row r="1417" spans="6:198" ht="13.5" customHeight="1">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row>
    <row r="1418" spans="6:198" ht="12.75" customHeight="1">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row>
    <row r="1419" spans="6:198" ht="12.75" customHeight="1">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row>
    <row r="1420" spans="6:198" ht="12.75" customHeight="1">
      <c r="F1420"/>
      <c r="G1420"/>
      <c r="H1420"/>
      <c r="I1420"/>
      <c r="J1420"/>
      <c r="K1420"/>
      <c r="L1420"/>
      <c r="M1420"/>
      <c r="N1420"/>
      <c r="O1420"/>
      <c r="P1420"/>
      <c r="Q1420"/>
      <c r="R1420"/>
      <c r="S1420"/>
      <c r="T1420"/>
      <c r="U1420"/>
      <c r="V1420"/>
      <c r="W1420"/>
      <c r="X1420"/>
      <c r="Y1420"/>
      <c r="Z1420"/>
      <c r="AA1420"/>
      <c r="AB1420"/>
      <c r="AC1420"/>
      <c r="AD1420"/>
      <c r="AE1420"/>
      <c r="AF1420" s="549" t="s">
        <v>613</v>
      </c>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row>
    <row r="1421" spans="6:198" ht="12.75" customHeight="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row>
    <row r="1422" spans="6:198" ht="12.75" customHeight="1">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row>
    <row r="1423" spans="6:198" ht="12.75" customHeight="1">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row>
    <row r="1424" spans="6:198" ht="12.75" customHeight="1">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row>
    <row r="1425" spans="6:63" ht="12.75" customHeight="1">
      <c r="F1425"/>
      <c r="G1425"/>
      <c r="H1425"/>
      <c r="I1425"/>
      <c r="J1425"/>
      <c r="K1425"/>
      <c r="L1425"/>
      <c r="M1425"/>
      <c r="N1425"/>
      <c r="O1425"/>
      <c r="P1425"/>
      <c r="Q1425"/>
      <c r="R1425" s="549" t="s">
        <v>614</v>
      </c>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row>
    <row r="1426" spans="6:63" ht="12.75" customHeight="1">
      <c r="F1426"/>
      <c r="G1426"/>
      <c r="H1426"/>
      <c r="I1426"/>
      <c r="J1426"/>
      <c r="K1426"/>
      <c r="L1426"/>
      <c r="M1426"/>
      <c r="N1426"/>
      <c r="O1426"/>
      <c r="P1426"/>
      <c r="Q1426"/>
      <c r="R1426" s="549" t="s">
        <v>615</v>
      </c>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row>
    <row r="1427" spans="6:63" ht="12.75" customHeight="1">
      <c r="F1427"/>
      <c r="G1427"/>
      <c r="H1427"/>
      <c r="I1427"/>
      <c r="J1427"/>
      <c r="K1427"/>
      <c r="L1427"/>
      <c r="M1427"/>
      <c r="N1427"/>
      <c r="O1427"/>
      <c r="P1427"/>
      <c r="Q1427"/>
      <c r="R1427" s="549" t="s">
        <v>616</v>
      </c>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row>
    <row r="1428" spans="6:63" ht="12.75" customHeight="1">
      <c r="F1428"/>
      <c r="G1428"/>
      <c r="H1428"/>
      <c r="I1428"/>
      <c r="J1428"/>
      <c r="K1428"/>
      <c r="L1428"/>
      <c r="M1428"/>
      <c r="N1428"/>
      <c r="O1428"/>
      <c r="P1428"/>
      <c r="Q1428"/>
      <c r="R1428" s="549"/>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row>
    <row r="1429" spans="6:63" ht="12.75" customHeight="1">
      <c r="F1429"/>
      <c r="G1429"/>
      <c r="H1429"/>
      <c r="I1429"/>
      <c r="J1429"/>
      <c r="K1429"/>
      <c r="L1429"/>
      <c r="M1429"/>
      <c r="N1429"/>
      <c r="O1429"/>
      <c r="P1429"/>
      <c r="Q1429"/>
      <c r="R1429" s="549" t="s">
        <v>617</v>
      </c>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row>
    <row r="1430" spans="6:63" ht="12.75" customHeight="1">
      <c r="F1430"/>
      <c r="G1430"/>
      <c r="H1430"/>
      <c r="I1430"/>
      <c r="J1430"/>
      <c r="K1430"/>
      <c r="L1430"/>
      <c r="M1430"/>
      <c r="N1430"/>
      <c r="O1430"/>
      <c r="P1430"/>
      <c r="Q1430"/>
      <c r="R1430" s="549" t="s">
        <v>618</v>
      </c>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row>
    <row r="1431" spans="6:63" ht="12.75" customHeight="1">
      <c r="F1431"/>
      <c r="G1431"/>
      <c r="H1431"/>
      <c r="I1431"/>
      <c r="J1431"/>
      <c r="K1431"/>
      <c r="L1431"/>
      <c r="M1431"/>
      <c r="N1431"/>
      <c r="O1431"/>
      <c r="P1431"/>
      <c r="Q1431"/>
      <c r="R1431" s="549"/>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row>
    <row r="1432" spans="6:63" ht="12.75" customHeight="1">
      <c r="F1432"/>
      <c r="G1432"/>
      <c r="H1432"/>
      <c r="I1432"/>
      <c r="J1432"/>
      <c r="K1432"/>
      <c r="L1432"/>
      <c r="M1432"/>
      <c r="N1432"/>
      <c r="O1432"/>
      <c r="P1432"/>
      <c r="Q1432"/>
      <c r="R1432" s="549" t="s">
        <v>619</v>
      </c>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row>
    <row r="1433" spans="6:63" ht="12.75" customHeight="1">
      <c r="F1433"/>
      <c r="G1433"/>
      <c r="H1433"/>
      <c r="I1433"/>
      <c r="J1433"/>
      <c r="K1433"/>
      <c r="L1433"/>
      <c r="M1433"/>
      <c r="N1433"/>
      <c r="O1433"/>
      <c r="P1433"/>
      <c r="Q1433"/>
      <c r="R1433" s="549" t="s">
        <v>620</v>
      </c>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row>
    <row r="1434" spans="6:63" ht="12.75" customHeight="1">
      <c r="F1434"/>
      <c r="G1434"/>
      <c r="H1434"/>
      <c r="I1434"/>
      <c r="J1434"/>
      <c r="K1434"/>
      <c r="L1434"/>
      <c r="M1434"/>
      <c r="N1434"/>
      <c r="O1434"/>
      <c r="P1434"/>
      <c r="Q1434"/>
      <c r="R1434" s="549"/>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row>
    <row r="1435" spans="6:63" ht="12.75" customHeight="1">
      <c r="F1435"/>
      <c r="G1435"/>
      <c r="H1435"/>
      <c r="I1435"/>
      <c r="J1435"/>
      <c r="K1435"/>
      <c r="L1435"/>
      <c r="M1435"/>
      <c r="N1435"/>
      <c r="O1435"/>
      <c r="P1435"/>
      <c r="Q1435"/>
      <c r="R1435" s="549"/>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row>
    <row r="1436" spans="6:63" ht="12.75" customHeight="1">
      <c r="F1436"/>
      <c r="G1436"/>
      <c r="H1436"/>
      <c r="I1436"/>
      <c r="J1436"/>
      <c r="K1436"/>
      <c r="L1436"/>
      <c r="M1436"/>
      <c r="N1436"/>
      <c r="O1436"/>
      <c r="P1436"/>
      <c r="Q1436"/>
      <c r="R1436" s="549"/>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row>
    <row r="1437" spans="6:63" ht="12.75" customHeight="1">
      <c r="F1437"/>
      <c r="G1437"/>
      <c r="H1437"/>
      <c r="I1437"/>
      <c r="J1437"/>
      <c r="K1437"/>
      <c r="L1437"/>
      <c r="M1437"/>
      <c r="N1437"/>
      <c r="O1437"/>
      <c r="P1437"/>
      <c r="Q1437"/>
      <c r="R1437" s="549"/>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row>
    <row r="1438" spans="6:63" ht="12.75" customHeight="1">
      <c r="F1438"/>
      <c r="G1438"/>
      <c r="H1438"/>
      <c r="I1438"/>
      <c r="J1438"/>
      <c r="K1438"/>
      <c r="L1438"/>
      <c r="M1438"/>
      <c r="N1438"/>
      <c r="O1438"/>
      <c r="P1438"/>
      <c r="Q1438"/>
      <c r="R1438" s="549"/>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row>
    <row r="1439" spans="6:63" ht="12.75" customHeight="1">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row>
    <row r="1440" spans="6:63" ht="12.75" customHeight="1">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row>
    <row r="1441" spans="6:63" ht="12.75" customHeight="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row>
    <row r="1442" spans="6:63" ht="12.75" customHeight="1">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row>
    <row r="1443" spans="6:63" ht="12.75" customHeight="1">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row>
    <row r="1444" spans="6:63" ht="12.75" customHeight="1">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row>
    <row r="1445" spans="6:63" ht="12.75" customHeight="1">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row>
    <row r="1446" spans="6:63" ht="12.75" customHeight="1">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row>
    <row r="1447" spans="6:63" ht="12.75" customHeight="1">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row>
    <row r="1448" spans="6:63" ht="12.75" customHeight="1">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row>
    <row r="1449" spans="6:63" ht="12.75" customHeight="1">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row>
    <row r="1450" spans="6:63" ht="12.75" customHeight="1">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row>
    <row r="1451" spans="6:63" ht="12.75" customHeight="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row>
    <row r="1452" spans="6:63" ht="12.75" customHeight="1">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row>
    <row r="1453" spans="6:63" ht="12.75" customHeight="1">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row>
    <row r="1454" spans="6:63" ht="13.5" customHeight="1">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row>
    <row r="1455" spans="6:63" ht="12.75" customHeight="1">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row>
  </sheetData>
  <sheetProtection algorithmName="SHA-512" hashValue="y/iz5h67Ef97RrFQ6MdDZKuVpOduz0E/ZuWv9LsKVHueqpjYNrDnRUzPQK+1ARdDYzzYsxCOGKxlzYk/lGTX8g==" saltValue="3+6KAjH+k+t9MBwvPOg9Hw==" spinCount="100000" sheet="1" objects="1" scenarios="1" formatCells="0" formatColumns="0" formatRows="0"/>
  <mergeCells count="2693">
    <mergeCell ref="F5:BK5"/>
    <mergeCell ref="F6:BK6"/>
    <mergeCell ref="F7:BK7"/>
    <mergeCell ref="F8:BK8"/>
    <mergeCell ref="BS10:DW10"/>
    <mergeCell ref="EG10:GK10"/>
    <mergeCell ref="GA21:GF23"/>
    <mergeCell ref="CV22:DE22"/>
    <mergeCell ref="AA23:AE23"/>
    <mergeCell ref="CV23:DE23"/>
    <mergeCell ref="CV24:DE24"/>
    <mergeCell ref="AA25:AB25"/>
    <mergeCell ref="CV25:DE25"/>
    <mergeCell ref="EK25:EM26"/>
    <mergeCell ref="EO25:EW26"/>
    <mergeCell ref="EY25:FD26"/>
    <mergeCell ref="EK21:EM23"/>
    <mergeCell ref="EO21:EW23"/>
    <mergeCell ref="EY21:FD23"/>
    <mergeCell ref="FF21:FK23"/>
    <mergeCell ref="FM21:FR23"/>
    <mergeCell ref="FT21:FY23"/>
    <mergeCell ref="AB15:AG15"/>
    <mergeCell ref="F17:AG17"/>
    <mergeCell ref="AI17:BJ17"/>
    <mergeCell ref="AA19:AE19"/>
    <mergeCell ref="AA21:AE21"/>
    <mergeCell ref="CV21:DE21"/>
    <mergeCell ref="FF27:FK28"/>
    <mergeCell ref="FM27:FR28"/>
    <mergeCell ref="FT27:FY28"/>
    <mergeCell ref="GA27:GF28"/>
    <mergeCell ref="CV28:DE28"/>
    <mergeCell ref="AA29:AE29"/>
    <mergeCell ref="EK29:EM30"/>
    <mergeCell ref="EO29:EW30"/>
    <mergeCell ref="EY29:FD30"/>
    <mergeCell ref="FF29:FK30"/>
    <mergeCell ref="FF25:FK26"/>
    <mergeCell ref="FM25:FR26"/>
    <mergeCell ref="FT25:FY26"/>
    <mergeCell ref="GA25:GF26"/>
    <mergeCell ref="CV26:DE26"/>
    <mergeCell ref="AA27:AE27"/>
    <mergeCell ref="CV27:DE27"/>
    <mergeCell ref="EK27:EM28"/>
    <mergeCell ref="EO27:EW28"/>
    <mergeCell ref="EY27:FD28"/>
    <mergeCell ref="GA31:GF32"/>
    <mergeCell ref="AA32:AE32"/>
    <mergeCell ref="AA33:AE33"/>
    <mergeCell ref="EK33:EM34"/>
    <mergeCell ref="EO33:EW34"/>
    <mergeCell ref="EY33:FD34"/>
    <mergeCell ref="FF33:FK34"/>
    <mergeCell ref="FM33:FR34"/>
    <mergeCell ref="FT33:FY34"/>
    <mergeCell ref="GA33:GF34"/>
    <mergeCell ref="AA31:AE31"/>
    <mergeCell ref="EK31:EM32"/>
    <mergeCell ref="EO31:EW32"/>
    <mergeCell ref="EY31:FD32"/>
    <mergeCell ref="FF31:FK32"/>
    <mergeCell ref="FM31:FR32"/>
    <mergeCell ref="FM29:FR30"/>
    <mergeCell ref="FT29:FY30"/>
    <mergeCell ref="GA29:GF30"/>
    <mergeCell ref="BX30:BZ32"/>
    <mergeCell ref="CD30:CL32"/>
    <mergeCell ref="CP30:CS32"/>
    <mergeCell ref="CW30:CZ32"/>
    <mergeCell ref="DD30:DI32"/>
    <mergeCell ref="DM30:DR32"/>
    <mergeCell ref="FT31:FY32"/>
    <mergeCell ref="FF37:FK38"/>
    <mergeCell ref="FM37:FR38"/>
    <mergeCell ref="FT37:FY38"/>
    <mergeCell ref="GA37:GF38"/>
    <mergeCell ref="BX38:BZ39"/>
    <mergeCell ref="CD38:CL39"/>
    <mergeCell ref="CP38:CS39"/>
    <mergeCell ref="CW38:CZ39"/>
    <mergeCell ref="DD38:DI39"/>
    <mergeCell ref="DM38:DR39"/>
    <mergeCell ref="GA35:GF36"/>
    <mergeCell ref="BX36:BZ37"/>
    <mergeCell ref="CD36:CL37"/>
    <mergeCell ref="CP36:CS37"/>
    <mergeCell ref="CW36:CZ37"/>
    <mergeCell ref="DD36:DI37"/>
    <mergeCell ref="DM36:DR37"/>
    <mergeCell ref="EK37:EM38"/>
    <mergeCell ref="EO37:EW38"/>
    <mergeCell ref="EY37:FD38"/>
    <mergeCell ref="EK35:EM36"/>
    <mergeCell ref="EO35:EW36"/>
    <mergeCell ref="EY35:FD36"/>
    <mergeCell ref="FF35:FK36"/>
    <mergeCell ref="FM35:FR36"/>
    <mergeCell ref="FT35:FY36"/>
    <mergeCell ref="BX34:BZ35"/>
    <mergeCell ref="CD34:CL35"/>
    <mergeCell ref="CP34:CS35"/>
    <mergeCell ref="CW34:CZ35"/>
    <mergeCell ref="DD34:DI35"/>
    <mergeCell ref="DM34:DR35"/>
    <mergeCell ref="F49:BK49"/>
    <mergeCell ref="F51:BJ51"/>
    <mergeCell ref="M54:R54"/>
    <mergeCell ref="T54:X54"/>
    <mergeCell ref="Y54:AC54"/>
    <mergeCell ref="AD54:AI54"/>
    <mergeCell ref="AK54:AN54"/>
    <mergeCell ref="AP54:AT54"/>
    <mergeCell ref="AV54:AZ54"/>
    <mergeCell ref="BB54:BF54"/>
    <mergeCell ref="CD41:CL45"/>
    <mergeCell ref="DD41:DI45"/>
    <mergeCell ref="DM41:DR45"/>
    <mergeCell ref="F46:BK46"/>
    <mergeCell ref="F47:BK47"/>
    <mergeCell ref="F48:BK48"/>
    <mergeCell ref="GA39:GF40"/>
    <mergeCell ref="BX40:BZ40"/>
    <mergeCell ref="CD40:CL40"/>
    <mergeCell ref="CP40:CS40"/>
    <mergeCell ref="CW40:CZ40"/>
    <mergeCell ref="DD40:DI40"/>
    <mergeCell ref="DM40:DR40"/>
    <mergeCell ref="EK39:EM40"/>
    <mergeCell ref="EO39:EW40"/>
    <mergeCell ref="EY39:FD40"/>
    <mergeCell ref="FF39:FK40"/>
    <mergeCell ref="FM39:FR40"/>
    <mergeCell ref="FT39:FY40"/>
    <mergeCell ref="M58:R58"/>
    <mergeCell ref="U58:W58"/>
    <mergeCell ref="Y58:AC58"/>
    <mergeCell ref="AD58:AI58"/>
    <mergeCell ref="AK58:AN58"/>
    <mergeCell ref="AQ58:AS58"/>
    <mergeCell ref="M57:R57"/>
    <mergeCell ref="U57:W57"/>
    <mergeCell ref="Y57:AC57"/>
    <mergeCell ref="AD57:AI57"/>
    <mergeCell ref="AK57:AN57"/>
    <mergeCell ref="AQ57:AS57"/>
    <mergeCell ref="M56:R56"/>
    <mergeCell ref="U56:W56"/>
    <mergeCell ref="Y56:AC56"/>
    <mergeCell ref="AD56:AI56"/>
    <mergeCell ref="AK56:AN56"/>
    <mergeCell ref="AQ56:AS56"/>
    <mergeCell ref="M61:R61"/>
    <mergeCell ref="U61:W61"/>
    <mergeCell ref="Y61:AC61"/>
    <mergeCell ref="AD61:AI61"/>
    <mergeCell ref="AK61:AN61"/>
    <mergeCell ref="AQ61:AS61"/>
    <mergeCell ref="M60:R60"/>
    <mergeCell ref="U60:W60"/>
    <mergeCell ref="Y60:AC60"/>
    <mergeCell ref="AD60:AI60"/>
    <mergeCell ref="AK60:AN60"/>
    <mergeCell ref="AQ60:AS60"/>
    <mergeCell ref="M59:R59"/>
    <mergeCell ref="U59:W59"/>
    <mergeCell ref="Y59:AC59"/>
    <mergeCell ref="AD59:AI59"/>
    <mergeCell ref="AK59:AN59"/>
    <mergeCell ref="AQ59:AS59"/>
    <mergeCell ref="T66:Z66"/>
    <mergeCell ref="AB66:AH66"/>
    <mergeCell ref="AJ66:AP66"/>
    <mergeCell ref="AR66:AX66"/>
    <mergeCell ref="AZ66:BF66"/>
    <mergeCell ref="T67:Z67"/>
    <mergeCell ref="AB67:AH67"/>
    <mergeCell ref="AJ67:AP67"/>
    <mergeCell ref="AR67:AX67"/>
    <mergeCell ref="AZ67:BF67"/>
    <mergeCell ref="T64:Z64"/>
    <mergeCell ref="AB64:AH64"/>
    <mergeCell ref="AJ64:AP64"/>
    <mergeCell ref="AR64:AX64"/>
    <mergeCell ref="AZ64:BF64"/>
    <mergeCell ref="T65:Z65"/>
    <mergeCell ref="AB65:AH65"/>
    <mergeCell ref="AJ65:AP65"/>
    <mergeCell ref="AR65:AX65"/>
    <mergeCell ref="AZ65:BF65"/>
    <mergeCell ref="T70:Z70"/>
    <mergeCell ref="AB70:AH70"/>
    <mergeCell ref="AJ70:AP70"/>
    <mergeCell ref="AR70:AX70"/>
    <mergeCell ref="AZ70:BF70"/>
    <mergeCell ref="T71:Z71"/>
    <mergeCell ref="AB71:AH71"/>
    <mergeCell ref="AJ71:AP71"/>
    <mergeCell ref="AR71:AX71"/>
    <mergeCell ref="AZ71:BF71"/>
    <mergeCell ref="T68:Z68"/>
    <mergeCell ref="AB68:AH68"/>
    <mergeCell ref="AJ68:AP68"/>
    <mergeCell ref="AR68:AX68"/>
    <mergeCell ref="AZ68:BF68"/>
    <mergeCell ref="T69:Z69"/>
    <mergeCell ref="AB69:AH69"/>
    <mergeCell ref="AJ69:AP69"/>
    <mergeCell ref="AR69:AX69"/>
    <mergeCell ref="AZ69:BF69"/>
    <mergeCell ref="T74:Z74"/>
    <mergeCell ref="AB74:AH74"/>
    <mergeCell ref="AJ74:AP74"/>
    <mergeCell ref="AR74:AX74"/>
    <mergeCell ref="AZ74:BF74"/>
    <mergeCell ref="T75:Z75"/>
    <mergeCell ref="AB75:AH75"/>
    <mergeCell ref="AJ75:AP75"/>
    <mergeCell ref="AR75:AX75"/>
    <mergeCell ref="AZ75:BF75"/>
    <mergeCell ref="T72:Z72"/>
    <mergeCell ref="AB72:AH72"/>
    <mergeCell ref="AJ72:AP72"/>
    <mergeCell ref="AR72:AX72"/>
    <mergeCell ref="AZ72:BF72"/>
    <mergeCell ref="T73:Z73"/>
    <mergeCell ref="AB73:AH73"/>
    <mergeCell ref="AJ73:AP73"/>
    <mergeCell ref="AR73:AX73"/>
    <mergeCell ref="AZ73:BF73"/>
    <mergeCell ref="T78:Z78"/>
    <mergeCell ref="AB78:AH78"/>
    <mergeCell ref="AJ78:AP78"/>
    <mergeCell ref="AR78:AX78"/>
    <mergeCell ref="AZ78:BF78"/>
    <mergeCell ref="T79:Z79"/>
    <mergeCell ref="AB79:AH79"/>
    <mergeCell ref="AJ79:AP79"/>
    <mergeCell ref="AR79:AX79"/>
    <mergeCell ref="AZ79:BF79"/>
    <mergeCell ref="T76:Z76"/>
    <mergeCell ref="AB76:AH76"/>
    <mergeCell ref="AJ76:AP76"/>
    <mergeCell ref="AR76:AX76"/>
    <mergeCell ref="AZ76:BF76"/>
    <mergeCell ref="T77:Z77"/>
    <mergeCell ref="AB77:AH77"/>
    <mergeCell ref="AJ77:AP77"/>
    <mergeCell ref="AR77:AX77"/>
    <mergeCell ref="AZ77:BF77"/>
    <mergeCell ref="T82:Z82"/>
    <mergeCell ref="AB82:AH82"/>
    <mergeCell ref="AJ82:AP82"/>
    <mergeCell ref="AR82:AX82"/>
    <mergeCell ref="AZ82:BF82"/>
    <mergeCell ref="T83:Z83"/>
    <mergeCell ref="AB83:AH83"/>
    <mergeCell ref="AJ83:AP83"/>
    <mergeCell ref="AR83:AX83"/>
    <mergeCell ref="AZ83:BF83"/>
    <mergeCell ref="T80:Z80"/>
    <mergeCell ref="AB80:AH80"/>
    <mergeCell ref="AJ80:AP80"/>
    <mergeCell ref="AR80:AX80"/>
    <mergeCell ref="AZ80:BF80"/>
    <mergeCell ref="T81:Z81"/>
    <mergeCell ref="AB81:AH81"/>
    <mergeCell ref="AJ81:AP81"/>
    <mergeCell ref="AR81:AX81"/>
    <mergeCell ref="AZ81:BF81"/>
    <mergeCell ref="F171:BK171"/>
    <mergeCell ref="F172:BK172"/>
    <mergeCell ref="F174:BK174"/>
    <mergeCell ref="AV175:BC175"/>
    <mergeCell ref="AB176:AC177"/>
    <mergeCell ref="AE176:AF177"/>
    <mergeCell ref="AG176:AH177"/>
    <mergeCell ref="AJ176:AK177"/>
    <mergeCell ref="AM176:AO177"/>
    <mergeCell ref="AV176:AW177"/>
    <mergeCell ref="F129:BK129"/>
    <mergeCell ref="F130:BK130"/>
    <mergeCell ref="F131:BK131"/>
    <mergeCell ref="F133:BJ133"/>
    <mergeCell ref="F169:BK169"/>
    <mergeCell ref="F170:BK170"/>
    <mergeCell ref="F87:BK87"/>
    <mergeCell ref="F88:BK88"/>
    <mergeCell ref="F89:BK89"/>
    <mergeCell ref="F90:BK90"/>
    <mergeCell ref="F92:BJ92"/>
    <mergeCell ref="F128:BK128"/>
    <mergeCell ref="G203:BI208"/>
    <mergeCell ref="G210:BH211"/>
    <mergeCell ref="F215:BK215"/>
    <mergeCell ref="F216:BK216"/>
    <mergeCell ref="F217:BK217"/>
    <mergeCell ref="F218:BK218"/>
    <mergeCell ref="AG183:AH183"/>
    <mergeCell ref="AM183:AO183"/>
    <mergeCell ref="AV183:AW183"/>
    <mergeCell ref="AY183:AZ183"/>
    <mergeCell ref="BB183:BC183"/>
    <mergeCell ref="AG184:AH184"/>
    <mergeCell ref="AM184:AO184"/>
    <mergeCell ref="AV184:AW184"/>
    <mergeCell ref="AY184:AZ184"/>
    <mergeCell ref="BB184:BC184"/>
    <mergeCell ref="AY176:AZ177"/>
    <mergeCell ref="BB176:BD177"/>
    <mergeCell ref="P178:AB178"/>
    <mergeCell ref="AG182:AH182"/>
    <mergeCell ref="AM182:AO182"/>
    <mergeCell ref="AV182:AW182"/>
    <mergeCell ref="AY182:AZ182"/>
    <mergeCell ref="BB182:BC182"/>
    <mergeCell ref="AU224:AZ225"/>
    <mergeCell ref="BC224:BH225"/>
    <mergeCell ref="G226:I227"/>
    <mergeCell ref="K226:R227"/>
    <mergeCell ref="T226:Y227"/>
    <mergeCell ref="AA226:AF227"/>
    <mergeCell ref="AG226:AL227"/>
    <mergeCell ref="AM226:AT227"/>
    <mergeCell ref="AU226:AZ227"/>
    <mergeCell ref="BC226:BH227"/>
    <mergeCell ref="G224:I225"/>
    <mergeCell ref="K224:R225"/>
    <mergeCell ref="T224:Y225"/>
    <mergeCell ref="AA224:AF225"/>
    <mergeCell ref="AG224:AL225"/>
    <mergeCell ref="AM224:AT225"/>
    <mergeCell ref="F220:BK220"/>
    <mergeCell ref="H221:J221"/>
    <mergeCell ref="K221:R223"/>
    <mergeCell ref="AA221:AF223"/>
    <mergeCell ref="G222:J223"/>
    <mergeCell ref="T222:Y223"/>
    <mergeCell ref="AG222:AL223"/>
    <mergeCell ref="AM222:AT223"/>
    <mergeCell ref="AU222:AZ223"/>
    <mergeCell ref="BC222:BH223"/>
    <mergeCell ref="AU232:AZ233"/>
    <mergeCell ref="BC232:BH233"/>
    <mergeCell ref="G234:I235"/>
    <mergeCell ref="K234:R235"/>
    <mergeCell ref="T234:Y235"/>
    <mergeCell ref="AA234:AF235"/>
    <mergeCell ref="AG234:AL235"/>
    <mergeCell ref="AM234:AT235"/>
    <mergeCell ref="AU234:AZ235"/>
    <mergeCell ref="BC234:BH235"/>
    <mergeCell ref="G232:I233"/>
    <mergeCell ref="K232:R233"/>
    <mergeCell ref="T232:Y233"/>
    <mergeCell ref="AA232:AF233"/>
    <mergeCell ref="AG232:AL233"/>
    <mergeCell ref="AM232:AT233"/>
    <mergeCell ref="AU228:AZ229"/>
    <mergeCell ref="BC228:BH229"/>
    <mergeCell ref="G230:I231"/>
    <mergeCell ref="K230:R231"/>
    <mergeCell ref="T230:Y231"/>
    <mergeCell ref="AA230:AF231"/>
    <mergeCell ref="AG230:AL231"/>
    <mergeCell ref="AM230:AT231"/>
    <mergeCell ref="AU230:AZ231"/>
    <mergeCell ref="BC230:BH231"/>
    <mergeCell ref="G228:I229"/>
    <mergeCell ref="K228:R229"/>
    <mergeCell ref="T228:Y229"/>
    <mergeCell ref="AA228:AF229"/>
    <mergeCell ref="AG228:AL229"/>
    <mergeCell ref="AM228:AT229"/>
    <mergeCell ref="F256:BK256"/>
    <mergeCell ref="F257:BK257"/>
    <mergeCell ref="F258:BK258"/>
    <mergeCell ref="F259:BK259"/>
    <mergeCell ref="F261:BK261"/>
    <mergeCell ref="H262:J262"/>
    <mergeCell ref="BC241:BG241"/>
    <mergeCell ref="T242:Y242"/>
    <mergeCell ref="AG242:AL242"/>
    <mergeCell ref="AM242:AT242"/>
    <mergeCell ref="AU242:AZ242"/>
    <mergeCell ref="BC242:BH242"/>
    <mergeCell ref="J241:Q242"/>
    <mergeCell ref="Z241:AA242"/>
    <mergeCell ref="AC241:AE242"/>
    <mergeCell ref="AF241:AK241"/>
    <mergeCell ref="AL241:AQ241"/>
    <mergeCell ref="AT241:AY241"/>
    <mergeCell ref="AP266:AU267"/>
    <mergeCell ref="AW266:BA267"/>
    <mergeCell ref="BC266:BG267"/>
    <mergeCell ref="I268:L269"/>
    <mergeCell ref="N268:V269"/>
    <mergeCell ref="X268:Z269"/>
    <mergeCell ref="AB268:AC269"/>
    <mergeCell ref="AE268:AJ269"/>
    <mergeCell ref="AL268:AO269"/>
    <mergeCell ref="AP268:AU269"/>
    <mergeCell ref="I266:L267"/>
    <mergeCell ref="N266:V267"/>
    <mergeCell ref="X266:Z267"/>
    <mergeCell ref="AB266:AC267"/>
    <mergeCell ref="AE266:AJ267"/>
    <mergeCell ref="AL266:AO267"/>
    <mergeCell ref="AP263:AU265"/>
    <mergeCell ref="AV263:BA265"/>
    <mergeCell ref="BC263:BG265"/>
    <mergeCell ref="I264:L265"/>
    <mergeCell ref="N264:V265"/>
    <mergeCell ref="X264:Z265"/>
    <mergeCell ref="AB264:AC265"/>
    <mergeCell ref="AE264:AJ265"/>
    <mergeCell ref="AL264:AO265"/>
    <mergeCell ref="BC270:BG271"/>
    <mergeCell ref="I272:L273"/>
    <mergeCell ref="N272:V273"/>
    <mergeCell ref="X272:Z273"/>
    <mergeCell ref="AB272:AC273"/>
    <mergeCell ref="AE272:AJ273"/>
    <mergeCell ref="AL272:AO273"/>
    <mergeCell ref="AP272:AU273"/>
    <mergeCell ref="AW272:BA273"/>
    <mergeCell ref="BC272:BG273"/>
    <mergeCell ref="AW268:BA269"/>
    <mergeCell ref="BC268:BG269"/>
    <mergeCell ref="I270:L271"/>
    <mergeCell ref="N270:V271"/>
    <mergeCell ref="X270:Z271"/>
    <mergeCell ref="AB270:AC271"/>
    <mergeCell ref="AE270:AJ271"/>
    <mergeCell ref="AL270:AO271"/>
    <mergeCell ref="AP270:AU271"/>
    <mergeCell ref="AW270:BA271"/>
    <mergeCell ref="AW276:BA277"/>
    <mergeCell ref="BC276:BG277"/>
    <mergeCell ref="I282:L283"/>
    <mergeCell ref="M282:P283"/>
    <mergeCell ref="Q282:T283"/>
    <mergeCell ref="U282:X283"/>
    <mergeCell ref="Y282:AB283"/>
    <mergeCell ref="AC282:AF283"/>
    <mergeCell ref="AG282:AJ283"/>
    <mergeCell ref="AK282:AN283"/>
    <mergeCell ref="AP274:AU275"/>
    <mergeCell ref="AW274:BA275"/>
    <mergeCell ref="BC274:BG275"/>
    <mergeCell ref="I276:L277"/>
    <mergeCell ref="N276:V277"/>
    <mergeCell ref="X276:Z277"/>
    <mergeCell ref="AB276:AC277"/>
    <mergeCell ref="AE276:AJ277"/>
    <mergeCell ref="AL276:AO277"/>
    <mergeCell ref="AP276:AU277"/>
    <mergeCell ref="I274:L275"/>
    <mergeCell ref="N274:V275"/>
    <mergeCell ref="X274:Z275"/>
    <mergeCell ref="AB274:AC275"/>
    <mergeCell ref="AE274:AJ275"/>
    <mergeCell ref="AL274:AO275"/>
    <mergeCell ref="AL284:AO285"/>
    <mergeCell ref="AQ284:AU285"/>
    <mergeCell ref="AW284:BA285"/>
    <mergeCell ref="BC284:BG285"/>
    <mergeCell ref="N286:V287"/>
    <mergeCell ref="X286:Z287"/>
    <mergeCell ref="AB286:AC287"/>
    <mergeCell ref="AE286:AJ287"/>
    <mergeCell ref="AL286:AO287"/>
    <mergeCell ref="AQ286:AU287"/>
    <mergeCell ref="AO282:AR283"/>
    <mergeCell ref="AS282:AV283"/>
    <mergeCell ref="AW282:AZ283"/>
    <mergeCell ref="BA282:BD283"/>
    <mergeCell ref="BE282:BH283"/>
    <mergeCell ref="I284:L285"/>
    <mergeCell ref="N284:V285"/>
    <mergeCell ref="X284:Z285"/>
    <mergeCell ref="AB284:AC285"/>
    <mergeCell ref="AE284:AJ285"/>
    <mergeCell ref="AW290:BA291"/>
    <mergeCell ref="BC290:BG291"/>
    <mergeCell ref="F295:BK295"/>
    <mergeCell ref="F296:BK296"/>
    <mergeCell ref="F297:BK297"/>
    <mergeCell ref="F298:BK298"/>
    <mergeCell ref="N290:V291"/>
    <mergeCell ref="X290:Z291"/>
    <mergeCell ref="AB290:AC291"/>
    <mergeCell ref="AE290:AJ291"/>
    <mergeCell ref="AL290:AO291"/>
    <mergeCell ref="AQ290:AU291"/>
    <mergeCell ref="AW286:BA287"/>
    <mergeCell ref="BC286:BG287"/>
    <mergeCell ref="N288:V289"/>
    <mergeCell ref="X288:Z289"/>
    <mergeCell ref="AB288:AC289"/>
    <mergeCell ref="AE288:AJ289"/>
    <mergeCell ref="AL288:AO289"/>
    <mergeCell ref="AQ288:AU289"/>
    <mergeCell ref="AW288:BA289"/>
    <mergeCell ref="BC288:BG289"/>
    <mergeCell ref="AY305:BC306"/>
    <mergeCell ref="L307:O308"/>
    <mergeCell ref="Q307:Y308"/>
    <mergeCell ref="AA307:AE308"/>
    <mergeCell ref="AG307:AK308"/>
    <mergeCell ref="AM307:AQ308"/>
    <mergeCell ref="AS307:AW308"/>
    <mergeCell ref="AY307:BC308"/>
    <mergeCell ref="L305:O306"/>
    <mergeCell ref="Q305:Y306"/>
    <mergeCell ref="AA305:AE306"/>
    <mergeCell ref="AG305:AK306"/>
    <mergeCell ref="AM305:AQ306"/>
    <mergeCell ref="AS305:AW306"/>
    <mergeCell ref="F300:BK300"/>
    <mergeCell ref="H301:J301"/>
    <mergeCell ref="AG301:AK304"/>
    <mergeCell ref="L302:O304"/>
    <mergeCell ref="Q302:Y304"/>
    <mergeCell ref="AA302:AE304"/>
    <mergeCell ref="AM302:AQ304"/>
    <mergeCell ref="AS302:AW304"/>
    <mergeCell ref="AY302:BC304"/>
    <mergeCell ref="AY313:BC314"/>
    <mergeCell ref="L315:O316"/>
    <mergeCell ref="Q315:Y316"/>
    <mergeCell ref="AA315:AE316"/>
    <mergeCell ref="AG315:AK316"/>
    <mergeCell ref="AM315:AQ316"/>
    <mergeCell ref="AS315:AW316"/>
    <mergeCell ref="AY315:BC316"/>
    <mergeCell ref="L313:O314"/>
    <mergeCell ref="Q313:Y314"/>
    <mergeCell ref="AA313:AE314"/>
    <mergeCell ref="AG313:AK314"/>
    <mergeCell ref="AM313:AQ314"/>
    <mergeCell ref="AS313:AW314"/>
    <mergeCell ref="AY309:BC310"/>
    <mergeCell ref="L311:O312"/>
    <mergeCell ref="Q311:Y312"/>
    <mergeCell ref="AA311:AE312"/>
    <mergeCell ref="AG311:AK312"/>
    <mergeCell ref="AM311:AQ312"/>
    <mergeCell ref="AS311:AW312"/>
    <mergeCell ref="AY311:BC312"/>
    <mergeCell ref="L309:O310"/>
    <mergeCell ref="Q309:Y310"/>
    <mergeCell ref="AA309:AE310"/>
    <mergeCell ref="AG309:AK310"/>
    <mergeCell ref="AM309:AQ310"/>
    <mergeCell ref="AS309:AW310"/>
    <mergeCell ref="F339:BK339"/>
    <mergeCell ref="F341:BK341"/>
    <mergeCell ref="H342:J342"/>
    <mergeCell ref="G343:I345"/>
    <mergeCell ref="O343:T345"/>
    <mergeCell ref="AD343:AI345"/>
    <mergeCell ref="AQ343:AV345"/>
    <mergeCell ref="BA343:BJ343"/>
    <mergeCell ref="BA345:BD345"/>
    <mergeCell ref="BF345:BJ345"/>
    <mergeCell ref="AM325:AQ326"/>
    <mergeCell ref="AS325:AW326"/>
    <mergeCell ref="AY325:BC326"/>
    <mergeCell ref="F336:BK336"/>
    <mergeCell ref="F337:BK337"/>
    <mergeCell ref="F338:BK338"/>
    <mergeCell ref="L319:O322"/>
    <mergeCell ref="L323:O324"/>
    <mergeCell ref="L325:O326"/>
    <mergeCell ref="Q325:Y326"/>
    <mergeCell ref="AA325:AE326"/>
    <mergeCell ref="AG325:AK326"/>
    <mergeCell ref="G350:I351"/>
    <mergeCell ref="O350:T351"/>
    <mergeCell ref="AD350:AI351"/>
    <mergeCell ref="AQ350:AV351"/>
    <mergeCell ref="BA350:BD351"/>
    <mergeCell ref="BF350:BJ351"/>
    <mergeCell ref="G348:I349"/>
    <mergeCell ref="O348:T349"/>
    <mergeCell ref="AD348:AI349"/>
    <mergeCell ref="AQ348:AV349"/>
    <mergeCell ref="BA348:BD349"/>
    <mergeCell ref="BF348:BJ349"/>
    <mergeCell ref="G346:I347"/>
    <mergeCell ref="O346:T347"/>
    <mergeCell ref="AD346:AI347"/>
    <mergeCell ref="AQ346:AV347"/>
    <mergeCell ref="BA346:BD347"/>
    <mergeCell ref="BF346:BJ347"/>
    <mergeCell ref="G356:I357"/>
    <mergeCell ref="O356:T357"/>
    <mergeCell ref="AD356:AI357"/>
    <mergeCell ref="AQ356:AV357"/>
    <mergeCell ref="BA356:BD357"/>
    <mergeCell ref="BF356:BJ357"/>
    <mergeCell ref="G354:I355"/>
    <mergeCell ref="O354:T355"/>
    <mergeCell ref="AD354:AI355"/>
    <mergeCell ref="AQ354:AV355"/>
    <mergeCell ref="BA354:BD355"/>
    <mergeCell ref="BF354:BJ355"/>
    <mergeCell ref="G352:I353"/>
    <mergeCell ref="O352:T353"/>
    <mergeCell ref="AD352:AI353"/>
    <mergeCell ref="AQ352:AV353"/>
    <mergeCell ref="BA352:BD353"/>
    <mergeCell ref="BF352:BJ353"/>
    <mergeCell ref="G366:I367"/>
    <mergeCell ref="O366:T367"/>
    <mergeCell ref="AD366:AI367"/>
    <mergeCell ref="AQ366:AV367"/>
    <mergeCell ref="BA366:BD367"/>
    <mergeCell ref="BF366:BJ367"/>
    <mergeCell ref="G364:I365"/>
    <mergeCell ref="AD364:AI365"/>
    <mergeCell ref="AQ364:AV365"/>
    <mergeCell ref="BA364:BD365"/>
    <mergeCell ref="BF364:BJ365"/>
    <mergeCell ref="O365:T365"/>
    <mergeCell ref="G362:I363"/>
    <mergeCell ref="O362:T363"/>
    <mergeCell ref="AD362:AI363"/>
    <mergeCell ref="AQ362:AV363"/>
    <mergeCell ref="BA362:BD363"/>
    <mergeCell ref="BF362:BJ363"/>
    <mergeCell ref="G373:BJ374"/>
    <mergeCell ref="F377:BK377"/>
    <mergeCell ref="F378:BK378"/>
    <mergeCell ref="F379:BK379"/>
    <mergeCell ref="F380:BK380"/>
    <mergeCell ref="F382:BK382"/>
    <mergeCell ref="G370:I371"/>
    <mergeCell ref="O370:T371"/>
    <mergeCell ref="AD370:AI371"/>
    <mergeCell ref="AQ370:AV371"/>
    <mergeCell ref="BA370:BD371"/>
    <mergeCell ref="BF370:BJ371"/>
    <mergeCell ref="G368:I369"/>
    <mergeCell ref="O368:T369"/>
    <mergeCell ref="AD368:AI369"/>
    <mergeCell ref="AQ368:AV369"/>
    <mergeCell ref="BA368:BD369"/>
    <mergeCell ref="BF368:BJ369"/>
    <mergeCell ref="BB385:BI385"/>
    <mergeCell ref="Y386:AA386"/>
    <mergeCell ref="AC386:AE386"/>
    <mergeCell ref="AG386:AI386"/>
    <mergeCell ref="G387:I388"/>
    <mergeCell ref="J387:R388"/>
    <mergeCell ref="T387:W388"/>
    <mergeCell ref="Y387:AA388"/>
    <mergeCell ref="AC387:AE388"/>
    <mergeCell ref="AG387:AI388"/>
    <mergeCell ref="H383:J383"/>
    <mergeCell ref="Y384:AI384"/>
    <mergeCell ref="AR384:BI384"/>
    <mergeCell ref="G385:I386"/>
    <mergeCell ref="J385:R386"/>
    <mergeCell ref="T385:W386"/>
    <mergeCell ref="Y385:AA385"/>
    <mergeCell ref="AC385:AE385"/>
    <mergeCell ref="AG385:AI385"/>
    <mergeCell ref="AR385:AY385"/>
    <mergeCell ref="AR389:AU390"/>
    <mergeCell ref="AV389:AY390"/>
    <mergeCell ref="BB389:BE390"/>
    <mergeCell ref="BF389:BI390"/>
    <mergeCell ref="G391:I392"/>
    <mergeCell ref="J391:R392"/>
    <mergeCell ref="T391:W392"/>
    <mergeCell ref="Y391:AA392"/>
    <mergeCell ref="AC391:AE392"/>
    <mergeCell ref="AG391:AI392"/>
    <mergeCell ref="AR387:AU388"/>
    <mergeCell ref="AV387:AY388"/>
    <mergeCell ref="BB387:BE388"/>
    <mergeCell ref="BF387:BI388"/>
    <mergeCell ref="G389:I390"/>
    <mergeCell ref="J389:R390"/>
    <mergeCell ref="T389:W390"/>
    <mergeCell ref="Y389:AA390"/>
    <mergeCell ref="AC389:AE390"/>
    <mergeCell ref="AG389:AI390"/>
    <mergeCell ref="AR393:AU394"/>
    <mergeCell ref="AV393:AY394"/>
    <mergeCell ref="BB393:BE394"/>
    <mergeCell ref="BF393:BI394"/>
    <mergeCell ref="G395:I396"/>
    <mergeCell ref="J395:R396"/>
    <mergeCell ref="T395:W396"/>
    <mergeCell ref="Y395:AA396"/>
    <mergeCell ref="AC395:AE396"/>
    <mergeCell ref="AG395:AI396"/>
    <mergeCell ref="AR391:AU392"/>
    <mergeCell ref="AV391:AY392"/>
    <mergeCell ref="BB391:BE392"/>
    <mergeCell ref="BF391:BI392"/>
    <mergeCell ref="G393:I394"/>
    <mergeCell ref="J393:R394"/>
    <mergeCell ref="T393:W394"/>
    <mergeCell ref="Y393:AA394"/>
    <mergeCell ref="AC393:AE394"/>
    <mergeCell ref="AG393:AI394"/>
    <mergeCell ref="AK405:AM406"/>
    <mergeCell ref="AO405:AR406"/>
    <mergeCell ref="AT405:AV406"/>
    <mergeCell ref="AX405:BA406"/>
    <mergeCell ref="BC405:BE406"/>
    <mergeCell ref="BG405:BK406"/>
    <mergeCell ref="AR397:AU398"/>
    <mergeCell ref="AV397:AY398"/>
    <mergeCell ref="BB397:BE398"/>
    <mergeCell ref="BF397:BI398"/>
    <mergeCell ref="F405:H406"/>
    <mergeCell ref="J405:R406"/>
    <mergeCell ref="T405:W406"/>
    <mergeCell ref="Y405:AA406"/>
    <mergeCell ref="AC405:AE406"/>
    <mergeCell ref="AG405:AI406"/>
    <mergeCell ref="AR395:AU396"/>
    <mergeCell ref="AV395:AY396"/>
    <mergeCell ref="BB395:BE396"/>
    <mergeCell ref="BF395:BI396"/>
    <mergeCell ref="G397:I398"/>
    <mergeCell ref="J397:R398"/>
    <mergeCell ref="T397:W398"/>
    <mergeCell ref="Y397:AA398"/>
    <mergeCell ref="AC397:AE398"/>
    <mergeCell ref="AG397:AI398"/>
    <mergeCell ref="AK409:AM410"/>
    <mergeCell ref="AO409:AR410"/>
    <mergeCell ref="AT409:AV410"/>
    <mergeCell ref="AX409:BA410"/>
    <mergeCell ref="BC409:BE410"/>
    <mergeCell ref="BG409:BJ410"/>
    <mergeCell ref="F409:H410"/>
    <mergeCell ref="J409:R410"/>
    <mergeCell ref="T409:W410"/>
    <mergeCell ref="Y409:AA410"/>
    <mergeCell ref="AC409:AE410"/>
    <mergeCell ref="AG409:AI410"/>
    <mergeCell ref="AK407:AM408"/>
    <mergeCell ref="AO407:AR408"/>
    <mergeCell ref="AT407:AV408"/>
    <mergeCell ref="AX407:BA408"/>
    <mergeCell ref="BC407:BE408"/>
    <mergeCell ref="BG407:BK408"/>
    <mergeCell ref="F407:H408"/>
    <mergeCell ref="J407:R408"/>
    <mergeCell ref="T407:W408"/>
    <mergeCell ref="Y407:AA408"/>
    <mergeCell ref="AC407:AE408"/>
    <mergeCell ref="AG407:AI408"/>
    <mergeCell ref="G425:AF425"/>
    <mergeCell ref="AJ425:BG425"/>
    <mergeCell ref="BB427:BG427"/>
    <mergeCell ref="AA428:AF428"/>
    <mergeCell ref="H429:Z429"/>
    <mergeCell ref="AB430:AF430"/>
    <mergeCell ref="G413:BJ417"/>
    <mergeCell ref="F418:BK418"/>
    <mergeCell ref="F419:BK419"/>
    <mergeCell ref="F420:BK420"/>
    <mergeCell ref="F421:BK421"/>
    <mergeCell ref="F423:BK423"/>
    <mergeCell ref="AK411:AM412"/>
    <mergeCell ref="AO411:AR412"/>
    <mergeCell ref="AT411:AV412"/>
    <mergeCell ref="AX411:BA412"/>
    <mergeCell ref="BC411:BE412"/>
    <mergeCell ref="BG411:BK412"/>
    <mergeCell ref="F411:H412"/>
    <mergeCell ref="J411:R412"/>
    <mergeCell ref="T411:W412"/>
    <mergeCell ref="Y411:AA412"/>
    <mergeCell ref="AC411:AE412"/>
    <mergeCell ref="AG411:AI412"/>
    <mergeCell ref="AB441:AF441"/>
    <mergeCell ref="AB442:AF442"/>
    <mergeCell ref="AA443:AF443"/>
    <mergeCell ref="BB444:BG444"/>
    <mergeCell ref="BB445:BG445"/>
    <mergeCell ref="AB446:AF446"/>
    <mergeCell ref="BB446:BG446"/>
    <mergeCell ref="AB436:AF436"/>
    <mergeCell ref="BB436:BG436"/>
    <mergeCell ref="AB437:AF437"/>
    <mergeCell ref="BB437:BG437"/>
    <mergeCell ref="AB438:AF438"/>
    <mergeCell ref="AB440:AF440"/>
    <mergeCell ref="AB431:AF431"/>
    <mergeCell ref="AB432:AF432"/>
    <mergeCell ref="AB433:AF433"/>
    <mergeCell ref="AB434:AF434"/>
    <mergeCell ref="AB435:AF435"/>
    <mergeCell ref="BB435:BG435"/>
    <mergeCell ref="AA454:AF454"/>
    <mergeCell ref="AA455:AF455"/>
    <mergeCell ref="BB455:BG455"/>
    <mergeCell ref="AA457:AF457"/>
    <mergeCell ref="BB457:BG457"/>
    <mergeCell ref="F460:BK460"/>
    <mergeCell ref="AB450:AF450"/>
    <mergeCell ref="AA451:AF451"/>
    <mergeCell ref="BB451:BG451"/>
    <mergeCell ref="AA452:AF452"/>
    <mergeCell ref="BB452:BG452"/>
    <mergeCell ref="AA453:AF453"/>
    <mergeCell ref="BB453:BG453"/>
    <mergeCell ref="AB447:AF447"/>
    <mergeCell ref="BB447:BG447"/>
    <mergeCell ref="AB448:AF448"/>
    <mergeCell ref="BB448:BG448"/>
    <mergeCell ref="AB449:AF449"/>
    <mergeCell ref="BB449:BG449"/>
    <mergeCell ref="AA472:AF472"/>
    <mergeCell ref="BB472:BG472"/>
    <mergeCell ref="AA473:AF473"/>
    <mergeCell ref="AA474:AF474"/>
    <mergeCell ref="AA475:AF475"/>
    <mergeCell ref="AA476:AF476"/>
    <mergeCell ref="AJ476:AT476"/>
    <mergeCell ref="AA468:AF468"/>
    <mergeCell ref="AA469:AF469"/>
    <mergeCell ref="AJ469:AT469"/>
    <mergeCell ref="AA470:AF470"/>
    <mergeCell ref="BB470:BG470"/>
    <mergeCell ref="AA471:AF471"/>
    <mergeCell ref="BB471:BG471"/>
    <mergeCell ref="F461:BK461"/>
    <mergeCell ref="F462:BK462"/>
    <mergeCell ref="F463:BK463"/>
    <mergeCell ref="F465:BK465"/>
    <mergeCell ref="I467:AF467"/>
    <mergeCell ref="AJ467:BG467"/>
    <mergeCell ref="I486:X486"/>
    <mergeCell ref="AA486:AF486"/>
    <mergeCell ref="I487:X487"/>
    <mergeCell ref="AA487:AF487"/>
    <mergeCell ref="I488:X488"/>
    <mergeCell ref="AA488:AF488"/>
    <mergeCell ref="I480:U480"/>
    <mergeCell ref="AA480:AF480"/>
    <mergeCell ref="I482:U482"/>
    <mergeCell ref="AA482:AF482"/>
    <mergeCell ref="AA483:AF483"/>
    <mergeCell ref="I485:X485"/>
    <mergeCell ref="AA485:AF485"/>
    <mergeCell ref="AA477:AF477"/>
    <mergeCell ref="BB477:BG477"/>
    <mergeCell ref="AA478:AF478"/>
    <mergeCell ref="BB478:BG478"/>
    <mergeCell ref="AA479:AF479"/>
    <mergeCell ref="BB479:BG479"/>
    <mergeCell ref="F501:BK501"/>
    <mergeCell ref="F502:BK502"/>
    <mergeCell ref="F503:BK503"/>
    <mergeCell ref="F504:BK504"/>
    <mergeCell ref="F506:BK506"/>
    <mergeCell ref="AH508:AM508"/>
    <mergeCell ref="AU508:AZ508"/>
    <mergeCell ref="J492:X492"/>
    <mergeCell ref="J493:X493"/>
    <mergeCell ref="J494:X494"/>
    <mergeCell ref="J495:X495"/>
    <mergeCell ref="J496:X496"/>
    <mergeCell ref="G500:AO500"/>
    <mergeCell ref="I489:X489"/>
    <mergeCell ref="AA489:AF489"/>
    <mergeCell ref="I490:X490"/>
    <mergeCell ref="AA490:AF490"/>
    <mergeCell ref="J491:X491"/>
    <mergeCell ref="AA491:AF491"/>
    <mergeCell ref="K517:AA517"/>
    <mergeCell ref="AH517:AM517"/>
    <mergeCell ref="AU517:AZ517"/>
    <mergeCell ref="K518:AA518"/>
    <mergeCell ref="AH518:AM518"/>
    <mergeCell ref="AN518:AO518"/>
    <mergeCell ref="AU518:AZ518"/>
    <mergeCell ref="K512:AA512"/>
    <mergeCell ref="AH512:AM512"/>
    <mergeCell ref="AU512:AZ512"/>
    <mergeCell ref="K513:AA513"/>
    <mergeCell ref="AH513:AM513"/>
    <mergeCell ref="AU513:AZ513"/>
    <mergeCell ref="K510:AA510"/>
    <mergeCell ref="AH510:AM510"/>
    <mergeCell ref="AU510:AZ510"/>
    <mergeCell ref="K511:AA511"/>
    <mergeCell ref="AH511:AM511"/>
    <mergeCell ref="AU511:AZ511"/>
    <mergeCell ref="AI530:AM530"/>
    <mergeCell ref="AQ530:AV530"/>
    <mergeCell ref="AI531:AM531"/>
    <mergeCell ref="AQ531:AV531"/>
    <mergeCell ref="AI532:AM532"/>
    <mergeCell ref="AQ532:AV532"/>
    <mergeCell ref="AH522:AM522"/>
    <mergeCell ref="AU522:AZ522"/>
    <mergeCell ref="AH523:AM523"/>
    <mergeCell ref="AU523:AZ523"/>
    <mergeCell ref="AH526:AM526"/>
    <mergeCell ref="AI529:AM529"/>
    <mergeCell ref="AH519:AM519"/>
    <mergeCell ref="AN519:AO519"/>
    <mergeCell ref="AU519:AZ519"/>
    <mergeCell ref="AH520:AM520"/>
    <mergeCell ref="AU520:AZ520"/>
    <mergeCell ref="AH521:AM521"/>
    <mergeCell ref="AU521:AZ521"/>
    <mergeCell ref="X560:AC560"/>
    <mergeCell ref="AF560:AK560"/>
    <mergeCell ref="AN560:AS560"/>
    <mergeCell ref="AV560:BA560"/>
    <mergeCell ref="X561:AC561"/>
    <mergeCell ref="AF561:AK561"/>
    <mergeCell ref="AN561:AS561"/>
    <mergeCell ref="AV561:BA561"/>
    <mergeCell ref="F549:BK549"/>
    <mergeCell ref="O555:AC555"/>
    <mergeCell ref="AF555:AK555"/>
    <mergeCell ref="X557:AC558"/>
    <mergeCell ref="AF557:AK558"/>
    <mergeCell ref="AN557:AS558"/>
    <mergeCell ref="AV557:BA558"/>
    <mergeCell ref="AI533:AM533"/>
    <mergeCell ref="AQ533:AV533"/>
    <mergeCell ref="F544:BK544"/>
    <mergeCell ref="F545:BK545"/>
    <mergeCell ref="F546:BK546"/>
    <mergeCell ref="F547:BK547"/>
    <mergeCell ref="X566:AC566"/>
    <mergeCell ref="AF566:AK566"/>
    <mergeCell ref="AN566:AS566"/>
    <mergeCell ref="AV566:BA566"/>
    <mergeCell ref="X569:AC569"/>
    <mergeCell ref="AF569:AK569"/>
    <mergeCell ref="AN569:AS569"/>
    <mergeCell ref="AV569:BA569"/>
    <mergeCell ref="X564:AC564"/>
    <mergeCell ref="AF564:AK564"/>
    <mergeCell ref="AN564:AS564"/>
    <mergeCell ref="AV564:BA564"/>
    <mergeCell ref="X565:AC565"/>
    <mergeCell ref="AF565:AK565"/>
    <mergeCell ref="AN565:AS565"/>
    <mergeCell ref="AV565:BA565"/>
    <mergeCell ref="X562:AC562"/>
    <mergeCell ref="AF562:AK562"/>
    <mergeCell ref="AN562:AS562"/>
    <mergeCell ref="AV562:BA562"/>
    <mergeCell ref="X563:AC563"/>
    <mergeCell ref="AF563:AK563"/>
    <mergeCell ref="AN563:AS563"/>
    <mergeCell ref="AV563:BA563"/>
    <mergeCell ref="K596:AC596"/>
    <mergeCell ref="AG596:AL596"/>
    <mergeCell ref="AP596:AU596"/>
    <mergeCell ref="AY596:BD596"/>
    <mergeCell ref="AG597:AL597"/>
    <mergeCell ref="AP597:AU597"/>
    <mergeCell ref="AY597:BD597"/>
    <mergeCell ref="AG593:AL593"/>
    <mergeCell ref="AG594:AL594"/>
    <mergeCell ref="AP594:AU594"/>
    <mergeCell ref="AY594:BD594"/>
    <mergeCell ref="K595:T595"/>
    <mergeCell ref="AG595:AL595"/>
    <mergeCell ref="AP595:AU595"/>
    <mergeCell ref="AY595:BD595"/>
    <mergeCell ref="F585:BK585"/>
    <mergeCell ref="F586:BK586"/>
    <mergeCell ref="F587:BK587"/>
    <mergeCell ref="F588:BK588"/>
    <mergeCell ref="F590:BK590"/>
    <mergeCell ref="AP592:AU592"/>
    <mergeCell ref="AY592:BD592"/>
    <mergeCell ref="AG606:AL606"/>
    <mergeCell ref="AG607:AL607"/>
    <mergeCell ref="AP608:AU608"/>
    <mergeCell ref="AY609:BD609"/>
    <mergeCell ref="AG610:AL610"/>
    <mergeCell ref="AP610:AU610"/>
    <mergeCell ref="AR600:AW600"/>
    <mergeCell ref="BA600:BF600"/>
    <mergeCell ref="M601:U601"/>
    <mergeCell ref="AG601:AL601"/>
    <mergeCell ref="AR601:AW601"/>
    <mergeCell ref="AG605:AL605"/>
    <mergeCell ref="AG598:AL598"/>
    <mergeCell ref="AP598:AU598"/>
    <mergeCell ref="BA598:BF598"/>
    <mergeCell ref="AG599:AL599"/>
    <mergeCell ref="AR599:AW599"/>
    <mergeCell ref="AY599:BD599"/>
    <mergeCell ref="K624:BD627"/>
    <mergeCell ref="AG628:AL628"/>
    <mergeCell ref="F630:BK630"/>
    <mergeCell ref="F631:BK631"/>
    <mergeCell ref="F632:BK632"/>
    <mergeCell ref="F633:BK633"/>
    <mergeCell ref="K616:Y616"/>
    <mergeCell ref="AE616:AG616"/>
    <mergeCell ref="AJ616:AV616"/>
    <mergeCell ref="AJ617:AV617"/>
    <mergeCell ref="AY619:BD619"/>
    <mergeCell ref="BC622:BH622"/>
    <mergeCell ref="AG611:AL611"/>
    <mergeCell ref="AE614:AG614"/>
    <mergeCell ref="AJ614:AV614"/>
    <mergeCell ref="K615:Y615"/>
    <mergeCell ref="AE615:AG615"/>
    <mergeCell ref="AJ615:AV615"/>
    <mergeCell ref="AC645:AF645"/>
    <mergeCell ref="BF645:BI645"/>
    <mergeCell ref="H646:AB652"/>
    <mergeCell ref="AC646:AF646"/>
    <mergeCell ref="BF646:BI646"/>
    <mergeCell ref="AC647:AF647"/>
    <mergeCell ref="BF647:BI647"/>
    <mergeCell ref="AC648:AF648"/>
    <mergeCell ref="BF648:BI648"/>
    <mergeCell ref="AC649:AF649"/>
    <mergeCell ref="AC642:AF642"/>
    <mergeCell ref="BF642:BI642"/>
    <mergeCell ref="AC643:AF643"/>
    <mergeCell ref="BF643:BI643"/>
    <mergeCell ref="AC644:AF644"/>
    <mergeCell ref="BF644:BI644"/>
    <mergeCell ref="F635:BJ635"/>
    <mergeCell ref="AC638:AF638"/>
    <mergeCell ref="BF638:BI638"/>
    <mergeCell ref="H639:AA644"/>
    <mergeCell ref="AC639:AF639"/>
    <mergeCell ref="BF639:BI639"/>
    <mergeCell ref="AC640:AF640"/>
    <mergeCell ref="BF640:BI640"/>
    <mergeCell ref="AC641:AF641"/>
    <mergeCell ref="BF641:BI641"/>
    <mergeCell ref="BF656:BI656"/>
    <mergeCell ref="BF657:BI657"/>
    <mergeCell ref="J658:AO658"/>
    <mergeCell ref="AQ658:AW658"/>
    <mergeCell ref="BF658:BI658"/>
    <mergeCell ref="V659:AO659"/>
    <mergeCell ref="AQ659:AW659"/>
    <mergeCell ref="AC653:AF653"/>
    <mergeCell ref="BF653:BI653"/>
    <mergeCell ref="H654:AB655"/>
    <mergeCell ref="AC654:AF654"/>
    <mergeCell ref="AH654:BD655"/>
    <mergeCell ref="BF654:BI654"/>
    <mergeCell ref="BF655:BI655"/>
    <mergeCell ref="BF649:BI649"/>
    <mergeCell ref="AC650:AF650"/>
    <mergeCell ref="BF650:BI650"/>
    <mergeCell ref="AC651:AF651"/>
    <mergeCell ref="BF651:BI651"/>
    <mergeCell ref="AC652:AF652"/>
    <mergeCell ref="BF652:BI652"/>
    <mergeCell ref="F675:BK675"/>
    <mergeCell ref="F676:BK676"/>
    <mergeCell ref="F678:BK678"/>
    <mergeCell ref="AN683:AS683"/>
    <mergeCell ref="AN684:AS684"/>
    <mergeCell ref="AN685:AS685"/>
    <mergeCell ref="V663:AO663"/>
    <mergeCell ref="AQ663:AW663"/>
    <mergeCell ref="V664:AO664"/>
    <mergeCell ref="AQ664:AW664"/>
    <mergeCell ref="F673:BK673"/>
    <mergeCell ref="F674:BK674"/>
    <mergeCell ref="J660:AO660"/>
    <mergeCell ref="AQ660:AW660"/>
    <mergeCell ref="J661:AO661"/>
    <mergeCell ref="AQ661:AW661"/>
    <mergeCell ref="J662:AO662"/>
    <mergeCell ref="AQ662:AW662"/>
    <mergeCell ref="AN698:AS698"/>
    <mergeCell ref="AN699:AS699"/>
    <mergeCell ref="AN700:AS700"/>
    <mergeCell ref="AN701:AS701"/>
    <mergeCell ref="AN702:AS702"/>
    <mergeCell ref="AN703:AS703"/>
    <mergeCell ref="AN692:AS692"/>
    <mergeCell ref="AN693:AS693"/>
    <mergeCell ref="AN694:AS694"/>
    <mergeCell ref="AN695:AS695"/>
    <mergeCell ref="AN696:AS696"/>
    <mergeCell ref="AN697:AS697"/>
    <mergeCell ref="AN686:AS686"/>
    <mergeCell ref="AN687:AS687"/>
    <mergeCell ref="AN688:AS688"/>
    <mergeCell ref="AN689:AS689"/>
    <mergeCell ref="AN690:AS690"/>
    <mergeCell ref="AN691:AS691"/>
    <mergeCell ref="AY722:BC722"/>
    <mergeCell ref="BF722:BH722"/>
    <mergeCell ref="I723:AX724"/>
    <mergeCell ref="AY723:BC723"/>
    <mergeCell ref="BF723:BH723"/>
    <mergeCell ref="AY724:BC724"/>
    <mergeCell ref="BF724:BH724"/>
    <mergeCell ref="F719:BK719"/>
    <mergeCell ref="AT720:AX720"/>
    <mergeCell ref="AY720:BC720"/>
    <mergeCell ref="BE720:BJ720"/>
    <mergeCell ref="AU721:AW721"/>
    <mergeCell ref="AZ721:BB721"/>
    <mergeCell ref="BF721:BH721"/>
    <mergeCell ref="AN704:AS704"/>
    <mergeCell ref="AN705:AS705"/>
    <mergeCell ref="F714:BK714"/>
    <mergeCell ref="F715:BK715"/>
    <mergeCell ref="F716:BK716"/>
    <mergeCell ref="F717:BK717"/>
    <mergeCell ref="I729:AX730"/>
    <mergeCell ref="AY729:BC729"/>
    <mergeCell ref="BF729:BH729"/>
    <mergeCell ref="AY730:BC730"/>
    <mergeCell ref="BF730:BH730"/>
    <mergeCell ref="I731:AX735"/>
    <mergeCell ref="AY731:BC731"/>
    <mergeCell ref="BF731:BH731"/>
    <mergeCell ref="BF732:BH732"/>
    <mergeCell ref="BF733:BH733"/>
    <mergeCell ref="I725:AX728"/>
    <mergeCell ref="AY725:BC725"/>
    <mergeCell ref="BF725:BH725"/>
    <mergeCell ref="AY726:BC726"/>
    <mergeCell ref="BF726:BH726"/>
    <mergeCell ref="AY727:BC727"/>
    <mergeCell ref="BF727:BH727"/>
    <mergeCell ref="AY728:BC728"/>
    <mergeCell ref="BF728:BH728"/>
    <mergeCell ref="BF742:BH742"/>
    <mergeCell ref="BF743:BH743"/>
    <mergeCell ref="I744:AX748"/>
    <mergeCell ref="AY744:BC744"/>
    <mergeCell ref="BF744:BH744"/>
    <mergeCell ref="BE746:BJ746"/>
    <mergeCell ref="BE747:BJ747"/>
    <mergeCell ref="BE748:BJ748"/>
    <mergeCell ref="BF734:BH734"/>
    <mergeCell ref="BF735:BH735"/>
    <mergeCell ref="I736:AX743"/>
    <mergeCell ref="AY736:BC736"/>
    <mergeCell ref="BF736:BH736"/>
    <mergeCell ref="BF737:BH737"/>
    <mergeCell ref="BF738:BH738"/>
    <mergeCell ref="BF739:BH739"/>
    <mergeCell ref="BF740:BH740"/>
    <mergeCell ref="BF741:BH741"/>
    <mergeCell ref="F797:BK797"/>
    <mergeCell ref="F798:BK798"/>
    <mergeCell ref="F799:BK799"/>
    <mergeCell ref="F800:BK800"/>
    <mergeCell ref="F802:BK802"/>
    <mergeCell ref="H803:J803"/>
    <mergeCell ref="K803:L803"/>
    <mergeCell ref="F755:BK755"/>
    <mergeCell ref="F756:BK756"/>
    <mergeCell ref="F757:BK757"/>
    <mergeCell ref="F758:BK758"/>
    <mergeCell ref="F760:BK760"/>
    <mergeCell ref="AF767:AJ767"/>
    <mergeCell ref="AK767:AP767"/>
    <mergeCell ref="I749:AX753"/>
    <mergeCell ref="AY749:BC749"/>
    <mergeCell ref="BE749:BJ749"/>
    <mergeCell ref="BE750:BJ750"/>
    <mergeCell ref="BE751:BJ751"/>
    <mergeCell ref="BE752:BJ752"/>
    <mergeCell ref="AY753:BC753"/>
    <mergeCell ref="BE753:BJ753"/>
    <mergeCell ref="BG805:BI805"/>
    <mergeCell ref="S807:U807"/>
    <mergeCell ref="W807:AB807"/>
    <mergeCell ref="AD807:AI807"/>
    <mergeCell ref="AK807:AM807"/>
    <mergeCell ref="AO807:AQ807"/>
    <mergeCell ref="AS807:AX807"/>
    <mergeCell ref="AZ807:BE807"/>
    <mergeCell ref="BG807:BI807"/>
    <mergeCell ref="W804:AI804"/>
    <mergeCell ref="AS804:BE804"/>
    <mergeCell ref="S805:U805"/>
    <mergeCell ref="W805:AB805"/>
    <mergeCell ref="AD805:AI805"/>
    <mergeCell ref="AK805:AM805"/>
    <mergeCell ref="AO805:AQ805"/>
    <mergeCell ref="AS805:AX805"/>
    <mergeCell ref="AZ805:BE805"/>
    <mergeCell ref="AZ810:BE810"/>
    <mergeCell ref="BG810:BI810"/>
    <mergeCell ref="S811:U811"/>
    <mergeCell ref="W811:AB811"/>
    <mergeCell ref="AD811:AI811"/>
    <mergeCell ref="AK811:AM811"/>
    <mergeCell ref="AO811:AQ811"/>
    <mergeCell ref="AS811:AX811"/>
    <mergeCell ref="AZ811:BE811"/>
    <mergeCell ref="BG811:BI811"/>
    <mergeCell ref="S810:U810"/>
    <mergeCell ref="W810:AB810"/>
    <mergeCell ref="AD810:AI810"/>
    <mergeCell ref="AK810:AM810"/>
    <mergeCell ref="AO810:AQ810"/>
    <mergeCell ref="AS810:AX810"/>
    <mergeCell ref="AZ808:BE808"/>
    <mergeCell ref="BG808:BI808"/>
    <mergeCell ref="S809:U809"/>
    <mergeCell ref="W809:AB809"/>
    <mergeCell ref="AD809:AI809"/>
    <mergeCell ref="AK809:AM809"/>
    <mergeCell ref="AO809:AQ809"/>
    <mergeCell ref="AS809:AX809"/>
    <mergeCell ref="AZ809:BE809"/>
    <mergeCell ref="BG809:BI809"/>
    <mergeCell ref="S808:U808"/>
    <mergeCell ref="W808:AB808"/>
    <mergeCell ref="AD808:AI808"/>
    <mergeCell ref="AK808:AM808"/>
    <mergeCell ref="AO808:AQ808"/>
    <mergeCell ref="AS808:AX808"/>
    <mergeCell ref="AZ818:BE818"/>
    <mergeCell ref="BG818:BI818"/>
    <mergeCell ref="S819:U819"/>
    <mergeCell ref="W819:AB819"/>
    <mergeCell ref="AD819:AI819"/>
    <mergeCell ref="AK819:AM819"/>
    <mergeCell ref="AO819:AQ819"/>
    <mergeCell ref="AS819:AX819"/>
    <mergeCell ref="AZ819:BE819"/>
    <mergeCell ref="BG819:BI819"/>
    <mergeCell ref="AK813:AM813"/>
    <mergeCell ref="BG813:BI813"/>
    <mergeCell ref="AK814:AM814"/>
    <mergeCell ref="BG814:BI814"/>
    <mergeCell ref="S818:U818"/>
    <mergeCell ref="W818:AB818"/>
    <mergeCell ref="AD818:AI818"/>
    <mergeCell ref="AK818:AM818"/>
    <mergeCell ref="AO818:AQ818"/>
    <mergeCell ref="AS818:AX818"/>
    <mergeCell ref="AZ822:BE822"/>
    <mergeCell ref="BG822:BI822"/>
    <mergeCell ref="AK824:AM824"/>
    <mergeCell ref="BG824:BI824"/>
    <mergeCell ref="AK825:AM825"/>
    <mergeCell ref="BG825:BI825"/>
    <mergeCell ref="S822:U822"/>
    <mergeCell ref="W822:AB822"/>
    <mergeCell ref="AD822:AI822"/>
    <mergeCell ref="AK822:AM822"/>
    <mergeCell ref="AO822:AQ822"/>
    <mergeCell ref="AS822:AX822"/>
    <mergeCell ref="AZ820:BE820"/>
    <mergeCell ref="BG820:BI820"/>
    <mergeCell ref="S821:U821"/>
    <mergeCell ref="W821:AB821"/>
    <mergeCell ref="AD821:AI821"/>
    <mergeCell ref="AK821:AM821"/>
    <mergeCell ref="AO821:AQ821"/>
    <mergeCell ref="AS821:AX821"/>
    <mergeCell ref="AZ821:BE821"/>
    <mergeCell ref="BG821:BI821"/>
    <mergeCell ref="S820:U820"/>
    <mergeCell ref="W820:AB820"/>
    <mergeCell ref="AD820:AI820"/>
    <mergeCell ref="AK820:AM820"/>
    <mergeCell ref="AO820:AQ820"/>
    <mergeCell ref="AS820:AX820"/>
    <mergeCell ref="AZ831:BE831"/>
    <mergeCell ref="BG831:BI831"/>
    <mergeCell ref="S832:U832"/>
    <mergeCell ref="W832:AB832"/>
    <mergeCell ref="AD832:AI832"/>
    <mergeCell ref="AK832:AM832"/>
    <mergeCell ref="AO832:AQ832"/>
    <mergeCell ref="AS832:AX832"/>
    <mergeCell ref="AZ832:BE832"/>
    <mergeCell ref="BG832:BI832"/>
    <mergeCell ref="S831:U831"/>
    <mergeCell ref="W831:AB831"/>
    <mergeCell ref="AD831:AI831"/>
    <mergeCell ref="AK831:AM831"/>
    <mergeCell ref="AO831:AQ831"/>
    <mergeCell ref="AS831:AX831"/>
    <mergeCell ref="AZ829:BE829"/>
    <mergeCell ref="BG829:BI829"/>
    <mergeCell ref="S830:U830"/>
    <mergeCell ref="W830:AB830"/>
    <mergeCell ref="AD830:AI830"/>
    <mergeCell ref="AK830:AM830"/>
    <mergeCell ref="AO830:AQ830"/>
    <mergeCell ref="AS830:AX830"/>
    <mergeCell ref="AZ830:BE830"/>
    <mergeCell ref="BG830:BI830"/>
    <mergeCell ref="S829:U829"/>
    <mergeCell ref="W829:AB829"/>
    <mergeCell ref="AD829:AI829"/>
    <mergeCell ref="AK829:AM829"/>
    <mergeCell ref="AO829:AQ829"/>
    <mergeCell ref="AS829:AX829"/>
    <mergeCell ref="W845:AI845"/>
    <mergeCell ref="AS845:BE845"/>
    <mergeCell ref="S846:U846"/>
    <mergeCell ref="W846:AB846"/>
    <mergeCell ref="AD846:AI846"/>
    <mergeCell ref="AK846:AM846"/>
    <mergeCell ref="AO846:AQ846"/>
    <mergeCell ref="AS846:AX846"/>
    <mergeCell ref="AZ846:BE846"/>
    <mergeCell ref="F838:BK838"/>
    <mergeCell ref="F839:BK839"/>
    <mergeCell ref="F840:BK840"/>
    <mergeCell ref="F841:BK841"/>
    <mergeCell ref="F843:BK843"/>
    <mergeCell ref="H844:J844"/>
    <mergeCell ref="K844:L844"/>
    <mergeCell ref="AZ833:BE833"/>
    <mergeCell ref="BG833:BI833"/>
    <mergeCell ref="AK835:AM835"/>
    <mergeCell ref="BG835:BI835"/>
    <mergeCell ref="AK836:AM836"/>
    <mergeCell ref="BG836:BI836"/>
    <mergeCell ref="S833:U833"/>
    <mergeCell ref="W833:AB833"/>
    <mergeCell ref="AD833:AI833"/>
    <mergeCell ref="AK833:AM833"/>
    <mergeCell ref="AO833:AQ833"/>
    <mergeCell ref="AS833:AX833"/>
    <mergeCell ref="AZ849:BE849"/>
    <mergeCell ref="BG849:BI849"/>
    <mergeCell ref="S850:U850"/>
    <mergeCell ref="W850:AB850"/>
    <mergeCell ref="AD850:AI850"/>
    <mergeCell ref="AK850:AM850"/>
    <mergeCell ref="AO850:AQ850"/>
    <mergeCell ref="AS850:AX850"/>
    <mergeCell ref="AZ850:BE850"/>
    <mergeCell ref="BG850:BI850"/>
    <mergeCell ref="S849:U849"/>
    <mergeCell ref="W849:AB849"/>
    <mergeCell ref="AD849:AI849"/>
    <mergeCell ref="AK849:AM849"/>
    <mergeCell ref="AO849:AQ849"/>
    <mergeCell ref="AS849:AX849"/>
    <mergeCell ref="BG846:BI846"/>
    <mergeCell ref="S847:U847"/>
    <mergeCell ref="S848:U848"/>
    <mergeCell ref="W848:AB848"/>
    <mergeCell ref="AD848:AI848"/>
    <mergeCell ref="AK848:AM848"/>
    <mergeCell ref="AO848:AQ848"/>
    <mergeCell ref="AS848:AX848"/>
    <mergeCell ref="AZ848:BE848"/>
    <mergeCell ref="BG848:BI848"/>
    <mergeCell ref="AK854:AM854"/>
    <mergeCell ref="BG854:BI854"/>
    <mergeCell ref="AK855:AM855"/>
    <mergeCell ref="BG855:BI855"/>
    <mergeCell ref="S859:U859"/>
    <mergeCell ref="W859:AB859"/>
    <mergeCell ref="AD859:AI859"/>
    <mergeCell ref="AK859:AM859"/>
    <mergeCell ref="AO859:AQ859"/>
    <mergeCell ref="AS859:AX859"/>
    <mergeCell ref="AZ851:BE851"/>
    <mergeCell ref="BG851:BI851"/>
    <mergeCell ref="S852:U852"/>
    <mergeCell ref="W852:AB852"/>
    <mergeCell ref="AD852:AI852"/>
    <mergeCell ref="AK852:AM852"/>
    <mergeCell ref="AO852:AQ852"/>
    <mergeCell ref="AS852:AX852"/>
    <mergeCell ref="AZ852:BE852"/>
    <mergeCell ref="BG852:BI852"/>
    <mergeCell ref="S851:U851"/>
    <mergeCell ref="W851:AB851"/>
    <mergeCell ref="AD851:AI851"/>
    <mergeCell ref="AK851:AM851"/>
    <mergeCell ref="AO851:AQ851"/>
    <mergeCell ref="AS851:AX851"/>
    <mergeCell ref="AZ861:BE861"/>
    <mergeCell ref="BG861:BI861"/>
    <mergeCell ref="S862:U862"/>
    <mergeCell ref="W862:AB862"/>
    <mergeCell ref="AD862:AI862"/>
    <mergeCell ref="AK862:AM862"/>
    <mergeCell ref="AO862:AQ862"/>
    <mergeCell ref="AS862:AX862"/>
    <mergeCell ref="AZ862:BE862"/>
    <mergeCell ref="BG862:BI862"/>
    <mergeCell ref="S861:U861"/>
    <mergeCell ref="W861:AB861"/>
    <mergeCell ref="AD861:AI861"/>
    <mergeCell ref="AK861:AM861"/>
    <mergeCell ref="AO861:AQ861"/>
    <mergeCell ref="AS861:AX861"/>
    <mergeCell ref="AZ859:BE859"/>
    <mergeCell ref="BG859:BI859"/>
    <mergeCell ref="S860:U860"/>
    <mergeCell ref="W860:AB860"/>
    <mergeCell ref="AD860:AI860"/>
    <mergeCell ref="AK860:AM860"/>
    <mergeCell ref="AO860:AQ860"/>
    <mergeCell ref="AS860:AX860"/>
    <mergeCell ref="AZ860:BE860"/>
    <mergeCell ref="BG860:BI860"/>
    <mergeCell ref="AZ870:BE870"/>
    <mergeCell ref="BG870:BI870"/>
    <mergeCell ref="S871:U871"/>
    <mergeCell ref="W871:AB871"/>
    <mergeCell ref="AD871:AI871"/>
    <mergeCell ref="AK871:AM871"/>
    <mergeCell ref="AO871:AQ871"/>
    <mergeCell ref="AS871:AX871"/>
    <mergeCell ref="AZ871:BE871"/>
    <mergeCell ref="BG871:BI871"/>
    <mergeCell ref="S870:U870"/>
    <mergeCell ref="W870:AB870"/>
    <mergeCell ref="AD870:AI870"/>
    <mergeCell ref="AK870:AM870"/>
    <mergeCell ref="AO870:AQ870"/>
    <mergeCell ref="AS870:AX870"/>
    <mergeCell ref="AZ863:BE863"/>
    <mergeCell ref="BG863:BI863"/>
    <mergeCell ref="AK865:AM865"/>
    <mergeCell ref="BG865:BI865"/>
    <mergeCell ref="AK866:AM866"/>
    <mergeCell ref="BG866:BI866"/>
    <mergeCell ref="S863:U863"/>
    <mergeCell ref="W863:AB863"/>
    <mergeCell ref="AD863:AI863"/>
    <mergeCell ref="AK863:AM863"/>
    <mergeCell ref="AO863:AQ863"/>
    <mergeCell ref="AS863:AX863"/>
    <mergeCell ref="AZ874:BE874"/>
    <mergeCell ref="BG874:BI874"/>
    <mergeCell ref="AK876:AM876"/>
    <mergeCell ref="BG876:BI876"/>
    <mergeCell ref="AK877:AM877"/>
    <mergeCell ref="BG877:BI877"/>
    <mergeCell ref="S874:U874"/>
    <mergeCell ref="W874:AB874"/>
    <mergeCell ref="AD874:AI874"/>
    <mergeCell ref="AK874:AM874"/>
    <mergeCell ref="AO874:AQ874"/>
    <mergeCell ref="AS874:AX874"/>
    <mergeCell ref="AZ872:BE872"/>
    <mergeCell ref="BG872:BI872"/>
    <mergeCell ref="S873:U873"/>
    <mergeCell ref="W873:AB873"/>
    <mergeCell ref="AD873:AI873"/>
    <mergeCell ref="AK873:AM873"/>
    <mergeCell ref="AO873:AQ873"/>
    <mergeCell ref="AS873:AX873"/>
    <mergeCell ref="AZ873:BE873"/>
    <mergeCell ref="BG873:BI873"/>
    <mergeCell ref="S872:U872"/>
    <mergeCell ref="W872:AB872"/>
    <mergeCell ref="AD872:AI872"/>
    <mergeCell ref="AK872:AM872"/>
    <mergeCell ref="AO872:AQ872"/>
    <mergeCell ref="AS872:AX872"/>
    <mergeCell ref="AH889:AM889"/>
    <mergeCell ref="AQ889:AV889"/>
    <mergeCell ref="AH891:AM891"/>
    <mergeCell ref="AQ891:AV891"/>
    <mergeCell ref="AH892:AM892"/>
    <mergeCell ref="AQ892:AV892"/>
    <mergeCell ref="AH886:AM886"/>
    <mergeCell ref="AQ886:AV886"/>
    <mergeCell ref="AH887:AM887"/>
    <mergeCell ref="AQ887:AV887"/>
    <mergeCell ref="AH888:AM888"/>
    <mergeCell ref="AQ888:AV888"/>
    <mergeCell ref="F879:BK879"/>
    <mergeCell ref="F880:BK880"/>
    <mergeCell ref="F881:BK881"/>
    <mergeCell ref="F882:BK882"/>
    <mergeCell ref="F884:BK884"/>
    <mergeCell ref="H885:J885"/>
    <mergeCell ref="K885:L885"/>
    <mergeCell ref="AU904:AZ904"/>
    <mergeCell ref="BB904:BG904"/>
    <mergeCell ref="AU905:AZ905"/>
    <mergeCell ref="BB905:BG905"/>
    <mergeCell ref="AU906:AZ906"/>
    <mergeCell ref="BB906:BG906"/>
    <mergeCell ref="AU901:AZ901"/>
    <mergeCell ref="BB901:BG901"/>
    <mergeCell ref="AU902:AZ902"/>
    <mergeCell ref="BB902:BG902"/>
    <mergeCell ref="AU903:AZ903"/>
    <mergeCell ref="BB903:BG903"/>
    <mergeCell ref="AU895:AZ895"/>
    <mergeCell ref="BB895:BG895"/>
    <mergeCell ref="AN897:AS897"/>
    <mergeCell ref="AN898:AS898"/>
    <mergeCell ref="AU900:AZ900"/>
    <mergeCell ref="BB900:BG900"/>
    <mergeCell ref="F920:BK920"/>
    <mergeCell ref="F921:BK921"/>
    <mergeCell ref="F922:BK922"/>
    <mergeCell ref="F923:BK923"/>
    <mergeCell ref="F925:BK925"/>
    <mergeCell ref="H926:J926"/>
    <mergeCell ref="K926:L926"/>
    <mergeCell ref="AU910:AZ910"/>
    <mergeCell ref="BB910:BG910"/>
    <mergeCell ref="AU911:AZ911"/>
    <mergeCell ref="BB911:BG911"/>
    <mergeCell ref="AU912:AZ912"/>
    <mergeCell ref="BB912:BG912"/>
    <mergeCell ref="AU907:AZ907"/>
    <mergeCell ref="BB907:BG907"/>
    <mergeCell ref="AU908:AZ908"/>
    <mergeCell ref="BB908:BG908"/>
    <mergeCell ref="AU909:AZ909"/>
    <mergeCell ref="BB909:BG909"/>
    <mergeCell ref="AG933:AL933"/>
    <mergeCell ref="AN933:AS933"/>
    <mergeCell ref="AG934:AL934"/>
    <mergeCell ref="AN934:AS934"/>
    <mergeCell ref="AG935:AL935"/>
    <mergeCell ref="AN935:AS935"/>
    <mergeCell ref="AG930:AL930"/>
    <mergeCell ref="AN930:AS930"/>
    <mergeCell ref="AG931:AL931"/>
    <mergeCell ref="AN931:AS931"/>
    <mergeCell ref="BB931:BG931"/>
    <mergeCell ref="AG932:AL932"/>
    <mergeCell ref="AN932:AS932"/>
    <mergeCell ref="AG927:AL927"/>
    <mergeCell ref="AN927:AS927"/>
    <mergeCell ref="AU927:AZ927"/>
    <mergeCell ref="AG929:AL929"/>
    <mergeCell ref="AN929:AS929"/>
    <mergeCell ref="BB929:BG929"/>
    <mergeCell ref="AG940:AL940"/>
    <mergeCell ref="AN940:AS940"/>
    <mergeCell ref="AK942:AP942"/>
    <mergeCell ref="AY942:BD942"/>
    <mergeCell ref="AG943:AL943"/>
    <mergeCell ref="AN943:AS943"/>
    <mergeCell ref="AV943:BA943"/>
    <mergeCell ref="BC943:BH943"/>
    <mergeCell ref="AG938:AL938"/>
    <mergeCell ref="AN938:AS938"/>
    <mergeCell ref="AU938:AZ938"/>
    <mergeCell ref="BB938:BG938"/>
    <mergeCell ref="AG939:AL939"/>
    <mergeCell ref="AN939:AS939"/>
    <mergeCell ref="AU939:AZ939"/>
    <mergeCell ref="BB939:BG939"/>
    <mergeCell ref="BB935:BG935"/>
    <mergeCell ref="AG936:AL936"/>
    <mergeCell ref="AN936:AS936"/>
    <mergeCell ref="BB936:BG936"/>
    <mergeCell ref="AG937:AL937"/>
    <mergeCell ref="AN937:AS937"/>
    <mergeCell ref="AU937:AZ937"/>
    <mergeCell ref="BB937:BG937"/>
    <mergeCell ref="AG948:AL948"/>
    <mergeCell ref="AN948:AS948"/>
    <mergeCell ref="AU948:BA948"/>
    <mergeCell ref="BB948:BH948"/>
    <mergeCell ref="AG949:AL949"/>
    <mergeCell ref="AN949:AS949"/>
    <mergeCell ref="AU949:BA949"/>
    <mergeCell ref="BB949:BH949"/>
    <mergeCell ref="AG946:AL946"/>
    <mergeCell ref="AN946:AS946"/>
    <mergeCell ref="AU946:BA946"/>
    <mergeCell ref="BB946:BH946"/>
    <mergeCell ref="AG947:AL947"/>
    <mergeCell ref="AN947:AS947"/>
    <mergeCell ref="AU947:BA947"/>
    <mergeCell ref="BB947:BH947"/>
    <mergeCell ref="AG944:AL944"/>
    <mergeCell ref="AN944:AS944"/>
    <mergeCell ref="AU944:BA944"/>
    <mergeCell ref="BB944:BH944"/>
    <mergeCell ref="AG945:AL945"/>
    <mergeCell ref="AN945:AS945"/>
    <mergeCell ref="AU945:BA945"/>
    <mergeCell ref="BB945:BH945"/>
    <mergeCell ref="BB954:BG954"/>
    <mergeCell ref="AG955:AL955"/>
    <mergeCell ref="AN955:AS955"/>
    <mergeCell ref="AU955:BA955"/>
    <mergeCell ref="BB955:BG955"/>
    <mergeCell ref="AG956:AL956"/>
    <mergeCell ref="AU956:BA956"/>
    <mergeCell ref="BB956:BG956"/>
    <mergeCell ref="AG952:AL952"/>
    <mergeCell ref="AU952:BA952"/>
    <mergeCell ref="AG953:AL953"/>
    <mergeCell ref="AU953:BA953"/>
    <mergeCell ref="AG954:AL954"/>
    <mergeCell ref="AN954:AS954"/>
    <mergeCell ref="AU954:BA954"/>
    <mergeCell ref="AG950:AL950"/>
    <mergeCell ref="AN950:AS950"/>
    <mergeCell ref="AU950:BA950"/>
    <mergeCell ref="BB950:BH950"/>
    <mergeCell ref="AG951:AL951"/>
    <mergeCell ref="AN951:AS951"/>
    <mergeCell ref="AU951:BA951"/>
    <mergeCell ref="BB951:BH951"/>
    <mergeCell ref="F963:BK963"/>
    <mergeCell ref="F964:BK964"/>
    <mergeCell ref="F965:BK965"/>
    <mergeCell ref="F966:BK966"/>
    <mergeCell ref="F968:BK968"/>
    <mergeCell ref="AU970:AZ970"/>
    <mergeCell ref="AG960:AL960"/>
    <mergeCell ref="AU960:BA960"/>
    <mergeCell ref="BB960:BG960"/>
    <mergeCell ref="AG961:AL961"/>
    <mergeCell ref="AU961:BA961"/>
    <mergeCell ref="BB961:BG961"/>
    <mergeCell ref="AG957:AL957"/>
    <mergeCell ref="AU957:BA957"/>
    <mergeCell ref="BB957:BG957"/>
    <mergeCell ref="BB958:BG958"/>
    <mergeCell ref="AG959:AL959"/>
    <mergeCell ref="AU959:BA959"/>
    <mergeCell ref="BB959:BG959"/>
    <mergeCell ref="F1004:BK1004"/>
    <mergeCell ref="F1005:BK1005"/>
    <mergeCell ref="F1006:BK1006"/>
    <mergeCell ref="F1007:BK1007"/>
    <mergeCell ref="F1009:BK1009"/>
    <mergeCell ref="AP1010:AV1010"/>
    <mergeCell ref="BD1010:BI1010"/>
    <mergeCell ref="H983:AS987"/>
    <mergeCell ref="AU984:AZ984"/>
    <mergeCell ref="BB984:BG984"/>
    <mergeCell ref="AU994:AZ994"/>
    <mergeCell ref="BB994:BG994"/>
    <mergeCell ref="H995:AS999"/>
    <mergeCell ref="AU996:AZ996"/>
    <mergeCell ref="BB996:BG996"/>
    <mergeCell ref="AU972:AZ972"/>
    <mergeCell ref="BB972:BG972"/>
    <mergeCell ref="H973:AS976"/>
    <mergeCell ref="AU974:AZ974"/>
    <mergeCell ref="BB974:BG974"/>
    <mergeCell ref="AU982:AZ982"/>
    <mergeCell ref="BB982:BG982"/>
    <mergeCell ref="K1016:L1016"/>
    <mergeCell ref="AP1016:AV1016"/>
    <mergeCell ref="BD1016:BI1016"/>
    <mergeCell ref="K1017:L1017"/>
    <mergeCell ref="AP1017:AV1017"/>
    <mergeCell ref="BD1017:BI1017"/>
    <mergeCell ref="G1014:H1014"/>
    <mergeCell ref="K1014:L1014"/>
    <mergeCell ref="AP1014:AV1014"/>
    <mergeCell ref="BD1014:BI1014"/>
    <mergeCell ref="K1015:L1015"/>
    <mergeCell ref="AP1015:AV1015"/>
    <mergeCell ref="BD1015:BI1015"/>
    <mergeCell ref="AP1011:AV1011"/>
    <mergeCell ref="BD1011:BI1011"/>
    <mergeCell ref="AP1012:AV1012"/>
    <mergeCell ref="BD1012:BK1012"/>
    <mergeCell ref="G1013:H1013"/>
    <mergeCell ref="I1013:J1013"/>
    <mergeCell ref="K1013:L1013"/>
    <mergeCell ref="AP1013:AV1013"/>
    <mergeCell ref="BD1013:BI1013"/>
    <mergeCell ref="K1022:L1022"/>
    <mergeCell ref="AP1022:AV1022"/>
    <mergeCell ref="BD1022:BI1022"/>
    <mergeCell ref="G1023:H1023"/>
    <mergeCell ref="I1023:J1023"/>
    <mergeCell ref="K1023:L1023"/>
    <mergeCell ref="AP1023:AV1023"/>
    <mergeCell ref="BD1023:BI1023"/>
    <mergeCell ref="K1020:L1020"/>
    <mergeCell ref="AP1020:AV1020"/>
    <mergeCell ref="BD1020:BI1020"/>
    <mergeCell ref="K1021:L1021"/>
    <mergeCell ref="AP1021:AV1021"/>
    <mergeCell ref="BD1021:BI1021"/>
    <mergeCell ref="G1018:H1018"/>
    <mergeCell ref="K1018:L1018"/>
    <mergeCell ref="AP1018:AV1018"/>
    <mergeCell ref="BD1018:BI1018"/>
    <mergeCell ref="K1019:L1019"/>
    <mergeCell ref="AP1019:AV1019"/>
    <mergeCell ref="BD1019:BI1019"/>
    <mergeCell ref="G1026:H1026"/>
    <mergeCell ref="I1026:J1026"/>
    <mergeCell ref="K1026:L1026"/>
    <mergeCell ref="AP1026:AV1026"/>
    <mergeCell ref="BD1026:BI1026"/>
    <mergeCell ref="G1027:H1027"/>
    <mergeCell ref="I1027:J1027"/>
    <mergeCell ref="K1027:L1027"/>
    <mergeCell ref="AP1027:AV1027"/>
    <mergeCell ref="BD1027:BI1027"/>
    <mergeCell ref="K1024:L1024"/>
    <mergeCell ref="AP1024:AV1024"/>
    <mergeCell ref="BD1024:BI1024"/>
    <mergeCell ref="G1025:H1025"/>
    <mergeCell ref="I1025:J1025"/>
    <mergeCell ref="K1025:L1025"/>
    <mergeCell ref="AP1025:AV1025"/>
    <mergeCell ref="BD1025:BI1025"/>
    <mergeCell ref="G1030:H1030"/>
    <mergeCell ref="I1030:J1030"/>
    <mergeCell ref="K1030:L1030"/>
    <mergeCell ref="AP1030:AV1030"/>
    <mergeCell ref="BD1030:BI1030"/>
    <mergeCell ref="K1031:L1031"/>
    <mergeCell ref="AP1031:AV1031"/>
    <mergeCell ref="BD1031:BI1031"/>
    <mergeCell ref="G1028:H1028"/>
    <mergeCell ref="I1028:J1028"/>
    <mergeCell ref="K1028:L1028"/>
    <mergeCell ref="AP1028:AV1028"/>
    <mergeCell ref="BD1028:BI1028"/>
    <mergeCell ref="G1029:H1029"/>
    <mergeCell ref="I1029:J1029"/>
    <mergeCell ref="K1029:L1029"/>
    <mergeCell ref="AP1029:AV1029"/>
    <mergeCell ref="BD1029:BI1029"/>
    <mergeCell ref="K1037:L1037"/>
    <mergeCell ref="AP1037:AV1037"/>
    <mergeCell ref="BD1037:BI1037"/>
    <mergeCell ref="AP1038:AV1038"/>
    <mergeCell ref="BD1038:BI1038"/>
    <mergeCell ref="AP1039:AV1039"/>
    <mergeCell ref="BD1039:BI1039"/>
    <mergeCell ref="K1034:L1034"/>
    <mergeCell ref="AP1034:AV1034"/>
    <mergeCell ref="BD1034:BI1034"/>
    <mergeCell ref="K1035:L1035"/>
    <mergeCell ref="K1036:L1036"/>
    <mergeCell ref="AP1036:AV1036"/>
    <mergeCell ref="BD1036:BI1036"/>
    <mergeCell ref="G1032:H1032"/>
    <mergeCell ref="I1032:J1032"/>
    <mergeCell ref="K1032:L1032"/>
    <mergeCell ref="AP1032:AV1032"/>
    <mergeCell ref="BD1032:BI1032"/>
    <mergeCell ref="G1033:H1033"/>
    <mergeCell ref="I1033:J1033"/>
    <mergeCell ref="K1033:L1033"/>
    <mergeCell ref="AP1033:AV1033"/>
    <mergeCell ref="BD1033:BI1033"/>
    <mergeCell ref="AP1052:AV1052"/>
    <mergeCell ref="BD1052:BI1052"/>
    <mergeCell ref="G1054:H1054"/>
    <mergeCell ref="I1054:J1054"/>
    <mergeCell ref="K1054:L1054"/>
    <mergeCell ref="AP1054:AV1054"/>
    <mergeCell ref="BD1054:BI1054"/>
    <mergeCell ref="F1046:BK1046"/>
    <mergeCell ref="F1047:BK1047"/>
    <mergeCell ref="F1048:BK1048"/>
    <mergeCell ref="F1050:BK1050"/>
    <mergeCell ref="AP1051:AV1051"/>
    <mergeCell ref="BD1051:BK1051"/>
    <mergeCell ref="AP1040:AV1040"/>
    <mergeCell ref="BD1040:BI1040"/>
    <mergeCell ref="N1042:X1042"/>
    <mergeCell ref="AP1042:AV1042"/>
    <mergeCell ref="BC1042:BI1042"/>
    <mergeCell ref="F1045:BK1045"/>
    <mergeCell ref="G1058:H1058"/>
    <mergeCell ref="I1058:J1058"/>
    <mergeCell ref="K1058:L1058"/>
    <mergeCell ref="N1058:X1058"/>
    <mergeCell ref="AP1058:AV1058"/>
    <mergeCell ref="BD1058:BI1058"/>
    <mergeCell ref="K1056:L1056"/>
    <mergeCell ref="N1056:X1056"/>
    <mergeCell ref="AP1056:AV1056"/>
    <mergeCell ref="BD1056:BI1056"/>
    <mergeCell ref="G1057:H1057"/>
    <mergeCell ref="I1057:J1057"/>
    <mergeCell ref="K1057:L1057"/>
    <mergeCell ref="N1057:X1057"/>
    <mergeCell ref="AP1057:AV1057"/>
    <mergeCell ref="BD1057:BI1057"/>
    <mergeCell ref="G1055:H1055"/>
    <mergeCell ref="I1055:J1055"/>
    <mergeCell ref="K1055:L1055"/>
    <mergeCell ref="N1055:X1055"/>
    <mergeCell ref="AP1055:AV1055"/>
    <mergeCell ref="BD1055:BI1055"/>
    <mergeCell ref="K1062:L1062"/>
    <mergeCell ref="N1062:AL1062"/>
    <mergeCell ref="AP1062:AV1062"/>
    <mergeCell ref="BD1062:BI1062"/>
    <mergeCell ref="K1063:L1063"/>
    <mergeCell ref="N1063:AL1063"/>
    <mergeCell ref="AP1063:AV1063"/>
    <mergeCell ref="BD1063:BI1063"/>
    <mergeCell ref="K1060:L1060"/>
    <mergeCell ref="N1060:AO1060"/>
    <mergeCell ref="AP1060:AV1060"/>
    <mergeCell ref="BD1060:BI1060"/>
    <mergeCell ref="K1061:L1061"/>
    <mergeCell ref="N1061:X1061"/>
    <mergeCell ref="AP1061:AV1061"/>
    <mergeCell ref="BD1061:BI1061"/>
    <mergeCell ref="G1059:H1059"/>
    <mergeCell ref="I1059:J1059"/>
    <mergeCell ref="K1059:L1059"/>
    <mergeCell ref="N1059:X1059"/>
    <mergeCell ref="AP1059:AV1059"/>
    <mergeCell ref="BD1059:BI1059"/>
    <mergeCell ref="K1068:L1068"/>
    <mergeCell ref="N1068:X1068"/>
    <mergeCell ref="AP1068:AV1068"/>
    <mergeCell ref="BD1068:BK1068"/>
    <mergeCell ref="G1069:H1069"/>
    <mergeCell ref="I1069:J1069"/>
    <mergeCell ref="K1069:L1069"/>
    <mergeCell ref="N1069:X1069"/>
    <mergeCell ref="AP1069:AV1069"/>
    <mergeCell ref="BD1069:BK1069"/>
    <mergeCell ref="BD1064:BI1064"/>
    <mergeCell ref="N1065:X1065"/>
    <mergeCell ref="AP1065:AV1065"/>
    <mergeCell ref="BD1065:BI1065"/>
    <mergeCell ref="BD1066:BI1066"/>
    <mergeCell ref="K1067:L1067"/>
    <mergeCell ref="N1067:X1067"/>
    <mergeCell ref="AP1067:AV1067"/>
    <mergeCell ref="BD1067:BK1067"/>
    <mergeCell ref="AI1093:AO1093"/>
    <mergeCell ref="S1094:W1094"/>
    <mergeCell ref="AA1094:AG1094"/>
    <mergeCell ref="AI1094:AO1094"/>
    <mergeCell ref="AR1094:AY1094"/>
    <mergeCell ref="S1095:W1095"/>
    <mergeCell ref="AA1095:AG1095"/>
    <mergeCell ref="AI1095:AO1095"/>
    <mergeCell ref="AR1095:AY1095"/>
    <mergeCell ref="F1088:BK1088"/>
    <mergeCell ref="F1089:BK1089"/>
    <mergeCell ref="F1091:BK1091"/>
    <mergeCell ref="H1092:J1092"/>
    <mergeCell ref="K1092:L1092"/>
    <mergeCell ref="AP1092:AV1092"/>
    <mergeCell ref="BD1092:BK1092"/>
    <mergeCell ref="G1070:H1070"/>
    <mergeCell ref="I1070:J1070"/>
    <mergeCell ref="K1070:L1070"/>
    <mergeCell ref="BD1070:BJ1070"/>
    <mergeCell ref="F1086:BK1086"/>
    <mergeCell ref="F1087:BK1087"/>
    <mergeCell ref="S1100:W1100"/>
    <mergeCell ref="AA1100:AG1100"/>
    <mergeCell ref="AI1100:AO1100"/>
    <mergeCell ref="AR1100:AY1100"/>
    <mergeCell ref="S1101:W1101"/>
    <mergeCell ref="AA1101:AG1101"/>
    <mergeCell ref="AI1101:AO1101"/>
    <mergeCell ref="AR1101:AY1101"/>
    <mergeCell ref="S1098:W1098"/>
    <mergeCell ref="AA1098:AG1098"/>
    <mergeCell ref="AI1098:AO1098"/>
    <mergeCell ref="AR1098:AY1098"/>
    <mergeCell ref="S1099:W1099"/>
    <mergeCell ref="AA1099:AG1099"/>
    <mergeCell ref="AI1099:AO1099"/>
    <mergeCell ref="AR1099:AY1099"/>
    <mergeCell ref="S1096:W1096"/>
    <mergeCell ref="AA1096:AG1096"/>
    <mergeCell ref="AI1096:AO1096"/>
    <mergeCell ref="AR1096:AY1096"/>
    <mergeCell ref="S1097:W1097"/>
    <mergeCell ref="AA1097:AG1097"/>
    <mergeCell ref="AI1097:AO1097"/>
    <mergeCell ref="AR1097:AY1097"/>
    <mergeCell ref="S1106:W1106"/>
    <mergeCell ref="AA1106:AG1106"/>
    <mergeCell ref="AI1106:AO1106"/>
    <mergeCell ref="AR1106:AY1106"/>
    <mergeCell ref="S1107:W1107"/>
    <mergeCell ref="AA1107:AG1107"/>
    <mergeCell ref="AI1107:AO1107"/>
    <mergeCell ref="AR1107:AY1107"/>
    <mergeCell ref="S1104:W1104"/>
    <mergeCell ref="AA1104:AG1104"/>
    <mergeCell ref="AI1104:AO1104"/>
    <mergeCell ref="AR1104:AY1104"/>
    <mergeCell ref="S1105:W1105"/>
    <mergeCell ref="AA1105:AG1105"/>
    <mergeCell ref="AI1105:AO1105"/>
    <mergeCell ref="AR1105:AY1105"/>
    <mergeCell ref="S1102:W1102"/>
    <mergeCell ref="AA1102:AG1102"/>
    <mergeCell ref="AI1102:AO1102"/>
    <mergeCell ref="AR1102:AY1102"/>
    <mergeCell ref="S1103:W1103"/>
    <mergeCell ref="AA1103:AG1103"/>
    <mergeCell ref="AI1103:AO1103"/>
    <mergeCell ref="AR1103:AY1103"/>
    <mergeCell ref="S1112:W1112"/>
    <mergeCell ref="AA1112:AG1112"/>
    <mergeCell ref="AI1112:AO1112"/>
    <mergeCell ref="AR1112:AY1112"/>
    <mergeCell ref="S1113:W1113"/>
    <mergeCell ref="AA1113:AG1113"/>
    <mergeCell ref="AI1113:AO1113"/>
    <mergeCell ref="AR1113:AY1113"/>
    <mergeCell ref="S1108:W1108"/>
    <mergeCell ref="AA1108:AG1108"/>
    <mergeCell ref="AI1108:AO1108"/>
    <mergeCell ref="AR1108:AY1108"/>
    <mergeCell ref="AJ1110:AO1110"/>
    <mergeCell ref="S1111:W1111"/>
    <mergeCell ref="AA1111:AG1111"/>
    <mergeCell ref="AI1111:AO1111"/>
    <mergeCell ref="AR1111:AY1111"/>
    <mergeCell ref="S1118:W1118"/>
    <mergeCell ref="AA1118:AG1118"/>
    <mergeCell ref="AI1118:AO1118"/>
    <mergeCell ref="AR1118:AY1118"/>
    <mergeCell ref="S1119:W1119"/>
    <mergeCell ref="AA1119:AG1119"/>
    <mergeCell ref="AI1119:AO1119"/>
    <mergeCell ref="AR1119:AY1119"/>
    <mergeCell ref="S1116:W1116"/>
    <mergeCell ref="AA1116:AG1116"/>
    <mergeCell ref="AI1116:AO1116"/>
    <mergeCell ref="AR1116:AY1116"/>
    <mergeCell ref="S1117:W1117"/>
    <mergeCell ref="AA1117:AG1117"/>
    <mergeCell ref="AI1117:AO1117"/>
    <mergeCell ref="AR1117:AY1117"/>
    <mergeCell ref="S1114:W1114"/>
    <mergeCell ref="AA1114:AG1114"/>
    <mergeCell ref="AI1114:AO1114"/>
    <mergeCell ref="AR1114:AY1114"/>
    <mergeCell ref="S1115:W1115"/>
    <mergeCell ref="AA1115:AG1115"/>
    <mergeCell ref="AI1115:AO1115"/>
    <mergeCell ref="AR1115:AY1115"/>
    <mergeCell ref="BD1123:BK1123"/>
    <mergeCell ref="G1124:H1124"/>
    <mergeCell ref="S1124:W1124"/>
    <mergeCell ref="AA1124:AG1124"/>
    <mergeCell ref="AI1124:AO1124"/>
    <mergeCell ref="AR1124:AY1124"/>
    <mergeCell ref="BD1124:BK1124"/>
    <mergeCell ref="S1122:W1122"/>
    <mergeCell ref="AA1122:AG1122"/>
    <mergeCell ref="AI1122:AO1122"/>
    <mergeCell ref="AR1122:AY1122"/>
    <mergeCell ref="G1123:H1123"/>
    <mergeCell ref="S1123:W1123"/>
    <mergeCell ref="AA1123:AG1123"/>
    <mergeCell ref="AI1123:AO1123"/>
    <mergeCell ref="AR1123:AY1123"/>
    <mergeCell ref="S1120:W1120"/>
    <mergeCell ref="AA1120:AG1120"/>
    <mergeCell ref="AI1120:AO1120"/>
    <mergeCell ref="AR1120:AY1120"/>
    <mergeCell ref="S1121:W1121"/>
    <mergeCell ref="AA1121:AG1121"/>
    <mergeCell ref="AI1121:AO1121"/>
    <mergeCell ref="AR1121:AY1121"/>
    <mergeCell ref="H1133:J1133"/>
    <mergeCell ref="K1133:L1133"/>
    <mergeCell ref="AI1134:AO1134"/>
    <mergeCell ref="S1135:W1135"/>
    <mergeCell ref="AA1135:AG1135"/>
    <mergeCell ref="AI1135:AO1135"/>
    <mergeCell ref="BD1125:BK1125"/>
    <mergeCell ref="F1127:BK1127"/>
    <mergeCell ref="F1128:BK1128"/>
    <mergeCell ref="F1129:BK1129"/>
    <mergeCell ref="F1130:BK1130"/>
    <mergeCell ref="F1132:BK1132"/>
    <mergeCell ref="G1125:H1125"/>
    <mergeCell ref="I1125:J1125"/>
    <mergeCell ref="S1125:W1125"/>
    <mergeCell ref="AA1125:AG1125"/>
    <mergeCell ref="AI1125:AO1125"/>
    <mergeCell ref="AR1125:AY1125"/>
    <mergeCell ref="S1138:W1138"/>
    <mergeCell ref="AA1138:AG1138"/>
    <mergeCell ref="AI1138:AO1138"/>
    <mergeCell ref="AR1138:AY1138"/>
    <mergeCell ref="S1139:W1139"/>
    <mergeCell ref="AA1139:AG1139"/>
    <mergeCell ref="AI1139:AO1139"/>
    <mergeCell ref="AR1139:AY1139"/>
    <mergeCell ref="AR1135:AY1135"/>
    <mergeCell ref="S1136:W1136"/>
    <mergeCell ref="AA1136:AG1136"/>
    <mergeCell ref="AI1136:AO1136"/>
    <mergeCell ref="AR1136:AY1136"/>
    <mergeCell ref="S1137:W1137"/>
    <mergeCell ref="AA1137:AG1137"/>
    <mergeCell ref="AI1137:AO1137"/>
    <mergeCell ref="AR1137:AY1137"/>
    <mergeCell ref="S1142:W1142"/>
    <mergeCell ref="AA1142:AG1142"/>
    <mergeCell ref="AI1142:AO1142"/>
    <mergeCell ref="AR1142:AY1142"/>
    <mergeCell ref="AI1144:AO1144"/>
    <mergeCell ref="S1145:W1145"/>
    <mergeCell ref="AA1145:AG1145"/>
    <mergeCell ref="AI1145:AO1145"/>
    <mergeCell ref="AR1145:AY1145"/>
    <mergeCell ref="S1140:W1140"/>
    <mergeCell ref="AA1140:AG1140"/>
    <mergeCell ref="AI1140:AO1140"/>
    <mergeCell ref="AR1140:AY1140"/>
    <mergeCell ref="S1141:W1141"/>
    <mergeCell ref="AA1141:AG1141"/>
    <mergeCell ref="AI1141:AO1141"/>
    <mergeCell ref="AR1141:AY1141"/>
    <mergeCell ref="S1150:W1150"/>
    <mergeCell ref="AA1150:AG1150"/>
    <mergeCell ref="AI1150:AO1150"/>
    <mergeCell ref="AR1150:AY1150"/>
    <mergeCell ref="S1151:W1151"/>
    <mergeCell ref="AA1151:AG1151"/>
    <mergeCell ref="AI1151:AO1151"/>
    <mergeCell ref="AR1151:AY1151"/>
    <mergeCell ref="S1148:W1148"/>
    <mergeCell ref="AA1148:AG1148"/>
    <mergeCell ref="AI1148:AO1148"/>
    <mergeCell ref="AR1148:AY1148"/>
    <mergeCell ref="S1149:W1149"/>
    <mergeCell ref="AA1149:AG1149"/>
    <mergeCell ref="AI1149:AO1149"/>
    <mergeCell ref="AR1149:AY1149"/>
    <mergeCell ref="S1146:W1146"/>
    <mergeCell ref="AA1146:AG1146"/>
    <mergeCell ref="AI1146:AO1146"/>
    <mergeCell ref="AR1146:AY1146"/>
    <mergeCell ref="S1147:W1147"/>
    <mergeCell ref="AA1147:AG1147"/>
    <mergeCell ref="AI1147:AO1147"/>
    <mergeCell ref="AR1147:AY1147"/>
    <mergeCell ref="K1158:O1158"/>
    <mergeCell ref="S1158:W1158"/>
    <mergeCell ref="AA1158:AG1158"/>
    <mergeCell ref="AI1158:AO1158"/>
    <mergeCell ref="AR1158:AY1158"/>
    <mergeCell ref="K1159:O1159"/>
    <mergeCell ref="S1159:W1159"/>
    <mergeCell ref="AA1159:AG1159"/>
    <mergeCell ref="AI1159:AO1159"/>
    <mergeCell ref="AR1159:AY1159"/>
    <mergeCell ref="S1154:W1154"/>
    <mergeCell ref="AA1154:AG1154"/>
    <mergeCell ref="AI1154:AO1154"/>
    <mergeCell ref="AR1154:AY1154"/>
    <mergeCell ref="Q1157:W1157"/>
    <mergeCell ref="AI1157:AO1157"/>
    <mergeCell ref="S1152:W1152"/>
    <mergeCell ref="AA1152:AG1152"/>
    <mergeCell ref="AI1152:AO1152"/>
    <mergeCell ref="AR1152:AY1152"/>
    <mergeCell ref="S1153:W1153"/>
    <mergeCell ref="AA1153:AG1153"/>
    <mergeCell ref="AI1153:AO1153"/>
    <mergeCell ref="AR1153:AY1153"/>
    <mergeCell ref="AR1162:AY1162"/>
    <mergeCell ref="BD1162:BK1162"/>
    <mergeCell ref="S1163:W1163"/>
    <mergeCell ref="AA1163:AG1163"/>
    <mergeCell ref="AI1163:AO1163"/>
    <mergeCell ref="AR1163:AY1163"/>
    <mergeCell ref="G1162:H1162"/>
    <mergeCell ref="I1162:J1162"/>
    <mergeCell ref="K1162:O1162"/>
    <mergeCell ref="S1162:W1162"/>
    <mergeCell ref="AA1162:AG1162"/>
    <mergeCell ref="AI1162:AO1162"/>
    <mergeCell ref="K1160:O1160"/>
    <mergeCell ref="S1160:W1160"/>
    <mergeCell ref="AA1160:AG1160"/>
    <mergeCell ref="AI1160:AO1160"/>
    <mergeCell ref="AR1160:AY1160"/>
    <mergeCell ref="K1161:O1161"/>
    <mergeCell ref="S1161:W1161"/>
    <mergeCell ref="AA1161:AG1161"/>
    <mergeCell ref="AI1161:AO1161"/>
    <mergeCell ref="AR1161:AY1161"/>
    <mergeCell ref="AI1175:AO1175"/>
    <mergeCell ref="S1176:W1176"/>
    <mergeCell ref="AA1176:AG1176"/>
    <mergeCell ref="AI1176:AO1176"/>
    <mergeCell ref="AR1176:AY1176"/>
    <mergeCell ref="S1177:W1177"/>
    <mergeCell ref="AA1177:AG1177"/>
    <mergeCell ref="AI1177:AO1177"/>
    <mergeCell ref="AR1177:AY1177"/>
    <mergeCell ref="F1168:BK1168"/>
    <mergeCell ref="F1169:BK1169"/>
    <mergeCell ref="F1170:BK1170"/>
    <mergeCell ref="F1171:BK1171"/>
    <mergeCell ref="F1173:BK1173"/>
    <mergeCell ref="H1174:J1174"/>
    <mergeCell ref="K1174:L1174"/>
    <mergeCell ref="G1165:H1165"/>
    <mergeCell ref="I1165:J1165"/>
    <mergeCell ref="AP1165:AV1165"/>
    <mergeCell ref="BD1165:BK1165"/>
    <mergeCell ref="G1166:H1166"/>
    <mergeCell ref="I1166:J1166"/>
    <mergeCell ref="AP1166:AV1166"/>
    <mergeCell ref="BD1166:BK1166"/>
    <mergeCell ref="S1182:W1182"/>
    <mergeCell ref="AA1182:AG1182"/>
    <mergeCell ref="AI1182:AO1182"/>
    <mergeCell ref="AR1182:AY1182"/>
    <mergeCell ref="S1183:W1183"/>
    <mergeCell ref="AA1183:AG1183"/>
    <mergeCell ref="AI1183:AO1183"/>
    <mergeCell ref="AR1183:AY1183"/>
    <mergeCell ref="S1180:W1180"/>
    <mergeCell ref="AA1180:AG1180"/>
    <mergeCell ref="AI1180:AO1180"/>
    <mergeCell ref="AR1180:AY1180"/>
    <mergeCell ref="S1181:W1181"/>
    <mergeCell ref="AA1181:AG1181"/>
    <mergeCell ref="AI1181:AO1181"/>
    <mergeCell ref="AR1181:AY1181"/>
    <mergeCell ref="S1178:W1178"/>
    <mergeCell ref="AA1178:AG1178"/>
    <mergeCell ref="AI1178:AO1178"/>
    <mergeCell ref="AR1178:AY1178"/>
    <mergeCell ref="S1179:W1179"/>
    <mergeCell ref="AA1179:AG1179"/>
    <mergeCell ref="AI1179:AO1179"/>
    <mergeCell ref="AR1179:AY1179"/>
    <mergeCell ref="AI1187:AO1187"/>
    <mergeCell ref="S1188:W1188"/>
    <mergeCell ref="AA1188:AG1188"/>
    <mergeCell ref="AI1188:AO1188"/>
    <mergeCell ref="AR1188:AY1188"/>
    <mergeCell ref="S1189:W1189"/>
    <mergeCell ref="AA1189:AG1189"/>
    <mergeCell ref="AI1189:AO1189"/>
    <mergeCell ref="AR1189:AY1189"/>
    <mergeCell ref="S1184:W1184"/>
    <mergeCell ref="AA1184:AG1184"/>
    <mergeCell ref="AI1184:AO1184"/>
    <mergeCell ref="AR1184:AY1184"/>
    <mergeCell ref="S1185:W1185"/>
    <mergeCell ref="AA1185:AG1185"/>
    <mergeCell ref="AI1185:AO1185"/>
    <mergeCell ref="AR1185:AY1185"/>
    <mergeCell ref="S1194:W1194"/>
    <mergeCell ref="AA1194:AG1194"/>
    <mergeCell ref="AI1194:AO1194"/>
    <mergeCell ref="AR1194:AY1194"/>
    <mergeCell ref="S1195:W1195"/>
    <mergeCell ref="AA1195:AG1195"/>
    <mergeCell ref="AI1195:AO1195"/>
    <mergeCell ref="AR1195:AY1195"/>
    <mergeCell ref="S1192:W1192"/>
    <mergeCell ref="AA1192:AG1192"/>
    <mergeCell ref="AI1192:AO1192"/>
    <mergeCell ref="AR1192:AY1192"/>
    <mergeCell ref="S1193:W1193"/>
    <mergeCell ref="AA1193:AG1193"/>
    <mergeCell ref="AI1193:AO1193"/>
    <mergeCell ref="AR1193:AY1193"/>
    <mergeCell ref="S1190:W1190"/>
    <mergeCell ref="AA1190:AG1190"/>
    <mergeCell ref="AI1190:AO1190"/>
    <mergeCell ref="AR1190:AY1190"/>
    <mergeCell ref="S1191:W1191"/>
    <mergeCell ref="AA1191:AG1191"/>
    <mergeCell ref="AI1191:AO1191"/>
    <mergeCell ref="AR1191:AY1191"/>
    <mergeCell ref="AJ1199:AO1199"/>
    <mergeCell ref="S1200:W1200"/>
    <mergeCell ref="AA1200:AG1200"/>
    <mergeCell ref="AI1200:AO1200"/>
    <mergeCell ref="AR1200:AY1200"/>
    <mergeCell ref="S1201:W1201"/>
    <mergeCell ref="AA1201:AG1201"/>
    <mergeCell ref="AI1201:AO1201"/>
    <mergeCell ref="AR1201:AY1201"/>
    <mergeCell ref="S1196:W1196"/>
    <mergeCell ref="AA1196:AG1196"/>
    <mergeCell ref="AI1196:AO1196"/>
    <mergeCell ref="AR1196:AY1196"/>
    <mergeCell ref="S1197:W1197"/>
    <mergeCell ref="AA1197:AG1197"/>
    <mergeCell ref="AI1197:AO1197"/>
    <mergeCell ref="AR1197:AY1197"/>
    <mergeCell ref="G1205:H1205"/>
    <mergeCell ref="I1205:J1205"/>
    <mergeCell ref="K1205:L1205"/>
    <mergeCell ref="AP1205:AV1205"/>
    <mergeCell ref="BD1205:BK1205"/>
    <mergeCell ref="G1206:H1206"/>
    <mergeCell ref="I1206:J1206"/>
    <mergeCell ref="AP1206:AV1206"/>
    <mergeCell ref="BD1206:BK1206"/>
    <mergeCell ref="S1202:W1202"/>
    <mergeCell ref="AA1202:AG1202"/>
    <mergeCell ref="AI1202:AO1202"/>
    <mergeCell ref="AR1202:AY1202"/>
    <mergeCell ref="S1203:W1203"/>
    <mergeCell ref="AA1203:AG1203"/>
    <mergeCell ref="AI1203:AO1203"/>
    <mergeCell ref="AR1203:AY1203"/>
    <mergeCell ref="S1217:W1217"/>
    <mergeCell ref="AA1217:AG1217"/>
    <mergeCell ref="AI1217:AO1217"/>
    <mergeCell ref="AR1217:AY1217"/>
    <mergeCell ref="S1218:W1218"/>
    <mergeCell ref="AA1218:AG1218"/>
    <mergeCell ref="AI1218:AO1218"/>
    <mergeCell ref="AR1218:AY1218"/>
    <mergeCell ref="F1211:BK1211"/>
    <mergeCell ref="F1212:BK1212"/>
    <mergeCell ref="F1214:BK1214"/>
    <mergeCell ref="H1215:J1215"/>
    <mergeCell ref="K1215:L1215"/>
    <mergeCell ref="AJ1216:AO1216"/>
    <mergeCell ref="G1207:H1207"/>
    <mergeCell ref="I1207:J1207"/>
    <mergeCell ref="AP1207:AV1207"/>
    <mergeCell ref="BD1207:BK1207"/>
    <mergeCell ref="F1209:BK1209"/>
    <mergeCell ref="F1210:BK1210"/>
    <mergeCell ref="S1223:W1223"/>
    <mergeCell ref="AA1223:AG1223"/>
    <mergeCell ref="AI1223:AO1223"/>
    <mergeCell ref="AR1223:AY1223"/>
    <mergeCell ref="S1224:W1224"/>
    <mergeCell ref="AA1224:AG1224"/>
    <mergeCell ref="AI1224:AO1224"/>
    <mergeCell ref="AR1224:AY1224"/>
    <mergeCell ref="S1221:W1221"/>
    <mergeCell ref="AA1221:AG1221"/>
    <mergeCell ref="AI1221:AO1221"/>
    <mergeCell ref="AR1221:AY1221"/>
    <mergeCell ref="S1222:W1222"/>
    <mergeCell ref="AA1222:AG1222"/>
    <mergeCell ref="AI1222:AO1222"/>
    <mergeCell ref="AR1222:AY1222"/>
    <mergeCell ref="S1219:W1219"/>
    <mergeCell ref="AA1219:AG1219"/>
    <mergeCell ref="AI1219:AO1219"/>
    <mergeCell ref="AR1219:AY1219"/>
    <mergeCell ref="S1220:W1220"/>
    <mergeCell ref="AA1220:AG1220"/>
    <mergeCell ref="AI1220:AO1220"/>
    <mergeCell ref="AR1220:AY1220"/>
    <mergeCell ref="K1230:Q1230"/>
    <mergeCell ref="AJ1230:AO1230"/>
    <mergeCell ref="S1231:W1231"/>
    <mergeCell ref="AA1231:AG1231"/>
    <mergeCell ref="AI1231:AO1231"/>
    <mergeCell ref="AR1231:AY1231"/>
    <mergeCell ref="S1227:W1227"/>
    <mergeCell ref="AA1227:AG1227"/>
    <mergeCell ref="AI1227:AO1227"/>
    <mergeCell ref="AR1227:AY1227"/>
    <mergeCell ref="S1228:W1228"/>
    <mergeCell ref="AA1228:AG1228"/>
    <mergeCell ref="AI1228:AO1228"/>
    <mergeCell ref="AR1228:AY1228"/>
    <mergeCell ref="S1225:W1225"/>
    <mergeCell ref="AA1225:AG1225"/>
    <mergeCell ref="AI1225:AO1225"/>
    <mergeCell ref="AR1225:AY1225"/>
    <mergeCell ref="S1226:W1226"/>
    <mergeCell ref="AA1226:AG1226"/>
    <mergeCell ref="AI1226:AO1226"/>
    <mergeCell ref="AR1226:AY1226"/>
    <mergeCell ref="S1236:W1236"/>
    <mergeCell ref="AA1236:AG1236"/>
    <mergeCell ref="AI1236:AO1236"/>
    <mergeCell ref="AR1236:AY1236"/>
    <mergeCell ref="S1237:W1237"/>
    <mergeCell ref="AA1237:AG1237"/>
    <mergeCell ref="AI1237:AO1237"/>
    <mergeCell ref="AR1237:AY1237"/>
    <mergeCell ref="S1234:W1234"/>
    <mergeCell ref="AA1234:AG1234"/>
    <mergeCell ref="AI1234:AO1234"/>
    <mergeCell ref="AR1234:AY1234"/>
    <mergeCell ref="S1235:W1235"/>
    <mergeCell ref="AA1235:AG1235"/>
    <mergeCell ref="AI1235:AO1235"/>
    <mergeCell ref="AR1235:AY1235"/>
    <mergeCell ref="S1232:W1232"/>
    <mergeCell ref="AA1232:AG1232"/>
    <mergeCell ref="AI1232:AO1232"/>
    <mergeCell ref="AR1232:AY1232"/>
    <mergeCell ref="S1233:W1233"/>
    <mergeCell ref="AA1233:AG1233"/>
    <mergeCell ref="AI1233:AO1233"/>
    <mergeCell ref="AR1233:AY1233"/>
    <mergeCell ref="S1242:W1242"/>
    <mergeCell ref="AA1242:AG1242"/>
    <mergeCell ref="AI1242:AO1242"/>
    <mergeCell ref="AR1242:AY1242"/>
    <mergeCell ref="G1246:H1246"/>
    <mergeCell ref="I1246:J1246"/>
    <mergeCell ref="K1246:BC1247"/>
    <mergeCell ref="S1240:W1240"/>
    <mergeCell ref="AA1240:AG1240"/>
    <mergeCell ref="AI1240:AO1240"/>
    <mergeCell ref="AR1240:AY1240"/>
    <mergeCell ref="S1241:W1241"/>
    <mergeCell ref="AA1241:AG1241"/>
    <mergeCell ref="AI1241:AO1241"/>
    <mergeCell ref="AR1241:AY1241"/>
    <mergeCell ref="S1238:W1238"/>
    <mergeCell ref="AA1238:AG1238"/>
    <mergeCell ref="AI1238:AO1238"/>
    <mergeCell ref="AR1238:AY1238"/>
    <mergeCell ref="S1239:W1239"/>
    <mergeCell ref="AA1239:AG1239"/>
    <mergeCell ref="AI1239:AO1239"/>
    <mergeCell ref="AR1239:AY1239"/>
    <mergeCell ref="AI1257:AO1257"/>
    <mergeCell ref="S1258:W1258"/>
    <mergeCell ref="AA1258:AG1258"/>
    <mergeCell ref="AI1258:AO1258"/>
    <mergeCell ref="AR1258:AY1258"/>
    <mergeCell ref="S1259:W1259"/>
    <mergeCell ref="AA1259:AG1259"/>
    <mergeCell ref="AI1259:AO1259"/>
    <mergeCell ref="AR1259:AY1259"/>
    <mergeCell ref="F1250:BK1250"/>
    <mergeCell ref="F1251:BK1251"/>
    <mergeCell ref="F1252:BK1252"/>
    <mergeCell ref="F1253:BK1253"/>
    <mergeCell ref="F1255:BK1255"/>
    <mergeCell ref="H1256:J1256"/>
    <mergeCell ref="K1256:L1256"/>
    <mergeCell ref="BD1246:BK1246"/>
    <mergeCell ref="G1247:H1247"/>
    <mergeCell ref="I1247:J1247"/>
    <mergeCell ref="BD1247:BK1247"/>
    <mergeCell ref="G1248:H1248"/>
    <mergeCell ref="I1248:J1248"/>
    <mergeCell ref="BD1248:BK1248"/>
    <mergeCell ref="S1264:W1264"/>
    <mergeCell ref="AA1264:AG1264"/>
    <mergeCell ref="AI1264:AO1264"/>
    <mergeCell ref="AR1264:AY1264"/>
    <mergeCell ref="S1265:W1265"/>
    <mergeCell ref="AA1265:AG1265"/>
    <mergeCell ref="AI1265:AO1265"/>
    <mergeCell ref="AR1265:AY1265"/>
    <mergeCell ref="S1260:W1260"/>
    <mergeCell ref="AA1260:AG1260"/>
    <mergeCell ref="AI1260:AO1260"/>
    <mergeCell ref="AR1260:AY1260"/>
    <mergeCell ref="AI1262:AO1262"/>
    <mergeCell ref="S1263:W1263"/>
    <mergeCell ref="AA1263:AG1263"/>
    <mergeCell ref="AI1263:AO1263"/>
    <mergeCell ref="AR1263:AY1263"/>
    <mergeCell ref="S1270:W1270"/>
    <mergeCell ref="AA1270:AG1270"/>
    <mergeCell ref="AI1270:AO1270"/>
    <mergeCell ref="AR1270:AY1270"/>
    <mergeCell ref="S1271:W1271"/>
    <mergeCell ref="AA1271:AG1271"/>
    <mergeCell ref="AI1271:AO1271"/>
    <mergeCell ref="AR1271:AY1271"/>
    <mergeCell ref="S1266:W1266"/>
    <mergeCell ref="AA1266:AG1266"/>
    <mergeCell ref="AI1266:AO1266"/>
    <mergeCell ref="AR1266:AY1266"/>
    <mergeCell ref="AI1268:AO1268"/>
    <mergeCell ref="S1269:W1269"/>
    <mergeCell ref="AA1269:AG1269"/>
    <mergeCell ref="AI1269:AO1269"/>
    <mergeCell ref="AR1269:AY1269"/>
    <mergeCell ref="S1278:W1278"/>
    <mergeCell ref="AA1278:AG1278"/>
    <mergeCell ref="AI1278:AO1278"/>
    <mergeCell ref="AR1278:AY1278"/>
    <mergeCell ref="S1279:W1279"/>
    <mergeCell ref="AA1279:AG1279"/>
    <mergeCell ref="AI1279:AO1279"/>
    <mergeCell ref="AR1279:AY1279"/>
    <mergeCell ref="S1276:W1276"/>
    <mergeCell ref="AA1276:AG1276"/>
    <mergeCell ref="AI1276:AO1276"/>
    <mergeCell ref="AR1276:AY1276"/>
    <mergeCell ref="S1277:W1277"/>
    <mergeCell ref="AA1277:AG1277"/>
    <mergeCell ref="AI1277:AO1277"/>
    <mergeCell ref="AR1277:AY1277"/>
    <mergeCell ref="AI1273:AO1273"/>
    <mergeCell ref="S1274:W1274"/>
    <mergeCell ref="AA1274:AG1274"/>
    <mergeCell ref="AI1274:AO1274"/>
    <mergeCell ref="AR1274:AY1274"/>
    <mergeCell ref="S1275:W1275"/>
    <mergeCell ref="AA1275:AG1275"/>
    <mergeCell ref="AI1275:AO1275"/>
    <mergeCell ref="AR1275:AY1275"/>
    <mergeCell ref="S1284:W1284"/>
    <mergeCell ref="AA1284:AG1284"/>
    <mergeCell ref="AI1284:AO1284"/>
    <mergeCell ref="AR1284:AY1284"/>
    <mergeCell ref="G1286:H1286"/>
    <mergeCell ref="I1286:J1286"/>
    <mergeCell ref="K1286:L1286"/>
    <mergeCell ref="AP1286:AV1286"/>
    <mergeCell ref="AI1281:AO1281"/>
    <mergeCell ref="S1282:W1282"/>
    <mergeCell ref="AA1282:AG1282"/>
    <mergeCell ref="AI1282:AO1282"/>
    <mergeCell ref="AR1282:AY1282"/>
    <mergeCell ref="S1283:W1283"/>
    <mergeCell ref="AA1283:AG1283"/>
    <mergeCell ref="AI1283:AO1283"/>
    <mergeCell ref="AR1283:AY1283"/>
    <mergeCell ref="AI1298:AO1298"/>
    <mergeCell ref="S1299:W1299"/>
    <mergeCell ref="AA1299:AG1299"/>
    <mergeCell ref="AI1299:AO1299"/>
    <mergeCell ref="AR1299:AY1299"/>
    <mergeCell ref="S1300:W1300"/>
    <mergeCell ref="AA1300:AG1300"/>
    <mergeCell ref="AI1300:AO1300"/>
    <mergeCell ref="AR1300:AY1300"/>
    <mergeCell ref="F1291:BK1291"/>
    <mergeCell ref="F1292:BK1292"/>
    <mergeCell ref="F1293:BK1293"/>
    <mergeCell ref="F1294:BK1294"/>
    <mergeCell ref="F1296:BK1296"/>
    <mergeCell ref="H1297:J1297"/>
    <mergeCell ref="K1297:L1297"/>
    <mergeCell ref="BD1286:BK1286"/>
    <mergeCell ref="G1288:H1288"/>
    <mergeCell ref="I1288:J1288"/>
    <mergeCell ref="AP1288:AV1288"/>
    <mergeCell ref="BD1288:BK1288"/>
    <mergeCell ref="G1289:H1289"/>
    <mergeCell ref="I1289:J1289"/>
    <mergeCell ref="AP1289:AV1289"/>
    <mergeCell ref="BD1289:BK1289"/>
    <mergeCell ref="S1307:W1307"/>
    <mergeCell ref="AA1307:AG1307"/>
    <mergeCell ref="AI1307:AO1307"/>
    <mergeCell ref="AR1307:AY1307"/>
    <mergeCell ref="S1308:W1308"/>
    <mergeCell ref="AA1308:AG1308"/>
    <mergeCell ref="AI1308:AO1308"/>
    <mergeCell ref="AR1308:AY1308"/>
    <mergeCell ref="S1305:W1305"/>
    <mergeCell ref="AA1305:AG1305"/>
    <mergeCell ref="AI1305:AO1305"/>
    <mergeCell ref="AR1305:AY1305"/>
    <mergeCell ref="S1306:W1306"/>
    <mergeCell ref="AA1306:AG1306"/>
    <mergeCell ref="AI1306:AO1306"/>
    <mergeCell ref="AR1306:AY1306"/>
    <mergeCell ref="S1301:W1301"/>
    <mergeCell ref="AA1301:AG1301"/>
    <mergeCell ref="AI1301:AO1301"/>
    <mergeCell ref="AR1301:AY1301"/>
    <mergeCell ref="AI1303:AO1303"/>
    <mergeCell ref="S1304:W1304"/>
    <mergeCell ref="AA1304:AG1304"/>
    <mergeCell ref="AI1304:AO1304"/>
    <mergeCell ref="AR1304:AY1304"/>
    <mergeCell ref="S1313:W1313"/>
    <mergeCell ref="AA1313:AG1313"/>
    <mergeCell ref="AI1313:AO1313"/>
    <mergeCell ref="AR1313:AY1313"/>
    <mergeCell ref="S1314:W1314"/>
    <mergeCell ref="AA1314:AG1314"/>
    <mergeCell ref="AI1314:AO1314"/>
    <mergeCell ref="AR1314:AY1314"/>
    <mergeCell ref="S1311:W1311"/>
    <mergeCell ref="AA1311:AG1311"/>
    <mergeCell ref="AI1311:AO1311"/>
    <mergeCell ref="AR1311:AY1311"/>
    <mergeCell ref="S1312:W1312"/>
    <mergeCell ref="AA1312:AG1312"/>
    <mergeCell ref="AI1312:AO1312"/>
    <mergeCell ref="AR1312:AY1312"/>
    <mergeCell ref="S1309:W1309"/>
    <mergeCell ref="AA1309:AG1309"/>
    <mergeCell ref="AI1309:AO1309"/>
    <mergeCell ref="AR1309:AY1309"/>
    <mergeCell ref="S1310:W1310"/>
    <mergeCell ref="AA1310:AG1310"/>
    <mergeCell ref="AI1310:AO1310"/>
    <mergeCell ref="AR1310:AY1310"/>
    <mergeCell ref="F1332:BK1332"/>
    <mergeCell ref="F1333:BK1333"/>
    <mergeCell ref="F1334:BK1334"/>
    <mergeCell ref="F1335:BK1335"/>
    <mergeCell ref="F1337:BK1337"/>
    <mergeCell ref="H1338:J1338"/>
    <mergeCell ref="K1338:L1338"/>
    <mergeCell ref="BD1328:BK1328"/>
    <mergeCell ref="G1329:H1329"/>
    <mergeCell ref="I1329:J1329"/>
    <mergeCell ref="AP1329:AV1329"/>
    <mergeCell ref="BD1329:BK1329"/>
    <mergeCell ref="G1330:H1330"/>
    <mergeCell ref="I1330:J1330"/>
    <mergeCell ref="AP1330:AV1330"/>
    <mergeCell ref="BD1330:BK1330"/>
    <mergeCell ref="S1315:W1315"/>
    <mergeCell ref="AA1315:AG1315"/>
    <mergeCell ref="AI1315:AO1315"/>
    <mergeCell ref="AR1315:AY1315"/>
    <mergeCell ref="G1328:H1328"/>
    <mergeCell ref="I1328:J1328"/>
    <mergeCell ref="K1328:L1328"/>
    <mergeCell ref="AP1328:AV1328"/>
    <mergeCell ref="S1342:W1342"/>
    <mergeCell ref="AA1342:AG1342"/>
    <mergeCell ref="AI1342:AO1342"/>
    <mergeCell ref="AR1342:AY1342"/>
    <mergeCell ref="S1343:W1343"/>
    <mergeCell ref="AA1343:AG1343"/>
    <mergeCell ref="AI1343:AO1343"/>
    <mergeCell ref="AR1343:AY1343"/>
    <mergeCell ref="AI1339:AO1339"/>
    <mergeCell ref="S1340:W1340"/>
    <mergeCell ref="AA1340:AG1340"/>
    <mergeCell ref="AI1340:AO1340"/>
    <mergeCell ref="AR1340:AY1340"/>
    <mergeCell ref="S1341:W1341"/>
    <mergeCell ref="AA1341:AG1341"/>
    <mergeCell ref="AI1341:AO1341"/>
    <mergeCell ref="AR1341:AY1341"/>
    <mergeCell ref="S1348:W1348"/>
    <mergeCell ref="AA1348:AG1348"/>
    <mergeCell ref="AI1348:AO1348"/>
    <mergeCell ref="AR1348:AY1348"/>
    <mergeCell ref="S1349:W1349"/>
    <mergeCell ref="AA1349:AG1349"/>
    <mergeCell ref="AI1349:AO1349"/>
    <mergeCell ref="AR1349:AY1349"/>
    <mergeCell ref="S1346:W1346"/>
    <mergeCell ref="AA1346:AG1346"/>
    <mergeCell ref="AI1346:AO1346"/>
    <mergeCell ref="AR1346:AY1346"/>
    <mergeCell ref="S1347:W1347"/>
    <mergeCell ref="AA1347:AG1347"/>
    <mergeCell ref="AI1347:AO1347"/>
    <mergeCell ref="AR1347:AY1347"/>
    <mergeCell ref="S1344:W1344"/>
    <mergeCell ref="AA1344:AG1344"/>
    <mergeCell ref="AI1344:AO1344"/>
    <mergeCell ref="AR1344:AY1344"/>
    <mergeCell ref="S1345:W1345"/>
    <mergeCell ref="AA1345:AG1345"/>
    <mergeCell ref="AI1345:AO1345"/>
    <mergeCell ref="AR1345:AY1345"/>
    <mergeCell ref="S1354:W1354"/>
    <mergeCell ref="AA1354:AG1354"/>
    <mergeCell ref="AI1354:AO1354"/>
    <mergeCell ref="AR1354:AY1354"/>
    <mergeCell ref="S1355:W1355"/>
    <mergeCell ref="AA1355:AG1355"/>
    <mergeCell ref="AI1355:AO1355"/>
    <mergeCell ref="AR1355:AY1355"/>
    <mergeCell ref="S1350:W1350"/>
    <mergeCell ref="AA1350:AG1350"/>
    <mergeCell ref="AI1350:AO1350"/>
    <mergeCell ref="AR1350:AY1350"/>
    <mergeCell ref="AI1352:AO1352"/>
    <mergeCell ref="S1353:W1353"/>
    <mergeCell ref="AA1353:AG1353"/>
    <mergeCell ref="AI1353:AO1353"/>
    <mergeCell ref="AR1353:AY1353"/>
    <mergeCell ref="AI1359:AO1359"/>
    <mergeCell ref="S1360:W1360"/>
    <mergeCell ref="AA1360:AG1360"/>
    <mergeCell ref="AI1360:AO1360"/>
    <mergeCell ref="AR1360:AY1360"/>
    <mergeCell ref="S1361:W1361"/>
    <mergeCell ref="AA1361:AG1361"/>
    <mergeCell ref="AI1361:AO1361"/>
    <mergeCell ref="AR1361:AY1361"/>
    <mergeCell ref="S1356:W1356"/>
    <mergeCell ref="AA1356:AG1356"/>
    <mergeCell ref="AI1356:AO1356"/>
    <mergeCell ref="AR1356:AY1356"/>
    <mergeCell ref="S1357:W1357"/>
    <mergeCell ref="AA1357:AG1357"/>
    <mergeCell ref="AI1357:AO1357"/>
    <mergeCell ref="AR1357:AY1357"/>
    <mergeCell ref="G1369:H1369"/>
    <mergeCell ref="I1369:J1369"/>
    <mergeCell ref="K1369:L1369"/>
    <mergeCell ref="AP1369:AV1369"/>
    <mergeCell ref="BD1369:BK1369"/>
    <mergeCell ref="G1370:H1370"/>
    <mergeCell ref="I1370:J1370"/>
    <mergeCell ref="AP1370:AV1370"/>
    <mergeCell ref="BD1370:BK1370"/>
    <mergeCell ref="S1362:W1362"/>
    <mergeCell ref="AA1362:AG1362"/>
    <mergeCell ref="AI1362:AO1362"/>
    <mergeCell ref="AR1362:AY1362"/>
    <mergeCell ref="S1363:W1363"/>
    <mergeCell ref="AA1363:AG1363"/>
    <mergeCell ref="AI1363:AO1363"/>
    <mergeCell ref="AR1363:AY1363"/>
    <mergeCell ref="S1381:W1381"/>
    <mergeCell ref="AA1381:AG1381"/>
    <mergeCell ref="AI1381:AO1381"/>
    <mergeCell ref="AR1381:AY1381"/>
    <mergeCell ref="S1382:W1382"/>
    <mergeCell ref="AA1382:AG1382"/>
    <mergeCell ref="AI1382:AO1382"/>
    <mergeCell ref="AR1382:AY1382"/>
    <mergeCell ref="F1375:BK1375"/>
    <mergeCell ref="F1376:BK1376"/>
    <mergeCell ref="F1378:BK1378"/>
    <mergeCell ref="H1379:J1379"/>
    <mergeCell ref="K1379:L1379"/>
    <mergeCell ref="AI1380:AO1380"/>
    <mergeCell ref="G1371:H1371"/>
    <mergeCell ref="I1371:J1371"/>
    <mergeCell ref="AP1371:AV1371"/>
    <mergeCell ref="BD1371:BK1371"/>
    <mergeCell ref="F1373:BK1373"/>
    <mergeCell ref="F1374:BK1374"/>
    <mergeCell ref="AF1389:AM1389"/>
    <mergeCell ref="AF1390:AM1390"/>
    <mergeCell ref="AF1391:AM1391"/>
    <mergeCell ref="AF1392:AM1392"/>
    <mergeCell ref="AF1393:AM1393"/>
    <mergeCell ref="AF1394:AM1394"/>
    <mergeCell ref="S1385:W1385"/>
    <mergeCell ref="AA1385:AG1385"/>
    <mergeCell ref="AI1385:AO1385"/>
    <mergeCell ref="AR1385:AY1385"/>
    <mergeCell ref="S1386:W1386"/>
    <mergeCell ref="AA1386:AG1386"/>
    <mergeCell ref="AI1386:AO1386"/>
    <mergeCell ref="AR1386:AY1386"/>
    <mergeCell ref="S1383:W1383"/>
    <mergeCell ref="AA1383:AG1383"/>
    <mergeCell ref="AI1383:AO1383"/>
    <mergeCell ref="AR1383:AY1383"/>
    <mergeCell ref="S1384:W1384"/>
    <mergeCell ref="AA1384:AG1384"/>
    <mergeCell ref="AI1384:AO1384"/>
    <mergeCell ref="AR1384:AY1384"/>
    <mergeCell ref="G1411:H1411"/>
    <mergeCell ref="I1411:J1411"/>
    <mergeCell ref="AP1411:AV1411"/>
    <mergeCell ref="BD1411:BK1411"/>
    <mergeCell ref="G1412:H1412"/>
    <mergeCell ref="I1412:J1412"/>
    <mergeCell ref="AP1412:AV1412"/>
    <mergeCell ref="BD1412:BK1412"/>
    <mergeCell ref="AF1399:AM1399"/>
    <mergeCell ref="AF1400:AM1400"/>
    <mergeCell ref="AF1401:AM1401"/>
    <mergeCell ref="AF1402:AM1402"/>
    <mergeCell ref="AF1403:AM1403"/>
    <mergeCell ref="AF1404:AM1404"/>
    <mergeCell ref="AF1395:AM1395"/>
    <mergeCell ref="K1396:Z1396"/>
    <mergeCell ref="AF1396:AM1396"/>
    <mergeCell ref="K1397:Y1397"/>
    <mergeCell ref="AF1397:AM1397"/>
    <mergeCell ref="K1398:Y1398"/>
    <mergeCell ref="AF1398:AM1398"/>
  </mergeCells>
  <hyperlinks>
    <hyperlink ref="K1407" r:id="rId1"/>
  </hyperlinks>
  <printOptions horizontalCentered="1" verticalCentered="1"/>
  <pageMargins left="0.5" right="0.5" top="0.5" bottom="0.5" header="0.3" footer="0.3"/>
  <pageSetup paperSize="9" scale="85" orientation="landscape" r:id="rId2"/>
  <headerFooter differentFirst="1">
    <oddFooter>&amp;C&amp;8Page &amp;P o&amp;Of &amp;N&amp;R&amp;8&amp;D  &amp;T&amp;L&amp;"Franklin Gothic Medium,Regular"© 2019 U.S. Bank.  All Rights Reserved.</oddFooter>
    <firstHeader>&amp;L&amp;G</firstHeader>
    <firstFooter>&amp;C&amp;8Page &amp;P of &amp;N&amp;R&amp;8&amp;D  &amp;T&amp;L&amp;"Franklin Gothic Medium,Regular"© 2019 U.S. Bank.  All Rights Reserved.</firstFooter>
  </headerFooter>
  <rowBreaks count="34" manualBreakCount="34">
    <brk id="45" min="5" max="62" man="1"/>
    <brk id="86" min="5" max="62" man="1"/>
    <brk id="127" min="5" max="62" man="1"/>
    <brk id="168" min="5" max="62" man="1"/>
    <brk id="214" min="5" max="62" man="1"/>
    <brk id="255" min="5" max="62" man="1"/>
    <brk id="294" min="5" max="62" man="1"/>
    <brk id="335" min="5" max="62" man="1"/>
    <brk id="376" min="5" max="62" man="1"/>
    <brk id="417" min="5" max="62" man="1"/>
    <brk id="459" min="5" max="62" man="1"/>
    <brk id="500" min="5" max="62" man="1"/>
    <brk id="543" min="5" max="62" man="1"/>
    <brk id="584" min="5" max="62" man="1"/>
    <brk id="629" min="5" max="62" man="1"/>
    <brk id="672" min="5" max="62" man="1"/>
    <brk id="713" min="5" max="62" man="1"/>
    <brk id="754" min="5" max="62" man="1"/>
    <brk id="796" min="5" max="62" man="1"/>
    <brk id="837" min="5" max="62" man="1"/>
    <brk id="878" min="5" max="62" man="1"/>
    <brk id="919" min="5" max="62" man="1"/>
    <brk id="962" min="5" max="62" man="1"/>
    <brk id="1003" min="5" max="62" man="1"/>
    <brk id="1044" min="5" max="62" man="1"/>
    <brk id="1085" min="5" max="62" man="1"/>
    <brk id="1126" min="5" max="62" man="1"/>
    <brk id="1167" min="5" max="62" man="1"/>
    <brk id="1208" min="5" max="62" man="1"/>
    <brk id="1249" min="5" max="62" man="1"/>
    <brk id="1290" min="5" max="62" man="1"/>
    <brk id="1331" min="5" max="62" man="1"/>
    <brk id="1372" min="5" max="62" man="1"/>
    <brk id="1413" min="5" max="62" man="1"/>
  </rowBreaks>
  <drawing r:id="rId3"/>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Disclaimer</vt:lpstr>
      <vt:lpstr>_1</vt:lpstr>
      <vt:lpstr>_1!Print_Area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Obisesan, Lawrence</dc:creator>
  <cp:lastModifiedBy>Rachel Patterson</cp:lastModifiedBy>
  <dcterms:created xsi:type="dcterms:W3CDTF">2019-06-06T12:29:51Z</dcterms:created>
  <dcterms:modified xsi:type="dcterms:W3CDTF">2019-06-11T10:08:35Z</dcterms:modified>
</cp:coreProperties>
</file>